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48" i="371" l="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I11" i="431"/>
  <c r="I15" i="431"/>
  <c r="J10" i="431"/>
  <c r="J18" i="431"/>
  <c r="K13" i="431"/>
  <c r="L12" i="431"/>
  <c r="L20" i="431"/>
  <c r="M15" i="431"/>
  <c r="N10" i="431"/>
  <c r="N18" i="431"/>
  <c r="O17" i="431"/>
  <c r="P12" i="431"/>
  <c r="P20" i="431"/>
  <c r="Q15" i="431"/>
  <c r="P9" i="431"/>
  <c r="Q12" i="431"/>
  <c r="Q16" i="431"/>
  <c r="Q21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4" i="431"/>
  <c r="P13" i="431"/>
  <c r="P21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H20" i="431"/>
  <c r="I19" i="431"/>
  <c r="J14" i="431"/>
  <c r="K9" i="431"/>
  <c r="K17" i="431"/>
  <c r="K21" i="431"/>
  <c r="L16" i="431"/>
  <c r="M11" i="431"/>
  <c r="M19" i="431"/>
  <c r="N14" i="431"/>
  <c r="O9" i="431"/>
  <c r="O13" i="431"/>
  <c r="O21" i="431"/>
  <c r="P16" i="431"/>
  <c r="Q11" i="431"/>
  <c r="Q19" i="431"/>
  <c r="O10" i="431"/>
  <c r="O18" i="431"/>
  <c r="P17" i="431"/>
  <c r="Q20" i="431"/>
  <c r="Q17" i="431"/>
  <c r="O8" i="431"/>
  <c r="J8" i="431"/>
  <c r="G8" i="431"/>
  <c r="P8" i="431"/>
  <c r="H8" i="431"/>
  <c r="F8" i="431"/>
  <c r="M8" i="431"/>
  <c r="K8" i="431"/>
  <c r="D8" i="431"/>
  <c r="E8" i="431"/>
  <c r="N8" i="431"/>
  <c r="Q8" i="431"/>
  <c r="C8" i="431"/>
  <c r="L8" i="431"/>
  <c r="I8" i="431"/>
  <c r="R17" i="431" l="1"/>
  <c r="S17" i="431"/>
  <c r="S20" i="431"/>
  <c r="R20" i="431"/>
  <c r="R19" i="431"/>
  <c r="S19" i="431"/>
  <c r="R11" i="431"/>
  <c r="S11" i="431"/>
  <c r="R18" i="431"/>
  <c r="S18" i="431"/>
  <c r="R14" i="431"/>
  <c r="S14" i="431"/>
  <c r="S10" i="431"/>
  <c r="R10" i="431"/>
  <c r="S13" i="431"/>
  <c r="R13" i="431"/>
  <c r="R9" i="431"/>
  <c r="S9" i="431"/>
  <c r="S21" i="431"/>
  <c r="R21" i="431"/>
  <c r="R16" i="431"/>
  <c r="S16" i="431"/>
  <c r="R12" i="431"/>
  <c r="S12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<sst xmlns="http://schemas.openxmlformats.org/spreadsheetml/2006/main" count="15600" uniqueCount="3539">
  <si>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</si>
  <si>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</si>
  <si>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</si>
  <si>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</si>
  <si>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</si>
  <si>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</si>
  <si>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</si>
  <si>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</si>
  <si>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</si>
  <si>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</si>
  <si>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</si>
  <si>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</si>
  <si>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</si>
  <si>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</si>
  <si>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</si>
  <si>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</si>
  <si>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</si>
  <si>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</si>
  <si>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</si>
  <si>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</si>
  <si>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</si>
  <si>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</si>
  <si>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</si>
  <si>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</si>
  <si>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</si>
  <si>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</si>
  <si>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</si>
  <si>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</si>
  <si>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</si>
  <si>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</si>
  <si>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</si>
  <si>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</si>
  <si>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</si>
  <si>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</si>
  <si>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</si>
  <si>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</si>
  <si>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</si>
  <si>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</si>
  <si>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</si>
  <si>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</si>
  <si>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</si>
  <si>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</si>
  <si>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</si>
  <si>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</si>
  <si>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</si>
  <si>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</si>
  <si>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</si>
  <si>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</si>
  <si>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</si>
  <si>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</si>
  <si>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</si>
  <si>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</si>
  <si>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</si>
  <si>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</si>
  <si>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</si>
  <si>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</si>
  <si>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</si>
  <si>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</si>
  <si>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</si>
  <si>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</si>
  <si>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</si>
  <si>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</si>
  <si>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</si>
  <si>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</si>
  <si>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</si>
  <si>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</si>
  <si>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</si>
  <si>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</si>
  <si>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</si>
  <si>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</si>
  <si>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</si>
  <si>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</si>
  <si>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</si>
  <si>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</si>
  <si>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</si>
  <si>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</si>
  <si>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</si>
  <si>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</si>
  <si>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</si>
  <si>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</si>
  <si>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</si>
  <si>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</si>
  <si>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</si>
  <si>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</si>
  <si>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</si>
  <si>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</si>
  <si>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</si>
  <si>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</si>
  <si>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</si>
  <si>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</si>
  <si>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</si>
  <si>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</si>
  <si>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</si>
  <si>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</si>
  <si>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</si>
  <si>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</si>
  <si>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</si>
  <si>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</si>
  <si>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</si>
  <si>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</si>
  <si>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</si>
  <si>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</si>
  <si>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</si>
  <si>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</si>
  <si>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</si>
  <si>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</si>
  <si>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</si>
  <si>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</si>
  <si>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</si>
  <si>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</si>
  <si>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</si>
  <si>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</si>
  <si>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</si>
  <si>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</si>
  <si>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</si>
  <si>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</si>
  <si>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</si>
  <si>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</si>
  <si>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</si>
  <si>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</si>
  <si>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</si>
  <si>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</si>
  <si>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</si>
  <si>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</si>
  <si>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</si>
  <si>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</si>
  <si>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</si>
  <si>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</si>
  <si>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</si>
  <si>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</si>
  <si>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</si>
  <si>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</si>
  <si>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</si>
  <si>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</si>
  <si>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</si>
  <si>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</si>
  <si>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</si>
  <si>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</si>
  <si>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</si>
  <si>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</si>
  <si>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</si>
  <si>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</si>
  <si>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</si>
  <si>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</si>
  <si>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</si>
  <si>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</si>
  <si>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</si>
  <si>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</si>
  <si>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</si>
  <si>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</si>
  <si>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</si>
  <si>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</si>
  <si>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</si>
  <si>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</si>
  <si>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</si>
  <si>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</si>
  <si>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</si>
  <si>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</si>
  <si>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</si>
  <si>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</si>
  <si>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</si>
  <si>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</si>
  <si>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</si>
  <si>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</si>
  <si>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</si>
  <si>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</si>
  <si>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</si>
  <si>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</si>
  <si>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</si>
  <si>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</si>
  <si>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</si>
  <si>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</si>
  <si>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</si>
  <si>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</si>
  <si>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</si>
  <si>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</si>
  <si>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</si>
  <si>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</si>
  <si>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</si>
  <si>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</si>
  <si>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</si>
  <si>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</si>
  <si>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</si>
  <si>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</si>
  <si>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</si>
  <si>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</si>
  <si>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</si>
  <si>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</si>
  <si>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</si>
  <si>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</si>
  <si>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</si>
  <si>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</si>
  <si>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</si>
  <si>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</si>
  <si>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</si>
  <si>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</si>
  <si>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</si>
  <si>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</si>
  <si>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</si>
  <si>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</si>
  <si>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</si>
  <si>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</si>
  <si>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</si>
  <si>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</si>
  <si>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</si>
  <si>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</si>
  <si>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</si>
  <si>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</si>
  <si>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</si>
  <si>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</si>
  <si>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</si>
  <si>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</si>
  <si>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</si>
  <si>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</si>
  <si>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</si>
  <si>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</si>
  <si>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</si>
  <si>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</si>
  <si>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</si>
  <si>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</si>
  <si>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</si>
  <si>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</si>
  <si>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</si>
  <si>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</si>
  <si>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</si>
  <si>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</si>
  <si>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</si>
  <si>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</si>
  <si>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</si>
  <si>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</si>
  <si>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</si>
  <si>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</si>
  <si>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</si>
  <si>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</si>
  <si>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</si>
  <si>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</si>
  <si>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</si>
  <si>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</si>
  <si>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</si>
  <si>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</si>
  <si>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</si>
  <si>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</si>
  <si>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</si>
  <si>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</si>
  <si>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</si>
  <si>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</si>
  <si>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</si>
  <si>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</si>
  <si>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</si>
  <si>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</si>
  <si>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</si>
  <si>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</si>
  <si>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</si>
  <si>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</si>
  <si>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</si>
  <si>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</si>
  <si>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</si>
  <si>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</si>
  <si>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</si>
  <si>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</si>
  <si>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</si>
  <si>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</si>
  <si>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</si>
  <si>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</si>
  <si>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</si>
  <si>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</si>
  <si>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</si>
  <si>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</si>
  <si>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</si>
  <si>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</si>
  <si>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</si>
  <si>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</si>
  <si>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</si>
  <si>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</si>
  <si>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</si>
  <si>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</si>
  <si>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</si>
  <si>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</si>
  <si>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</si>
  <si>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</si>
  <si>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</si>
  <si>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</si>
  <si>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</si>
  <si>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</si>
  <si>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</si>
  <si>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</si>
  <si>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</si>
  <si>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</si>
  <si>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</si>
  <si>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</si>
  <si>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</si>
  <si>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</si>
  <si>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</si>
  <si>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</si>
  <si>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</si>
  <si>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</si>
  <si>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</si>
  <si>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</si>
  <si>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</si>
  <si>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</si>
  <si>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</si>
  <si>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</si>
  <si>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</si>
  <si>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</si>
  <si>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</si>
  <si>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</si>
  <si>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</si>
  <si>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</si>
  <si>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</si>
  <si>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</si>
  <si>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</si>
  <si>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</si>
  <si>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</si>
  <si>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</si>
  <si>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</si>
  <si>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</si>
  <si>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</si>
  <si>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</si>
  <si>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</si>
  <si>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</si>
  <si>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</si>
  <si>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</si>
  <si>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</si>
  <si>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</si>
  <si>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</si>
  <si>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</si>
  <si>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</si>
  <si>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</si>
  <si>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</si>
  <si>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</si>
  <si>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</si>
  <si>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</si>
  <si>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</si>
  <si>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</si>
  <si>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</si>
  <si>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</si>
  <si>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</si>
  <si>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</si>
  <si>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</si>
  <si>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</si>
  <si>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</si>
  <si>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</si>
  <si>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</si>
  <si>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</si>
  <si>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</si>
  <si>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</si>
  <si>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</si>
  <si>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</si>
  <si>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</si>
  <si>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</si>
  <si>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</si>
  <si>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</si>
  <si>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</si>
  <si>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</si>
  <si>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</si>
  <si>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</si>
  <si>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</si>
  <si>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</si>
  <si>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</si>
  <si>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</si>
  <si>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</si>
  <si>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</si>
  <si>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</si>
  <si>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</si>
  <si>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</si>
  <si>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</si>
  <si>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</si>
  <si>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</si>
  <si>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</si>
  <si>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</si>
  <si>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</si>
  <si>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</si>
  <si>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</si>
  <si>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</si>
  <si>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</si>
  <si>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</si>
  <si>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</si>
  <si>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</si>
  <si>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</si>
  <si>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</si>
  <si>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</si>
  <si>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</si>
  <si>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</si>
  <si>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</si>
  <si>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</si>
  <si>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</si>
  <si>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</si>
  <si>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</si>
  <si>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</si>
  <si>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</si>
  <si>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</si>
  <si>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</si>
  <si>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</si>
  <si>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</si>
  <si>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</si>
  <si>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</si>
  <si>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</si>
  <si>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</si>
  <si>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</si>
  <si>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</si>
  <si>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</si>
  <si>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</si>
  <si>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</si>
  <si>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</si>
  <si>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</si>
  <si>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</si>
  <si>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</si>
  <si>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</si>
  <si>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</si>
  <si>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</si>
  <si>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</si>
  <si>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</si>
  <si>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</si>
  <si>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</si>
  <si>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</si>
  <si>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</si>
  <si>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</si>
  <si>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</si>
  <si>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</si>
  <si>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</si>
  <si>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</si>
  <si>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</si>
  <si>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</si>
  <si>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</si>
  <si>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</si>
  <si>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</si>
  <si>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</si>
  <si>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</si>
  <si>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</si>
  <si>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</si>
  <si>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</si>
  <si>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</si>
  <si>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</si>
  <si>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</si>
  <si>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</si>
  <si>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</si>
  <si>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</si>
  <si>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</si>
  <si>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</si>
  <si>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</si>
  <si>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</si>
  <si>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</si>
  <si>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</si>
  <si>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</si>
  <si>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</si>
  <si>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</si>
  <si>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</si>
  <si>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</si>
  <si>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</si>
  <si>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</si>
  <si>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</si>
  <si>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</si>
  <si>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</si>
  <si>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</si>
  <si>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</si>
  <si>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</si>
  <si>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</si>
  <si>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</si>
  <si>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</si>
  <si>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</si>
  <si>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</si>
  <si>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</si>
  <si>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</si>
  <si>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</si>
  <si>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</si>
  <si>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</si>
  <si>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</si>
  <si>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</si>
  <si>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</si>
  <si>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</si>
  <si>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</si>
  <si>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</si>
  <si>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</si>
  <si>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</si>
  <si>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</si>
  <si>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</si>
  <si>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</si>
  <si>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</si>
  <si>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</si>
  <si>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</si>
  <si>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</si>
  <si>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</si>
  <si>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</si>
  <si>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</si>
  <si>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</si>
  <si>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</si>
  <si>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</si>
  <si>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</si>
  <si>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</si>
  <si>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</si>
  <si>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</si>
  <si>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</si>
  <si>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</si>
  <si>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</si>
  <si>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</si>
  <si>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</si>
  <si>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</si>
  <si>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</si>
  <si>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</si>
  <si>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</si>
  <si>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</si>
  <si>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</si>
  <si>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</si>
  <si>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</si>
  <si>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</si>
  <si>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</si>
  <si>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</si>
  <si>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</si>
  <si>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</si>
  <si>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</si>
  <si>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</si>
  <si>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</si>
  <si>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</si>
  <si>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</si>
  <si>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</si>
  <si>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</si>
  <si>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</si>
  <si>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</si>
  <si>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</si>
  <si>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</si>
  <si>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</si>
  <si>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</si>
  <si>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</si>
  <si>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</si>
  <si>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</si>
  <si>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</si>
  <si>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</si>
  <si>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</si>
  <si>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</si>
  <si>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</si>
  <si>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</si>
  <si>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</si>
  <si>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</si>
  <si>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</si>
  <si>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</si>
  <si>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</si>
  <si>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</si>
  <si>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</si>
  <si>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</si>
  <si>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</si>
  <si>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</si>
  <si>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</si>
  <si>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</si>
  <si>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</si>
  <si>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</si>
  <si>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</si>
  <si>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</si>
  <si>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</si>
  <si>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</si>
  <si>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</si>
  <si>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</si>
  <si>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</si>
  <si>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</si>
  <si>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</si>
  <si>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</si>
  <si>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</si>
  <si>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</si>
  <si>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</si>
  <si>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</si>
  <si>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</si>
  <si>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</si>
  <si>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</si>
  <si>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</si>
  <si>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</si>
  <si>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</si>
  <si>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</si>
  <si>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</si>
  <si>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</si>
  <si>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</si>
  <si>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</si>
  <si>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</si>
  <si>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</si>
  <si>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</si>
  <si>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</si>
  <si>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</si>
  <si>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</si>
  <si>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</si>
  <si>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</si>
  <si>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</si>
  <si>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</si>
  <si>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</si>
  <si>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</si>
  <si>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</si>
  <si>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</si>
  <si>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</si>
  <si>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</si>
  <si>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</si>
  <si>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10% GLUCOSE IN WATER FOR INJECTION FRESENIUS</t>
  </si>
  <si>
    <t>100MG/ML INF SOL 1X500ML II</t>
  </si>
  <si>
    <t>ADRENALIN LECIVA</t>
  </si>
  <si>
    <t>INJ 5X1ML/1MG</t>
  </si>
  <si>
    <t>AESCIN-TEVA</t>
  </si>
  <si>
    <t>POR TBL FLM 30X20MG</t>
  </si>
  <si>
    <t>ALMIRAL</t>
  </si>
  <si>
    <t>INJ 10X3ML/75MG</t>
  </si>
  <si>
    <t>P</t>
  </si>
  <si>
    <t>AULIN</t>
  </si>
  <si>
    <t>TBL 15X100MG</t>
  </si>
  <si>
    <t>BETADINE</t>
  </si>
  <si>
    <t>UNG 1X20GM</t>
  </si>
  <si>
    <t>BETADINE (CHIRURG.) - hnědá</t>
  </si>
  <si>
    <t>LIQ 1X120ML</t>
  </si>
  <si>
    <t>BISEPTOL 480</t>
  </si>
  <si>
    <t>POR TBL NOB 28X480MG</t>
  </si>
  <si>
    <t>CAVINTON FORTE</t>
  </si>
  <si>
    <t>POR TBL NOB 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</si>
  <si>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</si>
  <si>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</si>
  <si>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</si>
  <si>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</si>
  <si>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</si>
  <si>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</si>
  <si>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DEPAKINE CHRONO 500MG(PULENE)</t>
  </si>
  <si>
    <t>TBL RET 30X500MG</t>
  </si>
  <si>
    <t>DEXAMED</t>
  </si>
  <si>
    <t>INJ 10X2ML/8MG</t>
  </si>
  <si>
    <t>DIAZEPAM SLOVAKOFARMA</t>
  </si>
  <si>
    <t>TBL 20X10MG</t>
  </si>
  <si>
    <t>DIPIDOLOR</t>
  </si>
  <si>
    <t>INJ 5X2ML 7.5MG/ML</t>
  </si>
  <si>
    <t>DITHIADEN</t>
  </si>
  <si>
    <t>TBL 20X2MG</t>
  </si>
  <si>
    <t>DOLMINA 100 SR</t>
  </si>
  <si>
    <t>POR TBL PRO 20X100MG</t>
  </si>
  <si>
    <t>DOLMINA 50</t>
  </si>
  <si>
    <t>TBL OBD 30X50MG</t>
  </si>
  <si>
    <t>DUPHALAC</t>
  </si>
  <si>
    <t>667MG/ML POR SOL 1X500ML HDP</t>
  </si>
  <si>
    <t>DZ BRAUNOL 500 ML</t>
  </si>
  <si>
    <t>DZ OCTENISEPT drm. sol. 250 ml</t>
  </si>
  <si>
    <t>DRM SOL 1X250ML</t>
  </si>
  <si>
    <t>DZ PRONTODERM GEL-STRONG 100ML</t>
  </si>
  <si>
    <t>ENDIARON</t>
  </si>
  <si>
    <t>POR TBL FLM 10X250MG</t>
  </si>
  <si>
    <t>ERDOMED 300MG</t>
  </si>
  <si>
    <t>CPS 10X300MG</t>
  </si>
  <si>
    <t>FORTECORTIN 4</t>
  </si>
  <si>
    <t>POR TBL NOB 20X4MG</t>
  </si>
  <si>
    <t>FRAXIPARIN MULTI</t>
  </si>
  <si>
    <t>INJ 10X5ML/47.5KU</t>
  </si>
  <si>
    <t>GLUKÓZA 10 BRAUN</t>
  </si>
  <si>
    <t>INF SOL 10X500ML-PE</t>
  </si>
  <si>
    <t>GLUKÓZA 5 BRAUN</t>
  </si>
  <si>
    <t>HERBADENT MASÁŽNÍ ROZTOK</t>
  </si>
  <si>
    <t>GNG SOL 1X25ML</t>
  </si>
  <si>
    <t>HUMULIN R 100 M.J./ML</t>
  </si>
  <si>
    <t>INJ 1X10ML/1KU</t>
  </si>
  <si>
    <t>HYDROCORTISON 10MG</t>
  </si>
  <si>
    <t>HYDROCORTISON M LECIVA</t>
  </si>
  <si>
    <t>UNG 10GM 1%</t>
  </si>
  <si>
    <t>HYDROCORTISON VUAB 100 MG</t>
  </si>
  <si>
    <t>INJ PLV SOL 1X100MG</t>
  </si>
  <si>
    <t>CHLORID SODNÝ 0,9% BRAUN</t>
  </si>
  <si>
    <t>INF SOL 20X100MLPELAH</t>
  </si>
  <si>
    <t>IBALGIN 400 (IBUPROFEN 400)</t>
  </si>
  <si>
    <t>TBL OBD 100X400MG</t>
  </si>
  <si>
    <t>IR OG. OPHTHALMO-SEPTONEX</t>
  </si>
  <si>
    <t>GTT OPH 1X10ML</t>
  </si>
  <si>
    <t>KALIUM CHLORATUM BIOMEDICA</t>
  </si>
  <si>
    <t>POR TBLFLM100X500MG</t>
  </si>
  <si>
    <t>KL AQUA PURIF. BAG IN BOX 5 l</t>
  </si>
  <si>
    <t>KL SOL.BORGLYCEROLI 3% 250 G</t>
  </si>
  <si>
    <t>KL SOL.BORGLYCEROLI 3% 500 G</t>
  </si>
  <si>
    <t>KL SUPP.BISACODYLI 0,01G  30KS</t>
  </si>
  <si>
    <t>KL SUPP.BISACODYLI 0,01G  40KS</t>
  </si>
  <si>
    <t>KL SUPP.BISACODYLI 0,01G  50KS</t>
  </si>
  <si>
    <t>LEXAURIN 1,5</t>
  </si>
  <si>
    <t>POR TBL NOB 30X1.5MG</t>
  </si>
  <si>
    <t>LOZAP H</t>
  </si>
  <si>
    <t>POR TBL FLM 30</t>
  </si>
  <si>
    <t>MABRON</t>
  </si>
  <si>
    <t>INJ SOL 5X2ML</t>
  </si>
  <si>
    <t>MESOCAIN</t>
  </si>
  <si>
    <t>INJ 10X10ML 1%</t>
  </si>
  <si>
    <t>GEL 1X20GM</t>
  </si>
  <si>
    <t>NORADRENALIN LECIVA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</si>
  <si>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</si>
  <si>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</si>
  <si>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</si>
  <si>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</si>
  <si>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</si>
  <si>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</si>
  <si>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OPHTHALMO-AZULEN</t>
  </si>
  <si>
    <t>UNG OPH 1X5GM</t>
  </si>
  <si>
    <t>OPHTHALMO-SEPTONEX</t>
  </si>
  <si>
    <t>PARALEN 500</t>
  </si>
  <si>
    <t>POR TBL NOB 12X500MG</t>
  </si>
  <si>
    <t>REASEC</t>
  </si>
  <si>
    <t>TBL 20X2.5MG</t>
  </si>
  <si>
    <t>RINGERFUNDIN B.BRAUN</t>
  </si>
  <si>
    <t>INF SOL10X1000ML PE</t>
  </si>
  <si>
    <t>SANORIN 1 PM</t>
  </si>
  <si>
    <t>NAS SPR SOL 1X10ML</t>
  </si>
  <si>
    <t>SORBIFER DURULES</t>
  </si>
  <si>
    <t>TBL FLM 60X320MG/60MG</t>
  </si>
  <si>
    <t>SYNTOPHYLLIN</t>
  </si>
  <si>
    <t>INJ 5X10ML/240MG</t>
  </si>
  <si>
    <t>SYNTOSTIGMIN</t>
  </si>
  <si>
    <t>INJ 10X1ML/0.5MG</t>
  </si>
  <si>
    <t>TIAPRIDAL</t>
  </si>
  <si>
    <t>INJ SOL 12X2ML/100MG</t>
  </si>
  <si>
    <t>TORECAN</t>
  </si>
  <si>
    <t>INJ 5X1ML/6.5MG</t>
  </si>
  <si>
    <t>TRALGIT</t>
  </si>
  <si>
    <t>POR CPS DUR 20X50MG</t>
  </si>
  <si>
    <t>TRALGIT SR 100</t>
  </si>
  <si>
    <t>POR TBL RET30X100MG</t>
  </si>
  <si>
    <t>TULIP 20 MG POTAHOVANÉ TABLETY</t>
  </si>
  <si>
    <t>ULTRACOD</t>
  </si>
  <si>
    <t>POR TBL NOB 30</t>
  </si>
  <si>
    <t>VENTOLIN INHALER N</t>
  </si>
  <si>
    <t>INHSUSPSS200X100RG</t>
  </si>
  <si>
    <t>Vincentka nosní sprej  25ml (30ml)</t>
  </si>
  <si>
    <t>ZOLPIDEM MYLAN</t>
  </si>
  <si>
    <t>POR TBL FLM 20X10MG</t>
  </si>
  <si>
    <t>léky - antibiotika (LEK)</t>
  </si>
  <si>
    <t>AMOKSIKLAV</t>
  </si>
  <si>
    <t>TBL OBD 21X625MG</t>
  </si>
  <si>
    <t>AMOKSIKLAV 1.2GM</t>
  </si>
  <si>
    <t>INJ SIC 5X1.2GM</t>
  </si>
  <si>
    <t>AMOKSIKLAV 1G</t>
  </si>
  <si>
    <t>TBL OBD 14X1GM</t>
  </si>
  <si>
    <t>AXETINE 1,5GM</t>
  </si>
  <si>
    <t>INJ SIC 10X1.5GM</t>
  </si>
  <si>
    <t>AXETINE 750MG</t>
  </si>
  <si>
    <t>INJ SIC 10X750MG</t>
  </si>
  <si>
    <t>Clindamycin Kabi 150mg/ml 10 x 4ml/600mg</t>
  </si>
  <si>
    <t>10 x 4ml /600mg</t>
  </si>
  <si>
    <t>FRAMYKOIN</t>
  </si>
  <si>
    <t>UNG 1X10GM</t>
  </si>
  <si>
    <t>METRONIDAZOL 500MG BRAUN</t>
  </si>
  <si>
    <t>INJ 10X100ML(LDPE)</t>
  </si>
  <si>
    <t>OFLOXIN INF</t>
  </si>
  <si>
    <t>INF SOL 10X100ML</t>
  </si>
  <si>
    <t>OPHTHALMO-FRAMYKOIN</t>
  </si>
  <si>
    <t>ZINNAT 125 MG</t>
  </si>
  <si>
    <t>TBL OBD 10X125MG</t>
  </si>
  <si>
    <t>léky - antimykotika (LEK)</t>
  </si>
  <si>
    <t>DIFLUCAN</t>
  </si>
  <si>
    <t>CPS 1X150MG</t>
  </si>
  <si>
    <t>FLUCONAZOL KABI 2 MG/ML</t>
  </si>
  <si>
    <t>INF SOL 10X100ML/200MG</t>
  </si>
  <si>
    <t>POR TBL ENT 90X20MG</t>
  </si>
  <si>
    <t>AMARYL 3 MG</t>
  </si>
  <si>
    <t>POR TBL NOB 30X3MG</t>
  </si>
  <si>
    <t>ANACID</t>
  </si>
  <si>
    <t>SUS 12X5ML(SACKY)</t>
  </si>
  <si>
    <t>ANOPYRIN 100MG</t>
  </si>
  <si>
    <t>TBL 60X100 MG</t>
  </si>
  <si>
    <t>ARDEAOSMOSOL MA 20</t>
  </si>
  <si>
    <t>200G/L INF SOL 20X100ML</t>
  </si>
  <si>
    <t>BETALOC SR 200MG</t>
  </si>
  <si>
    <t>TBL RET 30X200MG</t>
  </si>
  <si>
    <t>BISOPROLOL MYLAN 5 MG</t>
  </si>
  <si>
    <t>POR TBL FLM 30X5MG</t>
  </si>
  <si>
    <t>DETRALEX</t>
  </si>
  <si>
    <t>TBL OBD 30</t>
  </si>
  <si>
    <t>DICYNONE 250</t>
  </si>
  <si>
    <t>INJ SOL 4X2ML/250MG</t>
  </si>
  <si>
    <t>DORSIFLEX</t>
  </si>
  <si>
    <t>TBL 30X200MG</t>
  </si>
  <si>
    <t>ELICEA 10 MG</t>
  </si>
  <si>
    <t>POR TBL FLM 28X10MG</t>
  </si>
  <si>
    <t>FRAXIPARINE FORTE</t>
  </si>
  <si>
    <t>INJ SOL 10X0.6ML</t>
  </si>
  <si>
    <t>GUAJACURAN « 5 % INJ</t>
  </si>
  <si>
    <t>HELICID 20 ZENTIVA</t>
  </si>
  <si>
    <t>POR CPS ETD 90X20MG</t>
  </si>
  <si>
    <t>INF SOL 10X250MLPELAH</t>
  </si>
  <si>
    <t>IBALGIN 400</t>
  </si>
  <si>
    <t>POR TBL FLM 48X400MG</t>
  </si>
  <si>
    <t>INDAPAMID STADA 1,5 MG</t>
  </si>
  <si>
    <t>POR TBL PRO 30X1.5MG</t>
  </si>
  <si>
    <t>INJ PROCAINII CHLORATI 0,2% ARD 10x200ml</t>
  </si>
  <si>
    <t>2MG/ML INJ SOL 10X200ML</t>
  </si>
  <si>
    <t>KL SOL.BORGLYCEROLI 3% 1000 G</t>
  </si>
  <si>
    <t>LETROX 125</t>
  </si>
  <si>
    <t>POR TBL NOB 100X125MCG</t>
  </si>
  <si>
    <t>LEXAURIN 3</t>
  </si>
  <si>
    <t>3MG TBL NOB 30</t>
  </si>
  <si>
    <t>MAGNESII LACTICI 0,5 TBL. MEDICAMENTA</t>
  </si>
  <si>
    <t>TBL NOB 100X0,5GM</t>
  </si>
  <si>
    <t>MAGNESIUM SULFURICUM BIOTIKA</t>
  </si>
  <si>
    <t>INJ 5X10ML 10%</t>
  </si>
  <si>
    <t>MAXITROL</t>
  </si>
  <si>
    <t>OPH GTT SUS 1X5ML</t>
  </si>
  <si>
    <t>MONACE COMBI 20 MG/12,5 MG</t>
  </si>
  <si>
    <t>MUCOSOLVAN</t>
  </si>
  <si>
    <t>POR GTT SOL+INH SOL 60ML</t>
  </si>
  <si>
    <t>NATRIUM SALICYLICUM BIOTIKA</t>
  </si>
  <si>
    <t>INJ 10X10ML 10%</t>
  </si>
  <si>
    <t>NEODOLPASSE</t>
  </si>
  <si>
    <t>INF 10X250ML</t>
  </si>
  <si>
    <t>OLAZAX</t>
  </si>
  <si>
    <t>10MG TBL NOB 28</t>
  </si>
  <si>
    <t>PARALEN PLUS</t>
  </si>
  <si>
    <t>TBL OBD 24</t>
  </si>
  <si>
    <t>PRESTANCE 10 MG/10 MG</t>
  </si>
  <si>
    <t>RINGERUV ROZTOK BRAUN</t>
  </si>
  <si>
    <t>INF 10X500ML(LDPE)</t>
  </si>
  <si>
    <t>STOPTUSSIN</t>
  </si>
  <si>
    <t>POR GTT SOL 1X25ML</t>
  </si>
  <si>
    <t>TENOLOC 200</t>
  </si>
  <si>
    <t>POR TBL FLM 30X200MG</t>
  </si>
  <si>
    <t>SUP 6X6.5MG</t>
  </si>
  <si>
    <t>POR TBL RET50X100MG</t>
  </si>
  <si>
    <t>VALSACOMBI 160 MG/12,5 MG</t>
  </si>
  <si>
    <t>POR TBL FLM 28</t>
  </si>
  <si>
    <t>ZYLLT 75 MG</t>
  </si>
  <si>
    <t>POR TBL FLM 28X75MG</t>
  </si>
  <si>
    <t>AMOKSIKLAV 1 G</t>
  </si>
  <si>
    <t>POR TBL FLM 21X1GM</t>
  </si>
  <si>
    <t>Clindamycin Kabi inj.sol.10x2ml/300mg</t>
  </si>
  <si>
    <t>OPHTHALMO-FRAMYKOIN COMPOSITUM</t>
  </si>
  <si>
    <t>SEFOTAK 1 G</t>
  </si>
  <si>
    <t>INJ PLV SOL 1X1GM</t>
  </si>
  <si>
    <t>UNASYN</t>
  </si>
  <si>
    <t>INJ PLV SOL 1X1.5GM</t>
  </si>
  <si>
    <t>XORIMAX 500 MG POTAH.TABLETY</t>
  </si>
  <si>
    <t>PORTBLFLM10X500MG</t>
  </si>
  <si>
    <t>DICLOFENAC DUO PHARMASWISS 75 MG</t>
  </si>
  <si>
    <t>POR CPS RDR 30X75MG</t>
  </si>
  <si>
    <t>KL ETHER 160G</t>
  </si>
  <si>
    <t>ACC INJEKT</t>
  </si>
  <si>
    <t>INJ SOL 5X3ML/300MG</t>
  </si>
  <si>
    <t>ACIDUM ASCORBICUM</t>
  </si>
  <si>
    <t>INJ 5X5ML</t>
  </si>
  <si>
    <t>INJ 50X5ML</t>
  </si>
  <si>
    <t>ACYLCOFFIN</t>
  </si>
  <si>
    <t>TBL 10</t>
  </si>
  <si>
    <t>ALGIFEN NEO</t>
  </si>
  <si>
    <t>POR GTT SOL 1X50ML</t>
  </si>
  <si>
    <t>AMBROBENE</t>
  </si>
  <si>
    <t>INJ 5X2ML/15MG</t>
  </si>
  <si>
    <t>ANESIA 10MG/ML</t>
  </si>
  <si>
    <t>INJ+INF EML 1X100ML</t>
  </si>
  <si>
    <t>AQUA PRO INJECTIONE ARDEAPHARMA</t>
  </si>
  <si>
    <t>INF 1X250ML</t>
  </si>
  <si>
    <t>AQUA PRO INJECTIONE BRAUN</t>
  </si>
  <si>
    <t>PAR LQF 20X100ML-PE</t>
  </si>
  <si>
    <t>ASCORUTIN (BLISTR)</t>
  </si>
  <si>
    <t>TBL OBD 50</t>
  </si>
  <si>
    <t>ATROPIN BIOTIKA 0.5MG</t>
  </si>
  <si>
    <t>POR TBL NOB 30X100MG</t>
  </si>
  <si>
    <t>BETALOC</t>
  </si>
  <si>
    <t>INJ 5X5ML/5MG</t>
  </si>
  <si>
    <t>BETALOC ZOK 25 MG</t>
  </si>
  <si>
    <t>TBL RET 28X25MG</t>
  </si>
  <si>
    <t>Biopron9 tob.60</t>
  </si>
  <si>
    <t>BRUMARE 1 MG/ML NOSNÍ SPREJ, ROZTOK</t>
  </si>
  <si>
    <t>NAS SPR SOL 1X10ML/10MG</t>
  </si>
  <si>
    <t>CALCIUM GLUCONICUM 10% B.BRAUN</t>
  </si>
  <si>
    <t>INJ SOL 20X10ML</t>
  </si>
  <si>
    <t>CEREBROLYSIN</t>
  </si>
  <si>
    <t>INJ SOL 5X10ML</t>
  </si>
  <si>
    <t>CEZERA 5 MG</t>
  </si>
  <si>
    <t>POR TBL FLM 90X5MG</t>
  </si>
  <si>
    <t>CORDARONE</t>
  </si>
  <si>
    <t>INJ SOL 6X3ML/150MG</t>
  </si>
  <si>
    <t>DEGAN</t>
  </si>
  <si>
    <t>INJ 50X2ML/10MG</t>
  </si>
  <si>
    <t>DEPAKINE</t>
  </si>
  <si>
    <t>INJ PSO LQF 4X4ML/400MG</t>
  </si>
  <si>
    <t>DIGOXIN ORION INJ.-MIMOŘÁDNÝ DOVOZ!!</t>
  </si>
  <si>
    <t>INJ SOL 25X1ML/0.25MG</t>
  </si>
  <si>
    <t>DILCEREN PRO INFUSIONE</t>
  </si>
  <si>
    <t>INF 1X50ML/10MG</t>
  </si>
  <si>
    <t>667MG/ML POR SOL 1X200ML HDP</t>
  </si>
  <si>
    <t>ELIQUIS 5 MG</t>
  </si>
  <si>
    <t>POR TBL FLM 60X5MG</t>
  </si>
  <si>
    <t>ENELBIN RETARD</t>
  </si>
  <si>
    <t>TBL OBD 50X100MG</t>
  </si>
  <si>
    <t>ENSURE PLUS ADVANCE KÁVOVÁ PŘÍCHUŤ</t>
  </si>
  <si>
    <t>POR SOL 4X220ML</t>
  </si>
  <si>
    <t>ENTEROL</t>
  </si>
  <si>
    <t>POR CPS DUR10X250MG</t>
  </si>
  <si>
    <t>ERDOMED</t>
  </si>
  <si>
    <t>POR CPS DUR 60X300MG</t>
  </si>
  <si>
    <t>CPS 20X300MG</t>
  </si>
  <si>
    <t>Espumisan cps.100x40mg-blistr</t>
  </si>
  <si>
    <t>0057585</t>
  </si>
  <si>
    <t xml:space="preserve">Essentiale Forte N </t>
  </si>
  <si>
    <t>por.cps.dur.100</t>
  </si>
  <si>
    <t>EUTHYROX 50</t>
  </si>
  <si>
    <t>TBL 100X50RG</t>
  </si>
  <si>
    <t xml:space="preserve">FAKTU 100MG/2,5MG </t>
  </si>
  <si>
    <t>SUP 20</t>
  </si>
  <si>
    <t>FAKTU 50MG/G+20MG/G</t>
  </si>
  <si>
    <t>RCT UNG 20G</t>
  </si>
  <si>
    <t>FUROSEMID ACCORD</t>
  </si>
  <si>
    <t>10MG/ML INJ/INF SOL 10X2ML</t>
  </si>
  <si>
    <t>FUROSEMID BIOTIKA FORTE</t>
  </si>
  <si>
    <t>INJ 10X10ML/125MG</t>
  </si>
  <si>
    <t>GERATAM 3 G</t>
  </si>
  <si>
    <t>INJ SOL 4X15ML/3GM</t>
  </si>
  <si>
    <t>GLIMEPIRID SANDOZ 1 MG TABLETY</t>
  </si>
  <si>
    <t>POR TBL NOB 30X1MG</t>
  </si>
  <si>
    <t>GUTRON 5MG</t>
  </si>
  <si>
    <t>TBL 50X5MG</t>
  </si>
  <si>
    <t>HIRUDOID</t>
  </si>
  <si>
    <t>DRM CRM 1X40GM</t>
  </si>
  <si>
    <t>INF SOL 10X500MLPELAH</t>
  </si>
  <si>
    <t>IBALGIN KRÉM 100G</t>
  </si>
  <si>
    <t xml:space="preserve">DRM CRM 1X100GM </t>
  </si>
  <si>
    <t>KANAVIT</t>
  </si>
  <si>
    <t>INJ 5X1ML/10MG</t>
  </si>
  <si>
    <t>KEPPRA 100 MG/ML</t>
  </si>
  <si>
    <t>INF CNC SOL 10X5ML II</t>
  </si>
  <si>
    <t>KL BENZINUM 900ml/ 600g</t>
  </si>
  <si>
    <t>KL ETHANOLUM 70% 800 g</t>
  </si>
  <si>
    <t>KL SOL.NOVIKOV 20G</t>
  </si>
  <si>
    <t>MEDROL 16 MG</t>
  </si>
  <si>
    <t>POR TBLNOB50X16MG-B</t>
  </si>
  <si>
    <t>MIDAZOLAM ACCORD 5 MG/ML</t>
  </si>
  <si>
    <t>INJ+INF SOL 10X3MLX5MG/ML</t>
  </si>
  <si>
    <t>MUCOSOLVAN JUNIOR</t>
  </si>
  <si>
    <t>POR SIR 1X100ML</t>
  </si>
  <si>
    <t>MYDOCALM 150MG</t>
  </si>
  <si>
    <t>TBL OBD 30X150MG</t>
  </si>
  <si>
    <t>NATRIUM CHLORATUM BIOTIKA 10%</t>
  </si>
  <si>
    <t>NEUROL 0.25</t>
  </si>
  <si>
    <t>TBL 30X0.25MG</t>
  </si>
  <si>
    <t>NEURONTIN 300 MG</t>
  </si>
  <si>
    <t>POR CPS DUR 100X300MG</t>
  </si>
  <si>
    <t>NIMOTOP S</t>
  </si>
  <si>
    <t>POR TBL FLM 100X30MG</t>
  </si>
  <si>
    <t>NITRO POHL INFUS.</t>
  </si>
  <si>
    <t>INF 10X10ML/10MG</t>
  </si>
  <si>
    <t>Nitroprussiat Fides 1x50mg-MIMOŘÁDNÝ DOVOZ!!</t>
  </si>
  <si>
    <t>INF. PLV. SOL 1x50mg</t>
  </si>
  <si>
    <t>PARACETAMOL KABI 10MG/ML</t>
  </si>
  <si>
    <t>INF SOL 10X100ML/1000MG</t>
  </si>
  <si>
    <t>POR TBL NOB 24X500MG</t>
  </si>
  <si>
    <t>PEROXID VODÍKU 3% COO</t>
  </si>
  <si>
    <t>DRM SOL 1X100ML 3%</t>
  </si>
  <si>
    <t>PREDNISON 5 LECIVA</t>
  </si>
  <si>
    <t>TBL 20X5MG</t>
  </si>
  <si>
    <t>PRESID 10 MG</t>
  </si>
  <si>
    <t>TBL RET 30X10MG</t>
  </si>
  <si>
    <t>PRESTANCE 10 MG/5 MG</t>
  </si>
  <si>
    <t>PROPOFOL 1% MCT/LCT FRESENIUS</t>
  </si>
  <si>
    <t>INJ EML 10X100ML</t>
  </si>
  <si>
    <t xml:space="preserve">PROTAMIN MEDA AMPULLEN </t>
  </si>
  <si>
    <t>INJ 5X5ML/5KU</t>
  </si>
  <si>
    <t>RISPERIDON FARMAX 2MG</t>
  </si>
  <si>
    <t>TBL FLM 60</t>
  </si>
  <si>
    <t>RIVODARON 200</t>
  </si>
  <si>
    <t>POR TBL NOB 30X200MG</t>
  </si>
  <si>
    <t>SALAZOPYRIN EN</t>
  </si>
  <si>
    <t>POR TBLENT100X500MG</t>
  </si>
  <si>
    <t>SANDIMMUN NEORAL 50MG</t>
  </si>
  <si>
    <t>CPS 50X50MG</t>
  </si>
  <si>
    <t>SINUPRET</t>
  </si>
  <si>
    <t>SOLU-MEDROL</t>
  </si>
  <si>
    <t>INJ SIC 1X40MG+1ML</t>
  </si>
  <si>
    <t>STACYL 100 MG ENTEROSOLVENTNÍ TABLETY</t>
  </si>
  <si>
    <t>POR TBL ENT 100X100MG I</t>
  </si>
  <si>
    <t>SUFENTANIL TORREX 50 MCG/ML</t>
  </si>
  <si>
    <t>INJ SOL 5X5ML/250RG</t>
  </si>
  <si>
    <t>TACHYBEN I.V. 50 MG INJEKČNÍ ROZTOK</t>
  </si>
  <si>
    <t>INJ SOL 5X10ML/50MG</t>
  </si>
  <si>
    <t>TANTUM VERDE</t>
  </si>
  <si>
    <t>LIQ 1X240ML-PET TR</t>
  </si>
  <si>
    <t>TENSIOMIN</t>
  </si>
  <si>
    <t>TBL 30X25MG</t>
  </si>
  <si>
    <t>TBL 30X12.5MG</t>
  </si>
  <si>
    <t>TETRASPAN 10%</t>
  </si>
  <si>
    <t>INF SOL 20X500ML</t>
  </si>
  <si>
    <t>TETRASPAN 6%</t>
  </si>
  <si>
    <t>POR TBLNOB 50X100MG</t>
  </si>
  <si>
    <t>TOBRADEX</t>
  </si>
  <si>
    <t>3MG/ML+1MG/ML OPH GTT SUS 1X5ML</t>
  </si>
  <si>
    <t>TRACUTIL</t>
  </si>
  <si>
    <t>INF 5X10ML</t>
  </si>
  <si>
    <t>TRIPLIXAM 10 MG/2,5 MG/5 MG</t>
  </si>
  <si>
    <t>TRITACE 2,5 MG</t>
  </si>
  <si>
    <t>POR TBL NOB 20X2.5MG</t>
  </si>
  <si>
    <t>TRITACE 5</t>
  </si>
  <si>
    <t>TBL 30X5MG</t>
  </si>
  <si>
    <t>VERAL 1% GEL</t>
  </si>
  <si>
    <t>DRM GEL 1X50GM II</t>
  </si>
  <si>
    <t>VITAMIN B12 LECIVA 1000RG</t>
  </si>
  <si>
    <t>INJ 5X1ML/1000RG</t>
  </si>
  <si>
    <t>léky - parenterální výživa (LEK)</t>
  </si>
  <si>
    <t>NUTRIFLEX OMEGA plus 2 500 ml</t>
  </si>
  <si>
    <t>INF EML 5X2500ML</t>
  </si>
  <si>
    <t>NUTRIFLEX OMEGA SPECIAL</t>
  </si>
  <si>
    <t>NUTRIFLEX PERI</t>
  </si>
  <si>
    <t>INF SOL 5X1000ML</t>
  </si>
  <si>
    <t>léky - enterální výživa (LEK)</t>
  </si>
  <si>
    <t>ENSURE PLUS ADVANCE ČOKOLÁDOVÁ PŘÍCHUŤ</t>
  </si>
  <si>
    <t>ENSURE PLUS ADVANCE VANILKA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</si>
  <si>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</si>
  <si>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</si>
  <si>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</si>
  <si>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</si>
  <si>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</si>
  <si>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</si>
  <si>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léky - krev.deriváty ZUL (TO)</t>
  </si>
  <si>
    <t>OCPLEX</t>
  </si>
  <si>
    <t>500IU INF PSO LQF 1+1X20ML</t>
  </si>
  <si>
    <t>1000IU INF PSO LQF 1+1X40ML</t>
  </si>
  <si>
    <t>AMIKACIN MEDOPHARM 500 MG/2 ML</t>
  </si>
  <si>
    <t>INJ+INF SOL 10X2ML/500MG</t>
  </si>
  <si>
    <t>ARCHIFAR 1 G</t>
  </si>
  <si>
    <t>INJ+INF PLV SOL 10X1GM</t>
  </si>
  <si>
    <t>INJ 10X5ML</t>
  </si>
  <si>
    <t>CEFTAZIDIM KABI 1 GM</t>
  </si>
  <si>
    <t>INJ PLV SOL 10X1GM</t>
  </si>
  <si>
    <t>CIPLOX 500</t>
  </si>
  <si>
    <t>TBL OBD 10X500MG</t>
  </si>
  <si>
    <t>CIPROFLOXACIN KABI 400 MG/200 ML INFUZNÍ ROZTOK</t>
  </si>
  <si>
    <t>INF SOL 10X400MG/200ML</t>
  </si>
  <si>
    <t>COLOMYCIN INJEKCE 1 000 000 MEZINÁRODNÍCH JEDNOTEK</t>
  </si>
  <si>
    <t>1000000IU INJ PLV SOL/SOL NEB 10X1MIU</t>
  </si>
  <si>
    <t xml:space="preserve">Gentamicin B.Braun 1mg/ml </t>
  </si>
  <si>
    <t>inf.sol.20 x 80 ml</t>
  </si>
  <si>
    <t xml:space="preserve">GENTAMICIN B.BRAUN 3 MG/ML INFUZNÍ ROZTOK </t>
  </si>
  <si>
    <t>INF SOL 20X80ML</t>
  </si>
  <si>
    <t>KLACID I.V.</t>
  </si>
  <si>
    <t>INF PLV SOL 1X500MG</t>
  </si>
  <si>
    <t>METRONIDAZOLE 0.5% POLFA</t>
  </si>
  <si>
    <t>INJ 1X100ML 5MG/1ML</t>
  </si>
  <si>
    <t>PIPERACILLIN/TAZOBACTAM KABI 4 G/0,5 G</t>
  </si>
  <si>
    <t>INF PLV SOL 10X4.5GM</t>
  </si>
  <si>
    <t>VANCOMYCIN MYLAN 1000 MG</t>
  </si>
  <si>
    <t>INF PLV SOL 1X1GM</t>
  </si>
  <si>
    <t>VANCOMYCIN MYLAN 500 MG</t>
  </si>
  <si>
    <t>VORIKONAZOL SANDOZ 200 MG</t>
  </si>
  <si>
    <t>TBL FLM 14X200MG</t>
  </si>
  <si>
    <t>APO-IBUPROFEN 400 MG</t>
  </si>
  <si>
    <t>POR TBL FLM 100X400MG</t>
  </si>
  <si>
    <t>ARDEANUTRISOL G 40</t>
  </si>
  <si>
    <t>400G/L INF SOL 20X80ML</t>
  </si>
  <si>
    <t>FYZIOLOGICKÝ ROZTOK VIAFLO</t>
  </si>
  <si>
    <t>INF SOL 10X1000ML</t>
  </si>
  <si>
    <t>KL ELIXÍR NA OPTIKU</t>
  </si>
  <si>
    <t>KL ETHANOLUM BENZ.DENAT. 900 ml / 720g/</t>
  </si>
  <si>
    <t>KL ETHER LÉKOPISNÝ  500ml/357g</t>
  </si>
  <si>
    <t>KL ETHER LÉKOPISNÝ 1000 ml Fagron, Kulich</t>
  </si>
  <si>
    <t>UN 1155</t>
  </si>
  <si>
    <t>KL PRIPRAVEK</t>
  </si>
  <si>
    <t>KL SOL.HYD.PEROX.3% 100G</t>
  </si>
  <si>
    <t>KL SOL.IODI SPIR.DIL. 800 g</t>
  </si>
  <si>
    <t>KL VASELINUM ALBUM STERILNI,  10G</t>
  </si>
  <si>
    <t>MARCAINE 0.5%</t>
  </si>
  <si>
    <t>INJ SOL5X20ML/100MG</t>
  </si>
  <si>
    <t>RINGERŮV ROZTOK VIAFLO</t>
  </si>
  <si>
    <t>SANORIN</t>
  </si>
  <si>
    <t>LIQ 10ML 0.1%</t>
  </si>
  <si>
    <t>TISSEEL (FROZ)</t>
  </si>
  <si>
    <t>EPL GKU SOL 1X2ML</t>
  </si>
  <si>
    <t>EPL GKU SOL 1X4ML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</si>
  <si>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</si>
  <si>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</si>
  <si>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</si>
  <si>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</si>
  <si>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</si>
  <si>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0631 - NCHIR: JIP</t>
  </si>
  <si>
    <t>A02BC02 - PANTOPRAZOL</t>
  </si>
  <si>
    <t>A07DA - ANTIPROPULZIVA</t>
  </si>
  <si>
    <t>A10BB12 - GLIMEPIRID</t>
  </si>
  <si>
    <t>B01AB06 - NADROPARIN</t>
  </si>
  <si>
    <t>B01AC04 - KLOPIDOGREL</t>
  </si>
  <si>
    <t>C01BD01 - AMIODARON</t>
  </si>
  <si>
    <t>C03CA01 - FUROSEMID</t>
  </si>
  <si>
    <t>C05BA01 - ORGANO-HEPARINOID</t>
  </si>
  <si>
    <t>C07AB02 - METOPROLOL</t>
  </si>
  <si>
    <t>C07AB07 - BISOPROLOL</t>
  </si>
  <si>
    <t>C09AA05 - RAMIPRIL</t>
  </si>
  <si>
    <t>C09BB04 - PERINDOPRIL A AMLODIPIN</t>
  </si>
  <si>
    <t>C09DA01 - LOSARTAN A DIURETIKA</t>
  </si>
  <si>
    <t>C09DA03 - VALSARTAN A DIURETIKA</t>
  </si>
  <si>
    <t>C10AA05 - ATORVASTATIN</t>
  </si>
  <si>
    <t>H02AB04 - METHYLPREDNISOLON</t>
  </si>
  <si>
    <t>H03AA01 - LEVOTHYROXIN, SODNÁ SŮL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</si>
  <si>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</si>
  <si>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</si>
  <si>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</si>
  <si>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</si>
  <si>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</si>
  <si>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</si>
  <si>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</si>
  <si>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</si>
  <si>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J02AC01 - FLUKONAZOL</t>
  </si>
  <si>
    <t>J02AC03 - VORIKONAZOL</t>
  </si>
  <si>
    <t>M01AX17 - NIMESULID</t>
  </si>
  <si>
    <t>N01AX10 - PROPOFOL</t>
  </si>
  <si>
    <t>N02BB02 - SODNÁ SŮL METAMIZOLU</t>
  </si>
  <si>
    <t>N02BE01 - PARACETAMOL</t>
  </si>
  <si>
    <t>N03AG01 - KYSELINA VALPROOVÁ</t>
  </si>
  <si>
    <t>N05AX08 - RISPERIDON</t>
  </si>
  <si>
    <t>N05BA12 - ALPRAZOLAM</t>
  </si>
  <si>
    <t>N05CD08 - MIDAZOLAM</t>
  </si>
  <si>
    <t>N05CF02 - ZOLPIDEM</t>
  </si>
  <si>
    <t>N06AB10 - ESCITALOPRAM</t>
  </si>
  <si>
    <t>N06BX18 - VINPOCETIN</t>
  </si>
  <si>
    <t>R01AA07 - XYLOMETAZOLIN</t>
  </si>
  <si>
    <t>R03AC02 - SALBUTAMOL</t>
  </si>
  <si>
    <t>R06AE09 - LEVOCETIRIZIN</t>
  </si>
  <si>
    <t>B01AF02 - APIXABAN</t>
  </si>
  <si>
    <t>C09BX01 - PERINDOPRIL, AMLODIPIN A INDAPAMID</t>
  </si>
  <si>
    <t>N02AJ06 - KODEIN A PARACETAMOL</t>
  </si>
  <si>
    <t>N01AH03 - SUFENTANIL</t>
  </si>
  <si>
    <t>J01CR02 - AMOXICILIN A  INHIBITOR BETA-LAKTAMASY</t>
  </si>
  <si>
    <t>A06AD11 - LAKTULOSA</t>
  </si>
  <si>
    <t>J01CR05 - PIPERACILIN A  INHIBITOR BETA-LAKTAMASY</t>
  </si>
  <si>
    <t>A02BC02</t>
  </si>
  <si>
    <t>214427</t>
  </si>
  <si>
    <t>40MG INJ PLV SOL 1</t>
  </si>
  <si>
    <t>214435</t>
  </si>
  <si>
    <t>CONTROLOC</t>
  </si>
  <si>
    <t>20MG TBL ENT 100</t>
  </si>
  <si>
    <t>A06AD11</t>
  </si>
  <si>
    <t>215715</t>
  </si>
  <si>
    <t>667G/L POR SOL 1X500ML II</t>
  </si>
  <si>
    <t>A07DA</t>
  </si>
  <si>
    <t>30652</t>
  </si>
  <si>
    <t>2,5MG/0,025MG TBL NOB 20</t>
  </si>
  <si>
    <t>B01AB06</t>
  </si>
  <si>
    <t>213477</t>
  </si>
  <si>
    <t>9500IU/ML INJ SOL 10X5ML</t>
  </si>
  <si>
    <t>C09DA01</t>
  </si>
  <si>
    <t>15316</t>
  </si>
  <si>
    <t>50MG/12,5MG TBL FLM 30</t>
  </si>
  <si>
    <t>C10AA05</t>
  </si>
  <si>
    <t>50316</t>
  </si>
  <si>
    <t>TULIP</t>
  </si>
  <si>
    <t>20MG TBL FLM 30</t>
  </si>
  <si>
    <t>J01CR02</t>
  </si>
  <si>
    <t>5951</t>
  </si>
  <si>
    <t>875MG/125MG TBL FLM 14</t>
  </si>
  <si>
    <t>85525</t>
  </si>
  <si>
    <t>AMOKSIKLAV 625 MG</t>
  </si>
  <si>
    <t>500MG/125MG TBL FLM 21</t>
  </si>
  <si>
    <t>J01FF01</t>
  </si>
  <si>
    <t>129836</t>
  </si>
  <si>
    <t>CLINDAMYCIN KABI</t>
  </si>
  <si>
    <t>150MG/ML INJ SOL 10X4ML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</si>
  <si>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</si>
  <si>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</si>
  <si>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</si>
  <si>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</si>
  <si>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</si>
  <si>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</si>
  <si>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</si>
  <si>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</si>
  <si>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64941</t>
  </si>
  <si>
    <t>150MG CPS DUR 1 I</t>
  </si>
  <si>
    <t>M01AX17</t>
  </si>
  <si>
    <t>12891</t>
  </si>
  <si>
    <t>100MG TBL NOB 15</t>
  </si>
  <si>
    <t>N02AJ06</t>
  </si>
  <si>
    <t>109799</t>
  </si>
  <si>
    <t>500MG/30MG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</si>
  <si>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</si>
  <si>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</si>
  <si>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</si>
  <si>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</si>
  <si>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</si>
  <si>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</si>
  <si>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</si>
  <si>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</si>
  <si>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</si>
  <si>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N03AG01</t>
  </si>
  <si>
    <t>92587</t>
  </si>
  <si>
    <t>DEPAKINE CHRONO 500 MG SÉCABLE</t>
  </si>
  <si>
    <t>500MG TBL RET 30</t>
  </si>
  <si>
    <t>N05CF02</t>
  </si>
  <si>
    <t>146894</t>
  </si>
  <si>
    <t>10MG TBL FLM 20</t>
  </si>
  <si>
    <t>N06BX18</t>
  </si>
  <si>
    <t>10252</t>
  </si>
  <si>
    <t>10MG TBL NOB 30</t>
  </si>
  <si>
    <t>R03AC02</t>
  </si>
  <si>
    <t>31934</t>
  </si>
  <si>
    <t>100MCG/DÁV INH SUS PSS 200DÁV</t>
  </si>
  <si>
    <t>A10BB12</t>
  </si>
  <si>
    <t>163085</t>
  </si>
  <si>
    <t>AMARYL</t>
  </si>
  <si>
    <t>213480</t>
  </si>
  <si>
    <t>19000IU/ML INJ SOL ISP 10X0,6ML</t>
  </si>
  <si>
    <t>B01AC04</t>
  </si>
  <si>
    <t>149480</t>
  </si>
  <si>
    <t>ZYLLT</t>
  </si>
  <si>
    <t>75MG TBL FLM 28</t>
  </si>
  <si>
    <t>C07AB02</t>
  </si>
  <si>
    <t>46981</t>
  </si>
  <si>
    <t>BETALOC SR</t>
  </si>
  <si>
    <t>200MG TBL PRO 30</t>
  </si>
  <si>
    <t>C07AB07</t>
  </si>
  <si>
    <t>158692</t>
  </si>
  <si>
    <t>BISOPROLOL MYLAN</t>
  </si>
  <si>
    <t>5MG TBL FLM 30</t>
  </si>
  <si>
    <t>C09BB04</t>
  </si>
  <si>
    <t>124129</t>
  </si>
  <si>
    <t>PRESTANCE</t>
  </si>
  <si>
    <t>10MG/10MG TBL NOB 30</t>
  </si>
  <si>
    <t>C09DA03</t>
  </si>
  <si>
    <t>134281</t>
  </si>
  <si>
    <t>VALSACOMBI</t>
  </si>
  <si>
    <t>160MG/12,5MG TBL FLM 28</t>
  </si>
  <si>
    <t>H03AA01</t>
  </si>
  <si>
    <t>169714</t>
  </si>
  <si>
    <t>LETROX</t>
  </si>
  <si>
    <t>125MCG TBL NOB 100</t>
  </si>
  <si>
    <t>203097</t>
  </si>
  <si>
    <t>875MG/125MG TBL FLM 21</t>
  </si>
  <si>
    <t>J01DC02</t>
  </si>
  <si>
    <t>18547</t>
  </si>
  <si>
    <t>XORIMAX</t>
  </si>
  <si>
    <t>500MG TBL FLM 10</t>
  </si>
  <si>
    <t>J01DD01</t>
  </si>
  <si>
    <t>201030</t>
  </si>
  <si>
    <t>SEFOTAK</t>
  </si>
  <si>
    <t>1G INJ PLV SOL 1</t>
  </si>
  <si>
    <t>129834</t>
  </si>
  <si>
    <t>150MG/ML INJ SOL 10X2ML</t>
  </si>
  <si>
    <t>N06AB10</t>
  </si>
  <si>
    <t>134502</t>
  </si>
  <si>
    <t>ELICEA</t>
  </si>
  <si>
    <t>10MG TBL FLM 28</t>
  </si>
  <si>
    <t>215713</t>
  </si>
  <si>
    <t>667G/L POR SOL 1X200ML II</t>
  </si>
  <si>
    <t>B01AF02</t>
  </si>
  <si>
    <t>193745</t>
  </si>
  <si>
    <t>ELIQUIS</t>
  </si>
  <si>
    <t>5MG TBL FLM 60</t>
  </si>
  <si>
    <t>C01BD01</t>
  </si>
  <si>
    <t>107938</t>
  </si>
  <si>
    <t>150MG/3ML INJ SOL 6X3ML</t>
  </si>
  <si>
    <t>14709</t>
  </si>
  <si>
    <t>200MG TBL NOB 30</t>
  </si>
  <si>
    <t>C03CA01</t>
  </si>
  <si>
    <t>214036</t>
  </si>
  <si>
    <t>C05BA01</t>
  </si>
  <si>
    <t>100308</t>
  </si>
  <si>
    <t>300MG/100G CRM 40G</t>
  </si>
  <si>
    <t>32225</t>
  </si>
  <si>
    <t>BETALOC ZOK</t>
  </si>
  <si>
    <t>25MG TBL PRO 28</t>
  </si>
  <si>
    <t>83974</t>
  </si>
  <si>
    <t>1MG/ML INJ SOL 5X5ML</t>
  </si>
  <si>
    <t>C09AA05</t>
  </si>
  <si>
    <t>56976</t>
  </si>
  <si>
    <t>TRITACE</t>
  </si>
  <si>
    <t>2,5MG TBL NOB 20</t>
  </si>
  <si>
    <t>56981</t>
  </si>
  <si>
    <t>5MG TBL NOB 30</t>
  </si>
  <si>
    <t>124115</t>
  </si>
  <si>
    <t>10MG/5MG TBL NOB 30</t>
  </si>
  <si>
    <t>C09BX01</t>
  </si>
  <si>
    <t>190968</t>
  </si>
  <si>
    <t>TRIPLIXAM</t>
  </si>
  <si>
    <t>10MG/2,5MG/5MG TBL FLM 30</t>
  </si>
  <si>
    <t>H02AB04</t>
  </si>
  <si>
    <t>40373</t>
  </si>
  <si>
    <t>MEDROL</t>
  </si>
  <si>
    <t>16MG TBL NOB 50</t>
  </si>
  <si>
    <t>9709</t>
  </si>
  <si>
    <t>40MG/ML INJ PSO LQF 40MG+1ML</t>
  </si>
  <si>
    <t>69189</t>
  </si>
  <si>
    <t>EUTHYROX</t>
  </si>
  <si>
    <t>50MCG TBL NOB 100</t>
  </si>
  <si>
    <t>J01CR05</t>
  </si>
  <si>
    <t>113453</t>
  </si>
  <si>
    <t>PIPERACILLIN/TAZOBACTAM KABI</t>
  </si>
  <si>
    <t>4G/0,5G INF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</si>
  <si>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</si>
  <si>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</si>
  <si>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</si>
  <si>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</si>
  <si>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</si>
  <si>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</si>
  <si>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</si>
  <si>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</si>
  <si>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</si>
  <si>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</si>
  <si>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</si>
  <si>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</si>
  <si>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</si>
  <si>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</si>
  <si>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</si>
  <si>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166269</t>
  </si>
  <si>
    <t>1000MG INF PLV SOL 1</t>
  </si>
  <si>
    <t>97000</t>
  </si>
  <si>
    <t>METRONIDAZOLE 0,5%-POLPHARMA</t>
  </si>
  <si>
    <t>5MG/ML INF SOL 1X100ML</t>
  </si>
  <si>
    <t>J02AC03</t>
  </si>
  <si>
    <t>189220</t>
  </si>
  <si>
    <t>VORIKONAZOL SANDOZ</t>
  </si>
  <si>
    <t>200MG TBL FLM 14</t>
  </si>
  <si>
    <t>12892</t>
  </si>
  <si>
    <t>100MG TBL NOB 30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</si>
  <si>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</si>
  <si>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</si>
  <si>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</si>
  <si>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</si>
  <si>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</si>
  <si>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</si>
  <si>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</si>
  <si>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</si>
  <si>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</si>
  <si>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</si>
  <si>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</si>
  <si>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</si>
  <si>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</si>
  <si>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N05AX08</t>
  </si>
  <si>
    <t>197231</t>
  </si>
  <si>
    <t>RISPERIDON FARMAX</t>
  </si>
  <si>
    <t>2MG TBL FLM 60</t>
  </si>
  <si>
    <t>N05BA12</t>
  </si>
  <si>
    <t>91788</t>
  </si>
  <si>
    <t>NEUROL 0,25</t>
  </si>
  <si>
    <t>0,25MG TBL NOB 30</t>
  </si>
  <si>
    <t>N05CD08</t>
  </si>
  <si>
    <t>127738</t>
  </si>
  <si>
    <t>MIDAZOLAM ACCORD</t>
  </si>
  <si>
    <t>5MG/ML INJ/INF SOL 10X3ML</t>
  </si>
  <si>
    <t>R01AA07</t>
  </si>
  <si>
    <t>215582</t>
  </si>
  <si>
    <t>BRUMARE</t>
  </si>
  <si>
    <t>1MG/ML NAS SPR SOL 1X10ML</t>
  </si>
  <si>
    <t>R06AE09</t>
  </si>
  <si>
    <t>124346</t>
  </si>
  <si>
    <t>CEZERA</t>
  </si>
  <si>
    <t>5MG TBL FLM 90 I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</si>
  <si>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</si>
  <si>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</si>
  <si>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</si>
  <si>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</si>
  <si>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</si>
  <si>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</si>
  <si>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</si>
  <si>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</si>
  <si>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</si>
  <si>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</si>
  <si>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</si>
  <si>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</si>
  <si>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</si>
  <si>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</si>
  <si>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</si>
  <si>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</si>
  <si>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</si>
  <si>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</si>
  <si>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</si>
  <si>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</si>
  <si>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</si>
  <si>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</si>
  <si>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</si>
  <si>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</si>
  <si>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</si>
  <si>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</si>
  <si>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</si>
  <si>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</si>
  <si>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</si>
  <si>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Svačková Andrea</t>
  </si>
  <si>
    <t>MEFENOXALON</t>
  </si>
  <si>
    <t>85656</t>
  </si>
  <si>
    <t>SUMATRIPTAN</t>
  </si>
  <si>
    <t>107983</t>
  </si>
  <si>
    <t>SUMAMIGREN</t>
  </si>
  <si>
    <t>100MG TBL FLM 6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</si>
  <si>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</si>
  <si>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</si>
  <si>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</si>
  <si>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</si>
  <si>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</si>
  <si>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</si>
  <si>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</si>
  <si>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</si>
  <si>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</si>
  <si>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</si>
  <si>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</si>
  <si>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</si>
  <si>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</si>
  <si>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BUTAMIRÁT</t>
  </si>
  <si>
    <t>14725</t>
  </si>
  <si>
    <t>TUSSIN</t>
  </si>
  <si>
    <t>4,62MG/ML POR GTT SOL 1X25ML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</si>
  <si>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</si>
  <si>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</si>
  <si>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</si>
  <si>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</si>
  <si>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</si>
  <si>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</si>
  <si>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300MG CPS DUR 60</t>
  </si>
  <si>
    <t>HOŘČÍK (RŮZNÉ SOLE V KOMBINACI)</t>
  </si>
  <si>
    <t>66555</t>
  </si>
  <si>
    <t>MAGNOSOLV</t>
  </si>
  <si>
    <t>365MG POR GRA SOL SCC 30</t>
  </si>
  <si>
    <t>JINÁ ANTIBIOTIKA PRO LOKÁLNÍ APLIKACI</t>
  </si>
  <si>
    <t>1066</t>
  </si>
  <si>
    <t>250IU/G+5,2MG/G UNG 10G</t>
  </si>
  <si>
    <t>KLINDAMYCIN</t>
  </si>
  <si>
    <t>107135</t>
  </si>
  <si>
    <t>DALACIN C</t>
  </si>
  <si>
    <t>150MG CPS DUR 16</t>
  </si>
  <si>
    <t>KLOPIDOGREL</t>
  </si>
  <si>
    <t>141036</t>
  </si>
  <si>
    <t>TROMBEX</t>
  </si>
  <si>
    <t>75MG TBL FLM 90</t>
  </si>
  <si>
    <t>KYSELINA ACETYLSALICYLOVÁ</t>
  </si>
  <si>
    <t>99295</t>
  </si>
  <si>
    <t>ANOPYRIN</t>
  </si>
  <si>
    <t>100MG TBL NOB 2X10</t>
  </si>
  <si>
    <t>203564</t>
  </si>
  <si>
    <t>100MG TBL NOB 100</t>
  </si>
  <si>
    <t>LEVOTHYROXIN, SODNÁ SŮL</t>
  </si>
  <si>
    <t>97186</t>
  </si>
  <si>
    <t>100MCG TBL NOB 100 I</t>
  </si>
  <si>
    <t>LOSARTAN A DIURETIKA</t>
  </si>
  <si>
    <t>15317</t>
  </si>
  <si>
    <t>50MG/12,5MG TBL FLM 90</t>
  </si>
  <si>
    <t>RABEPRAZOL</t>
  </si>
  <si>
    <t>157139</t>
  </si>
  <si>
    <t>ZULBEX</t>
  </si>
  <si>
    <t>20MG TBL ENT 28</t>
  </si>
  <si>
    <t>RANITIDIN</t>
  </si>
  <si>
    <t>47471</t>
  </si>
  <si>
    <t>RANISAN</t>
  </si>
  <si>
    <t>150MG TBL FLM 60</t>
  </si>
  <si>
    <t>ROSUVASTATIN</t>
  </si>
  <si>
    <t>148074</t>
  </si>
  <si>
    <t>ROSUCARD</t>
  </si>
  <si>
    <t>20MG TBL FLM 90</t>
  </si>
  <si>
    <t>TRAMADOL</t>
  </si>
  <si>
    <t>132873</t>
  </si>
  <si>
    <t>TRAMAL RETARD TABLETY 100 MG</t>
  </si>
  <si>
    <t>100MG TBL PRO 30</t>
  </si>
  <si>
    <t>ACIKLOVIR</t>
  </si>
  <si>
    <t>155938</t>
  </si>
  <si>
    <t>HERPESIN 200</t>
  </si>
  <si>
    <t>200MG TBL NOB 25</t>
  </si>
  <si>
    <t>DESMOPRESIN</t>
  </si>
  <si>
    <t>18563</t>
  </si>
  <si>
    <t>MINIRIN MELT</t>
  </si>
  <si>
    <t>60MCG POR LYO 30</t>
  </si>
  <si>
    <t>LEVOCETIRIZIN</t>
  </si>
  <si>
    <t>SODNÁ SŮL METAMIZOLU</t>
  </si>
  <si>
    <t>AMOXICILIN A  INHIBITOR BETA-LAKTAMASY</t>
  </si>
  <si>
    <t>11807</t>
  </si>
  <si>
    <t>ORTÉZA KRČNÍ LÍMEC ORTEL C1</t>
  </si>
  <si>
    <t>ANATOM.TVAROVANÝ,FIXAČNÍ PÁSKA NA SUCHÝ ZIP</t>
  </si>
  <si>
    <t>TRAMADOL A PARACETAMOL</t>
  </si>
  <si>
    <t>179333</t>
  </si>
  <si>
    <t>DORETA</t>
  </si>
  <si>
    <t>75MG/650MG TBL FLM 90 I</t>
  </si>
  <si>
    <t>AMLODIPIN</t>
  </si>
  <si>
    <t>2954</t>
  </si>
  <si>
    <t>AGEN 10</t>
  </si>
  <si>
    <t>42849</t>
  </si>
  <si>
    <t>HIPRES</t>
  </si>
  <si>
    <t>FENOXYMETHYLPENICILIN</t>
  </si>
  <si>
    <t>45997</t>
  </si>
  <si>
    <t>OSPEN 1000</t>
  </si>
  <si>
    <t>1000000IU TBL FLM 30</t>
  </si>
  <si>
    <t>OMEPRAZOL</t>
  </si>
  <si>
    <t>115318</t>
  </si>
  <si>
    <t>20MG CPS ETD 90</t>
  </si>
  <si>
    <t>PARACETAMOL</t>
  </si>
  <si>
    <t>91249</t>
  </si>
  <si>
    <t>PARALEN 100</t>
  </si>
  <si>
    <t>100MG SUP 5</t>
  </si>
  <si>
    <t>ZOLPIDEM</t>
  </si>
  <si>
    <t>ESCITALOPRAM</t>
  </si>
  <si>
    <t>134505</t>
  </si>
  <si>
    <t>10MG TBL FLM 56</t>
  </si>
  <si>
    <t>HYDROKORTISON</t>
  </si>
  <si>
    <t>180825</t>
  </si>
  <si>
    <t>HYDROCORTISON 10 MG JENAPHARM</t>
  </si>
  <si>
    <t>10MG TBL NOB 20</t>
  </si>
  <si>
    <t>LAKOSAMID</t>
  </si>
  <si>
    <t>500291</t>
  </si>
  <si>
    <t>VIMPAT</t>
  </si>
  <si>
    <t>100MG TBL FLM 56</t>
  </si>
  <si>
    <t>BISOPROLOL</t>
  </si>
  <si>
    <t>176913</t>
  </si>
  <si>
    <t>RIVOCOR 5</t>
  </si>
  <si>
    <t>5MG TBL FLM 90</t>
  </si>
  <si>
    <t>KLARITHROMYCIN</t>
  </si>
  <si>
    <t>216199</t>
  </si>
  <si>
    <t>KLACID 500</t>
  </si>
  <si>
    <t>500MG TBL FLM 14</t>
  </si>
  <si>
    <t>115451</t>
  </si>
  <si>
    <t>SUMATRIPTAN ACTAVIS</t>
  </si>
  <si>
    <t>50MG TBL OBD 24 II</t>
  </si>
  <si>
    <t>KODEIN A PARACETAMOL</t>
  </si>
  <si>
    <t>19007</t>
  </si>
  <si>
    <t>ORTÉZA ZÁPĚSTÍ DYNASTAB 7040-7041</t>
  </si>
  <si>
    <t>DYNASTAB 7040-7041 ORTÉZA S DLAHOU</t>
  </si>
  <si>
    <t>KYSELINA LISTOVÁ</t>
  </si>
  <si>
    <t>76064</t>
  </si>
  <si>
    <t>ACIDUM FOLICUM LÉČIVA</t>
  </si>
  <si>
    <t>10MG TBL OBD 30</t>
  </si>
  <si>
    <t>BAKLOFEN</t>
  </si>
  <si>
    <t>40274</t>
  </si>
  <si>
    <t>BACLOFEN-POLPHARMA</t>
  </si>
  <si>
    <t>10MG TBL NOB 50</t>
  </si>
  <si>
    <t>40275</t>
  </si>
  <si>
    <t>25MG TBL NOB 50</t>
  </si>
  <si>
    <t>Všeobecná ambulance</t>
  </si>
  <si>
    <t>Standardní lůžková péče</t>
  </si>
  <si>
    <t>Amb.-léčba bolest.stavů při neurochirurg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</si>
  <si>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</si>
  <si>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</si>
  <si>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</si>
  <si>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A02BA02 - RANITIDIN</t>
  </si>
  <si>
    <t>C08CA01 - AMLODIPIN</t>
  </si>
  <si>
    <t>N02CC01 - SUMATRIPTAN</t>
  </si>
  <si>
    <t>N02CC01</t>
  </si>
  <si>
    <t>C08CA01</t>
  </si>
  <si>
    <t>A02BA02</t>
  </si>
  <si>
    <t>C10AA07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</si>
  <si>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</si>
  <si>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</si>
  <si>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</si>
  <si>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</si>
  <si>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</si>
  <si>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</si>
  <si>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</si>
  <si>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</si>
  <si>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</si>
  <si>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</si>
  <si>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</si>
  <si>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</si>
  <si>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</si>
  <si>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</si>
  <si>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</si>
  <si>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</si>
  <si>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</si>
  <si>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</si>
  <si>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</si>
  <si>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</si>
  <si>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</si>
  <si>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</si>
  <si>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</si>
  <si>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</si>
  <si>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</si>
  <si>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</si>
  <si>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</si>
  <si>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</si>
  <si>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</si>
  <si>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</si>
  <si>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</si>
  <si>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</si>
  <si>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</si>
  <si>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ZB084</t>
  </si>
  <si>
    <t>Náplast transpore 2,50 cm x 9,14 m 1527-1 - nahrazeno ZQ117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</si>
  <si>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</si>
  <si>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</si>
  <si>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</si>
  <si>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</si>
  <si>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</si>
  <si>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</si>
  <si>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ZN091</t>
  </si>
  <si>
    <t>Obvaz elastický síťový CareFix Tube k zajištění a ochraně fixace IV kanyl vel. M bal. á 15 ks 0151 M</t>
  </si>
  <si>
    <t>ZA576</t>
  </si>
  <si>
    <t>Set sterilní pro močovou katetrizaci Mediset bal. á 10 ks 4552710</t>
  </si>
  <si>
    <t>ZA572</t>
  </si>
  <si>
    <t>Set sterilní pro převaz rány Mediset 4706321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</si>
  <si>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</si>
  <si>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</si>
  <si>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</si>
  <si>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</si>
  <si>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</si>
  <si>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</si>
  <si>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</si>
  <si>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</si>
  <si>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</si>
  <si>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</si>
  <si>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</si>
  <si>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HS 1,8 x 450 LL NO DOP 606301-ND</t>
  </si>
  <si>
    <t>ZH816</t>
  </si>
  <si>
    <t>Katetr močový foley CH14 180605-000140</t>
  </si>
  <si>
    <t>ZH817</t>
  </si>
  <si>
    <t>Katetr močový foley CH18 180605-000180</t>
  </si>
  <si>
    <t>ZN409</t>
  </si>
  <si>
    <t>Katetr močový nelaton 14CH Silasil balónkový 28 dní bal. á 10 ks 186005-000140</t>
  </si>
  <si>
    <t>ZC947</t>
  </si>
  <si>
    <t>Katetr močový tiemann CH12 s balonkem bal. á 12 ks K02-9812-02</t>
  </si>
  <si>
    <t>ZO171</t>
  </si>
  <si>
    <t>Manžeta TK k tonometru Omron CC šedá dospělá obvod paže 22 cm - 42 cm COMFORT 101 00015</t>
  </si>
  <si>
    <t>ZF159</t>
  </si>
  <si>
    <t>Nádoba na kontaminovaný odpad 1 l 15-0002</t>
  </si>
  <si>
    <t>ZL105</t>
  </si>
  <si>
    <t>Nástavec pro odběr moče ke zkumavce vacuete 450251</t>
  </si>
  <si>
    <t>ZA883</t>
  </si>
  <si>
    <t>Rourka rektální CH18 délka 40 cm 19-18.100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</si>
  <si>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</si>
  <si>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</si>
  <si>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</si>
  <si>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</si>
  <si>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</si>
  <si>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</si>
  <si>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</si>
  <si>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</si>
  <si>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ZB893</t>
  </si>
  <si>
    <t>Stříkačka inzulinová omnican 0,5 ml 100j s jehlou 30 G bal. á 100 ks 9151125S</t>
  </si>
  <si>
    <t>ZA965</t>
  </si>
  <si>
    <t>Stříkačka inzulínová omnican 1 ml 100j s jehlou 30 G bal. á 100 ks 9151141S</t>
  </si>
  <si>
    <t>ZK799</t>
  </si>
  <si>
    <t>Zátka combi červená 4495101</t>
  </si>
  <si>
    <t>ZB777</t>
  </si>
  <si>
    <t>Zkumavka červená 3,5 ml gel 454071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</si>
  <si>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</si>
  <si>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</si>
  <si>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</si>
  <si>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</si>
  <si>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</si>
  <si>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</si>
  <si>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</si>
  <si>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</si>
  <si>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</si>
  <si>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</si>
  <si>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</si>
  <si>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</si>
  <si>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</si>
  <si>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</si>
  <si>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</si>
  <si>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</si>
  <si>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</si>
  <si>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</si>
  <si>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</si>
  <si>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</si>
  <si>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</si>
  <si>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</si>
  <si>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</si>
  <si>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</si>
  <si>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</si>
  <si>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</si>
  <si>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ZN041</t>
  </si>
  <si>
    <t>Rukavice operační gammex latex PF bez pudru 6,5 330048065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</si>
  <si>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</si>
  <si>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</si>
  <si>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</si>
  <si>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</si>
  <si>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</si>
  <si>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</si>
  <si>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50115079</t>
  </si>
  <si>
    <t>ZPr - internzivní péče (Z542)</t>
  </si>
  <si>
    <t>ZC698</t>
  </si>
  <si>
    <t>Maska kyslíková + hadička pro dosp.1105000</t>
  </si>
  <si>
    <t>ZD668</t>
  </si>
  <si>
    <t>Kompresa gáza 10 x 10 cm/5 ks sterilní 1325019275</t>
  </si>
  <si>
    <t>ZK087</t>
  </si>
  <si>
    <t>Krém cavilon ochranný bariérový á 28 g bal. á 12 ks 3391E</t>
  </si>
  <si>
    <t>ZE396</t>
  </si>
  <si>
    <t>Krytí mastný tyl grassolind 7,5 x 10 cm bal. á 10 ks 499313</t>
  </si>
  <si>
    <t>ZH012</t>
  </si>
  <si>
    <t>Náplast micropore 2,50 cm x 9,10 m 840W-1</t>
  </si>
  <si>
    <t>ZN321</t>
  </si>
  <si>
    <t>Obvaz elastický síťový CareFix Head velikost L bal. á 10 ks 0170 L</t>
  </si>
  <si>
    <t>ZP221</t>
  </si>
  <si>
    <t>Obvaz elastický síťový pruban Tg-fix vel. D větší hlava, slabší trup 25 m 24253</t>
  </si>
  <si>
    <t>ZA738</t>
  </si>
  <si>
    <t>Filtr mini spike zelený 4550242</t>
  </si>
  <si>
    <t>ZO372</t>
  </si>
  <si>
    <t>Konektor bezjehlový OptiSyte JIM:JSM4001</t>
  </si>
  <si>
    <t>ZA731</t>
  </si>
  <si>
    <t>Mandren růžový 4219104</t>
  </si>
  <si>
    <t>ZE159</t>
  </si>
  <si>
    <t>Nádoba na kontaminovaný odpad 2 l 15-0003</t>
  </si>
  <si>
    <t>ZL688</t>
  </si>
  <si>
    <t>Proužky Accu-Check Inform IIStrip 50 EU1 á 50 ks 05942861041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</si>
  <si>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</si>
  <si>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</si>
  <si>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</si>
  <si>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</si>
  <si>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ZB756</t>
  </si>
  <si>
    <t>Zkumavka 3 ml K3 edta fialová 454086</t>
  </si>
  <si>
    <t>ZB774</t>
  </si>
  <si>
    <t>Zkumavka červená 5 ml gel 456071</t>
  </si>
  <si>
    <t>ZB775</t>
  </si>
  <si>
    <t>Zkumavka koagulace modrá Quick 4 ml modrá 454329</t>
  </si>
  <si>
    <t>ZO939</t>
  </si>
  <si>
    <t>Zkumavka liquor PP 10 ml 15,3 x 92 ml šroubovací víčko sterilní s popisem bal.á 100 ks 62.610.018</t>
  </si>
  <si>
    <t>ZK475</t>
  </si>
  <si>
    <t>Rukavice operační latexové s pudrem ansell, vasco surgical powderet vel. 7 6035526 (303504EU)</t>
  </si>
  <si>
    <t>ZN366</t>
  </si>
  <si>
    <t>Náplast poinjekční elastická tkaná jednotl. baleno 19 mm x 72 mm P-CURE1972ELAST</t>
  </si>
  <si>
    <t>ZA329</t>
  </si>
  <si>
    <t>Obinadlo fixa crep   6 cm x 4 m 1323100102</t>
  </si>
  <si>
    <t>ZC506</t>
  </si>
  <si>
    <t>Kompresa NT 10 x 10 cm/5 ks sterilní 1325020275</t>
  </si>
  <si>
    <t>ZN814</t>
  </si>
  <si>
    <t>Krytí gelové na rány ActiMaris bal. á 20g 3097749</t>
  </si>
  <si>
    <t>ZA476</t>
  </si>
  <si>
    <t>Krytí mepilex border lite 10 x 10 cm bal. á 5 ks 281300-00</t>
  </si>
  <si>
    <t>ZN815</t>
  </si>
  <si>
    <t>Krytí roztok k čištění a hojenní ran ActiMaris Forte 300 ml 3098077</t>
  </si>
  <si>
    <t>ZA418</t>
  </si>
  <si>
    <t>Náplast metaline pod TS 8 x 9 cm 23094</t>
  </si>
  <si>
    <t>ZC885</t>
  </si>
  <si>
    <t>Náplast omnifix E 10 cm x 10 m 900650</t>
  </si>
  <si>
    <t>ZD104</t>
  </si>
  <si>
    <t>Náplast omniplast 10,0 cm x 10,0 m 9004472 (900535)</t>
  </si>
  <si>
    <t>ZF352</t>
  </si>
  <si>
    <t>Náplast transpore bílá 2,50 cm x 9,14 m bal. á 12 ks 1534-1</t>
  </si>
  <si>
    <t>ZA542</t>
  </si>
  <si>
    <t>Náplast wet pruf voduvzd. 1,25 cm x 9,14 m bal. á 24 ks K00-3063C</t>
  </si>
  <si>
    <t>ZA425</t>
  </si>
  <si>
    <t>Obinadlo hydrofilní 10 cm x   5 m 13007</t>
  </si>
  <si>
    <t>ZN322</t>
  </si>
  <si>
    <t>Obvaz elastický síťový CareFix Head velikost XL bal. á 10 ks 0170 XL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</si>
  <si>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</si>
  <si>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</si>
  <si>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</si>
  <si>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</si>
  <si>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</si>
  <si>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</si>
  <si>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ZA617</t>
  </si>
  <si>
    <t>Tampon TC-OC k ošetření dutiny ústní á 250 ks 12240</t>
  </si>
  <si>
    <t>ZN618</t>
  </si>
  <si>
    <t>Brýle kyslíkové pro dospělé bal. á 100 ks A0100</t>
  </si>
  <si>
    <t>ZK977</t>
  </si>
  <si>
    <t>Cévka odsávací CH14 s přerušovačem sání P01173a</t>
  </si>
  <si>
    <t>ZK978</t>
  </si>
  <si>
    <t>Cévka odsávací CH16 s přerušovačem sání P01175a</t>
  </si>
  <si>
    <t>ZD223</t>
  </si>
  <si>
    <t>Čidlo průtoku vzduchu-flow senzor 281637(279331)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</si>
  <si>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</si>
  <si>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</si>
  <si>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</si>
  <si>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</si>
  <si>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</si>
  <si>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</si>
  <si>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</si>
  <si>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</si>
  <si>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ZN298</t>
  </si>
  <si>
    <t>Hadička spojovací Gamaplus HS 1,8 x 1800 LL NO DOP 606304-ND</t>
  </si>
  <si>
    <t>ZB816</t>
  </si>
  <si>
    <t>Hadička spojovací-perfusor 150 cm á 100 ks 8722919</t>
  </si>
  <si>
    <t>ZL717</t>
  </si>
  <si>
    <t>Kanyla introcan safety 3 modrá 22G bal. á 50 ks 4251128-01</t>
  </si>
  <si>
    <t>ZL718</t>
  </si>
  <si>
    <t>Kanyla introcan safety 3 růžová 20G bal. á 50 ks 4251130-01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</si>
  <si>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</si>
  <si>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</si>
  <si>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</si>
  <si>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</si>
  <si>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ZB772</t>
  </si>
  <si>
    <t>Přechodka adaptér luer 450070</t>
  </si>
  <si>
    <t>ZA688</t>
  </si>
  <si>
    <t>Sáček močový curity s hod. diurézou 400 ml hadička 150 cm 8150</t>
  </si>
  <si>
    <t>ZD616</t>
  </si>
  <si>
    <t>Set sterilní pro močovou katetrizaci+ aqua permanent 4 Mediset bal. á 54 ks 753882</t>
  </si>
  <si>
    <t>ZB543</t>
  </si>
  <si>
    <t>Souprava odběrová tracheální na odběr sekretu G05206</t>
  </si>
  <si>
    <t>ZD458</t>
  </si>
  <si>
    <t>Spojka vrapovaná roztaž.rovná 15F bal. á 50 ks 038-61-311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</si>
  <si>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</si>
  <si>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</si>
  <si>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</si>
  <si>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</si>
  <si>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ZO810</t>
  </si>
  <si>
    <t>Stříkačka injekční předplněná 0,9% 5 ml Omniflush bal. á 100 ks EM3513575</t>
  </si>
  <si>
    <t>ZB066</t>
  </si>
  <si>
    <t>Stříkačka janett 3-dílná 100 ml sterilní vyplachovací adaptér TS-100ML( PLS1710)</t>
  </si>
  <si>
    <t>ZB041</t>
  </si>
  <si>
    <t>Systém hrudní drenáže atrium 1 cestný 3600-100</t>
  </si>
  <si>
    <t>ZF428</t>
  </si>
  <si>
    <t>Systém hrudní drenáže atrium 2 cestný 3620-100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</si>
  <si>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</si>
  <si>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</si>
  <si>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</si>
  <si>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</si>
  <si>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ZB801</t>
  </si>
  <si>
    <t>Transofix krátký trn á 50 ks 4090500</t>
  </si>
  <si>
    <t>ZB757</t>
  </si>
  <si>
    <t>Zkumavka 6 ml K3 edta fialová 456036</t>
  </si>
  <si>
    <t>ZB762</t>
  </si>
  <si>
    <t>Zkumavka červená 6 ml 456092</t>
  </si>
  <si>
    <t>ZB759</t>
  </si>
  <si>
    <t>Zkumavka červená 8 ml gel 455071</t>
  </si>
  <si>
    <t>ZI182</t>
  </si>
  <si>
    <t>Zkumavka močová + aplikátor s chem.stabilizátorem UriSwab žlutá 802CE.A</t>
  </si>
  <si>
    <t>50115063</t>
  </si>
  <si>
    <t>ZPr - vaky, sety (Z528)</t>
  </si>
  <si>
    <t>ZA715</t>
  </si>
  <si>
    <t>Set infuzní intrafix primeline classic 150 cm 4062957</t>
  </si>
  <si>
    <t>ZD834</t>
  </si>
  <si>
    <t>Set infuzní intrafix safeset s trojcest. ventilem 220 cm bal. á 100 ks 4063006</t>
  </si>
  <si>
    <t>ZB209</t>
  </si>
  <si>
    <t>Set transfúzní BLLP pro přetlakovou transfuzi bez vzdušného filtru hemomed 05123</t>
  </si>
  <si>
    <t>ZB352</t>
  </si>
  <si>
    <t>Jehla spinální spinocan 19 G x 88 mm sloní kost bal. á 25 ks 4501195</t>
  </si>
  <si>
    <t>ZP946</t>
  </si>
  <si>
    <t>Rukavice nitril basic bez p. modré S bal. á 200 ks 44750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</si>
  <si>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</si>
  <si>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</si>
  <si>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</si>
  <si>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</si>
  <si>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50115070</t>
  </si>
  <si>
    <t>ZPr - katetry ostatní (Z513)</t>
  </si>
  <si>
    <t>ZC637</t>
  </si>
  <si>
    <t>Arteriofix bal. á 20 ks 20G 5206324</t>
  </si>
  <si>
    <t>ZC615</t>
  </si>
  <si>
    <t>Katetr CVC 3 lumen 7 Fr x 20 cm certofix trio V720 bal. á 10 ks 4163214P</t>
  </si>
  <si>
    <t>ZD403</t>
  </si>
  <si>
    <t>Hadice odsávací 2 kohouty 8/10, délka 270 cm Softub TA 8271</t>
  </si>
  <si>
    <t>ZB173</t>
  </si>
  <si>
    <t>Maska kyslíková s hadičkou a nosní svorkou dospělá H-103013</t>
  </si>
  <si>
    <t>ZN621</t>
  </si>
  <si>
    <t>Nos umělý s portem pro odsávání bal. á 30 ks B0300(6000)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</si>
  <si>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</si>
  <si>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</si>
  <si>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</si>
  <si>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</si>
  <si>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</si>
  <si>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</si>
  <si>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50115004</t>
  </si>
  <si>
    <t>IUTN - kovové (Z506)</t>
  </si>
  <si>
    <t>KK244</t>
  </si>
  <si>
    <t>adapter na aplikaci cementu kostního CPS 1006020600</t>
  </si>
  <si>
    <t>ZA082</t>
  </si>
  <si>
    <t>Dlaha mini přímá 26 otv. 533300 - firma již nedodává</t>
  </si>
  <si>
    <t>KJ059</t>
  </si>
  <si>
    <t>implantát  spinální náhrada meziobratlová klec ALIF titanová fusion cage 25 x 30 x 13,5 mm 100301000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</si>
  <si>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</si>
  <si>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</si>
  <si>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</si>
  <si>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</si>
  <si>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</si>
  <si>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</si>
  <si>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</si>
  <si>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</si>
  <si>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</si>
  <si>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</si>
  <si>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</si>
  <si>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</si>
  <si>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</si>
  <si>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</si>
  <si>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</si>
  <si>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</si>
  <si>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KJ039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</si>
  <si>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</si>
  <si>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</si>
  <si>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</si>
  <si>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KJ042</t>
  </si>
  <si>
    <t>implantát spinální fixační systém FJR tyč 6,0 x 80 011904100</t>
  </si>
  <si>
    <t>KJ975</t>
  </si>
  <si>
    <t>implantát spinální fixační systém FJR tyč ohnutá 5,5 x 45 mm 020652100</t>
  </si>
  <si>
    <t>KK234</t>
  </si>
  <si>
    <t>implantát spinální fixační systém FJR tyč ohnutá 5,5 x 60 mm 020611100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</si>
  <si>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</si>
  <si>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</si>
  <si>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</si>
  <si>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</si>
  <si>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</si>
  <si>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</si>
  <si>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</si>
  <si>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</si>
  <si>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KK349</t>
  </si>
  <si>
    <t>implantát spinální fixační systém FJS tyč ohnutá 5,5 x 90 mm 020626100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</si>
  <si>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</si>
  <si>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</si>
  <si>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</si>
  <si>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</si>
  <si>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</si>
  <si>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</si>
  <si>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</si>
  <si>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</si>
  <si>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</si>
  <si>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</si>
  <si>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KJ028</t>
  </si>
  <si>
    <t>implantát spinální fixační systém PS hrud/bed zadní přístup tyč 6,0 x 90 mm TR-0090</t>
  </si>
  <si>
    <t>KJ023</t>
  </si>
  <si>
    <t>implantát spinální fixační systém PS zajišťovací TS-0010</t>
  </si>
  <si>
    <t>KK225</t>
  </si>
  <si>
    <t>implantát spinální fixační systém Venus šroub 2T pedikulární perforovaný 5,5 x 40 mm 4000045540</t>
  </si>
  <si>
    <t>KK227</t>
  </si>
  <si>
    <t>implantát spinální fixační systém Venus šroub 2T pedikulární perforovaný 5,5 x 50 mm 4000045550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</si>
  <si>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</si>
  <si>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</si>
  <si>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</si>
  <si>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</si>
  <si>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</si>
  <si>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</si>
  <si>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KK224</t>
  </si>
  <si>
    <t>implantát spinální fixační systém Venus šroub zajišťovací pro konektor příčný VL-PMS</t>
  </si>
  <si>
    <t>KK511</t>
  </si>
  <si>
    <t>implantát spinální FJS tyč ohnutá 5,5 x 80 mm 020612100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</si>
  <si>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</si>
  <si>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</si>
  <si>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</si>
  <si>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</si>
  <si>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</si>
  <si>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</si>
  <si>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KK766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</si>
  <si>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</si>
  <si>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</si>
  <si>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</si>
  <si>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</si>
  <si>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</si>
  <si>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KK796</t>
  </si>
  <si>
    <t>implantát spinální náhrada meziobratlová LUMIR boční lumbální expandibilní klec s dlahou 50 x 20 mm 8-12 mm 100907002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</si>
  <si>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</si>
  <si>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</si>
  <si>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</si>
  <si>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</si>
  <si>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KJ389</t>
  </si>
  <si>
    <t>implantát spinální náhrada těla obratle BIOLIGN VBR  tělo expandibilní SMALL 30 - 45 mm VT03045</t>
  </si>
  <si>
    <t>KK331</t>
  </si>
  <si>
    <t>implantát spinální náhrada těla obratle BIOLIGN VBR destička koncová 24 mm O° EP2400</t>
  </si>
  <si>
    <t>KJ527</t>
  </si>
  <si>
    <t>implantát spinální náhrada těla obratle BIOLIGN VBR tělo expandibilní krční 15 - 22 mm VC01522</t>
  </si>
  <si>
    <t>KK721</t>
  </si>
  <si>
    <t>implantát spinální Usmart šroub pedikulární polyaxiální 6,5 x 55 mm 023039010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</si>
  <si>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</si>
  <si>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</si>
  <si>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</si>
  <si>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</si>
  <si>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KK835</t>
  </si>
  <si>
    <t>implantát spinální Usmart šroub pedikulární polyaxiální redukční 6,5 x 55 mm  022741010</t>
  </si>
  <si>
    <t>KK346</t>
  </si>
  <si>
    <t>implantát spinální USMART šroub polyaxiální 5,5 x 40 mm 023005010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</si>
  <si>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</si>
  <si>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</si>
  <si>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</si>
  <si>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</si>
  <si>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</si>
  <si>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</si>
  <si>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</si>
  <si>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</si>
  <si>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</si>
  <si>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</si>
  <si>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</si>
  <si>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</si>
  <si>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</si>
  <si>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</si>
  <si>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KK709</t>
  </si>
  <si>
    <t>mplantát spinální náhrada meziobratlová LUMIR kostní šroub 40 mm 100915002</t>
  </si>
  <si>
    <t>ZA081</t>
  </si>
  <si>
    <t>Šroub mini 2 L6-ti 520100</t>
  </si>
  <si>
    <t>50115005</t>
  </si>
  <si>
    <t>IUTN - neurostimulace (Z511)</t>
  </si>
  <si>
    <t>ZN050</t>
  </si>
  <si>
    <t>Elektroda neurostimulační čtyřpólová k Prime advenced 60 mm 3888-33</t>
  </si>
  <si>
    <t>ZN567</t>
  </si>
  <si>
    <t>Prodlužka elektrody k systému neurostimulačnímu RESTORE ADVANCED 37082-40</t>
  </si>
  <si>
    <t>ZL935</t>
  </si>
  <si>
    <t>Tunelizátor podkoží Tunneling tool 3755-40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</si>
  <si>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</si>
  <si>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</si>
  <si>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</si>
  <si>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</si>
  <si>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</si>
  <si>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</si>
  <si>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</si>
  <si>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</si>
  <si>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</si>
  <si>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</si>
  <si>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</si>
  <si>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</si>
  <si>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</si>
  <si>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</si>
  <si>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</si>
  <si>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</si>
  <si>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</si>
  <si>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</si>
  <si>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</si>
  <si>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</si>
  <si>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50115011</t>
  </si>
  <si>
    <t>IUTN - ostat.nákl.PZT (Z515)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</si>
  <si>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</si>
  <si>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</si>
  <si>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</si>
  <si>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</si>
  <si>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ZE191</t>
  </si>
  <si>
    <t>Náhrada dury 5 x 5 cm 61100</t>
  </si>
  <si>
    <t>ZA100</t>
  </si>
  <si>
    <t>Neuro-patch 12 x 14 cm 1064002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</si>
  <si>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</si>
  <si>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</si>
  <si>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</si>
  <si>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</si>
  <si>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</si>
  <si>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</si>
  <si>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</si>
  <si>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</si>
  <si>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</si>
  <si>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</si>
  <si>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</si>
  <si>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</si>
  <si>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</si>
  <si>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</si>
  <si>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</si>
  <si>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</si>
  <si>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</si>
  <si>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</si>
  <si>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ZA464</t>
  </si>
  <si>
    <t>Kompresa NT 10 x 10 cm/2 ks sterilní 26520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</si>
  <si>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</si>
  <si>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</si>
  <si>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</si>
  <si>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</si>
  <si>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</si>
  <si>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</si>
  <si>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</si>
  <si>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</si>
  <si>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ZA540</t>
  </si>
  <si>
    <t>Náplast omnifix E 15 cm x 10 m 9006513</t>
  </si>
  <si>
    <t>ZA331</t>
  </si>
  <si>
    <t>Obinadlo fixa crep 10 cm x 4 m 1323100104</t>
  </si>
  <si>
    <t>ZA601</t>
  </si>
  <si>
    <t>Obinadlo fixa crep 12 cm x 4 m 1323100105</t>
  </si>
  <si>
    <t>ZA427</t>
  </si>
  <si>
    <t>Obinadlo hydrofilní 14 cm x   5 m 13009</t>
  </si>
  <si>
    <t>ZO090</t>
  </si>
  <si>
    <t>Obvaz elastický síťový CareFix Head velikost S bal. á 10 ks 0170S</t>
  </si>
  <si>
    <t>ZP212</t>
  </si>
  <si>
    <t>Obvaz elastický síťový pruban Tg-fix vel. C paže, noha, loket 25 m 24252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</si>
  <si>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</si>
  <si>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</si>
  <si>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</si>
  <si>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</si>
  <si>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ZP997</t>
  </si>
  <si>
    <t>Box sterilizační k pinzetě bipol. koagul. Endopen Calvian ke k .č. 700986 701778-1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</si>
  <si>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</si>
  <si>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</si>
  <si>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</si>
  <si>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</si>
  <si>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</si>
  <si>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</si>
  <si>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</si>
  <si>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</si>
  <si>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</si>
  <si>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</si>
  <si>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ZA759</t>
  </si>
  <si>
    <t>Drén redon CH10 50 cm U2111000</t>
  </si>
  <si>
    <t>ZA761</t>
  </si>
  <si>
    <t>Drén redon CH12 50 cm U2111200</t>
  </si>
  <si>
    <t>ZM267</t>
  </si>
  <si>
    <t>Elektroda jehlová EEG subdermal 1 bal. á 20 ks S44-637</t>
  </si>
  <si>
    <t>ZI781</t>
  </si>
  <si>
    <t>Elektroda neutrální monopolární pro dospělé á 100 ks 2125</t>
  </si>
  <si>
    <t>ZH396</t>
  </si>
  <si>
    <t>Elektroda NIM á 5 ks 8227304</t>
  </si>
  <si>
    <t>ZH397</t>
  </si>
  <si>
    <t>Elektroda stimulační NIM á 5 ks 8225101</t>
  </si>
  <si>
    <t>ZH831</t>
  </si>
  <si>
    <t>Elektroda unipolární jednorázová MB-100</t>
  </si>
  <si>
    <t>ZD208</t>
  </si>
  <si>
    <t>Hadice spojovací k odsávacím soupravám 07.068.25.220</t>
  </si>
  <si>
    <t>ZP288</t>
  </si>
  <si>
    <t>Kanyla ET 5PK 7 mm EMG FLEX k přístroji Cascade Elite bal. á 5 ks 8229970</t>
  </si>
  <si>
    <t>ZK842</t>
  </si>
  <si>
    <t>Kit k navigační resekci tumoru u dětí 9733607</t>
  </si>
  <si>
    <t>ZG276</t>
  </si>
  <si>
    <t>Kuličky navigační bal. á 12 ks 8801075</t>
  </si>
  <si>
    <t>ZB553</t>
  </si>
  <si>
    <t>Láhev redon hi-vac 400 ml-kompletní 05.000.22.803</t>
  </si>
  <si>
    <t>ZF464</t>
  </si>
  <si>
    <t>Mikronůžky rovné yasargil FD030R</t>
  </si>
  <si>
    <t>ZJ987</t>
  </si>
  <si>
    <t>Mikronůžky yasargil 200 mm FD034R</t>
  </si>
  <si>
    <t>ZJ988</t>
  </si>
  <si>
    <t>Mikronůžky yasargil 225 mm FD038R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</si>
  <si>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</si>
  <si>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</si>
  <si>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</si>
  <si>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</si>
  <si>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</si>
  <si>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</si>
  <si>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</si>
  <si>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</si>
  <si>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</si>
  <si>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</si>
  <si>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ZJ326</t>
  </si>
  <si>
    <t>Nástavec k vrtačce MIDAS rovný krátký kraniální 8 cm AS08</t>
  </si>
  <si>
    <t>ZM822</t>
  </si>
  <si>
    <t>Nástavec k vrtačce MIDAS rovný krátký spinální 9 cm AS09</t>
  </si>
  <si>
    <t>ZH545</t>
  </si>
  <si>
    <t>Nástavec ke kraniotomu 2.4 mm AF02</t>
  </si>
  <si>
    <t>ZK069</t>
  </si>
  <si>
    <t>Nůžky oční zahnuté O/O 110 mm BC111R</t>
  </si>
  <si>
    <t>ZG733</t>
  </si>
  <si>
    <t>Nůžky rovné tvrdokové standard O/T 145 mm RU1006-14</t>
  </si>
  <si>
    <t>ZK062</t>
  </si>
  <si>
    <t>Nůžky zahnuté naplocho jemné HH 115 mm BC005R</t>
  </si>
  <si>
    <t>ZP996</t>
  </si>
  <si>
    <t>Pinzeta bipolární koagulační Endopen Calvian prac. délka 18 cm koncovky šíře 0,7 mm sklon 15° rozvěr v horizontální rovině 700986</t>
  </si>
  <si>
    <t>ZJ745</t>
  </si>
  <si>
    <t>Podložka silikonová 276 x 125 mm x 17 mm JF934</t>
  </si>
  <si>
    <t>ZB021</t>
  </si>
  <si>
    <t>Síťka vstřebatelná vicrylová mesh 8,5 x 10,5 cm VM96</t>
  </si>
  <si>
    <t>ZA792</t>
  </si>
  <si>
    <t>Svorka šicí 16 x 3 mm michel 132 276 6016</t>
  </si>
  <si>
    <t>ZD146</t>
  </si>
  <si>
    <t>Vak drenážní sběrný lumbální  EDM 27666</t>
  </si>
  <si>
    <t>ZL138</t>
  </si>
  <si>
    <t>Vana pro mikrokontejner II JK188</t>
  </si>
  <si>
    <t>ZL137</t>
  </si>
  <si>
    <t>Víko pro mikrokontejner I,II zlaté JK173</t>
  </si>
  <si>
    <t>ZK552</t>
  </si>
  <si>
    <t>Vrták codman disposable perforator 14 mm 26-1221</t>
  </si>
  <si>
    <t>ZJ327</t>
  </si>
  <si>
    <t>Vrták diamantový 10 cm 30 mm 10BA30</t>
  </si>
  <si>
    <t>ZJ329</t>
  </si>
  <si>
    <t>Vrták diamantový 10 cm 30 mm DIAM 10BA30D</t>
  </si>
  <si>
    <t>ZK937</t>
  </si>
  <si>
    <t>Vrták diamantový 10 cm 40 mm 10BA40</t>
  </si>
  <si>
    <t>ZJ331</t>
  </si>
  <si>
    <t>Vrták diamantový 10 cm 40 mm 10BA40DC</t>
  </si>
  <si>
    <t>ZJ328</t>
  </si>
  <si>
    <t>Vrták diamantový 10 cm 50 mm 10BA50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</si>
  <si>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</si>
  <si>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</si>
  <si>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</si>
  <si>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</si>
  <si>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</si>
  <si>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</si>
  <si>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ZE793</t>
  </si>
  <si>
    <t>Vrták diamantový 15 cm 6 mm DEPTH 8TD156</t>
  </si>
  <si>
    <t>ZF269</t>
  </si>
  <si>
    <t>Vrták diamantový 7 cm 3 mm BA DIAM 7BA30D</t>
  </si>
  <si>
    <t>ZF270</t>
  </si>
  <si>
    <t>Vrták diamantový 7 cm 4 mm DIAM 7BA40D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</si>
  <si>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</si>
  <si>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</si>
  <si>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</si>
  <si>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</si>
  <si>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</si>
  <si>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</si>
  <si>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</si>
  <si>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</si>
  <si>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</si>
  <si>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</si>
  <si>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</si>
  <si>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</si>
  <si>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</si>
  <si>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</si>
  <si>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</si>
  <si>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</si>
  <si>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ZB175</t>
  </si>
  <si>
    <t>Šití maxon zelený 1 bal. á 12 ks GMM873L</t>
  </si>
  <si>
    <t>ZF429</t>
  </si>
  <si>
    <t>Šití prolene bl 5-0 bal. á 12 ks W8710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</si>
  <si>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</si>
  <si>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</si>
  <si>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</si>
  <si>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</si>
  <si>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</si>
  <si>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</si>
  <si>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</si>
  <si>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</si>
  <si>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</si>
  <si>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</si>
  <si>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</si>
  <si>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</si>
  <si>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ZB133</t>
  </si>
  <si>
    <t>Jehla chirurgická 0,9 x 40 G9</t>
  </si>
  <si>
    <t>ZB204</t>
  </si>
  <si>
    <t>Jehla chirurgická G11</t>
  </si>
  <si>
    <t>ZO467</t>
  </si>
  <si>
    <t>Rukavice nitril sempercare Safe+ Us-Hs prodloužené vel. M bal. á 100 ks 34437</t>
  </si>
  <si>
    <t>ZE993</t>
  </si>
  <si>
    <t>Rukavice operační ansell sensi - touch vel. 6,5 bal. á 40 párů 8050152</t>
  </si>
  <si>
    <t>ZN130</t>
  </si>
  <si>
    <t>Rukavice operační gammex latex PF bez pudru 6,0 330048060</t>
  </si>
  <si>
    <t>ZP788</t>
  </si>
  <si>
    <t>Rukavice operační gammex latex powder 8,0 bal. á 50 párů 330047080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</si>
  <si>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</si>
  <si>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</si>
  <si>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</si>
  <si>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</si>
  <si>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</si>
  <si>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</si>
  <si>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ZD618</t>
  </si>
  <si>
    <t>Katetr drenážní komorový se sběrným vakem Exakta 27581</t>
  </si>
  <si>
    <t>ZA217</t>
  </si>
  <si>
    <t>Katetr drenážní lumbální EDM 80 cm W/Tip 46419</t>
  </si>
  <si>
    <t>ZD472</t>
  </si>
  <si>
    <t>Katetr fogarty arteriální embolektomický 80 cm, 4F 120804FF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</si>
  <si>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</si>
  <si>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</si>
  <si>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</si>
  <si>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</si>
  <si>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</si>
  <si>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</si>
  <si>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</si>
  <si>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</si>
  <si>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</si>
  <si>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</si>
  <si>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</si>
  <si>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</si>
  <si>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</si>
  <si>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</si>
  <si>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</si>
  <si>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</si>
  <si>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</si>
  <si>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</si>
  <si>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</si>
  <si>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</si>
  <si>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</si>
  <si>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</si>
  <si>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</si>
  <si>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</si>
  <si>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</si>
  <si>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</si>
  <si>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Šoustal Stanislav</t>
  </si>
  <si>
    <t>Vaverka Miroslav</t>
  </si>
  <si>
    <t>Wanek Tomáš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</si>
  <si>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</si>
  <si>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</si>
  <si>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</si>
  <si>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</si>
  <si>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</si>
  <si>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</si>
  <si>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</si>
  <si>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0054539</t>
  </si>
  <si>
    <t>DOLMINA INJ</t>
  </si>
  <si>
    <t>0192143</t>
  </si>
  <si>
    <t>DIPROPHOS</t>
  </si>
  <si>
    <t>V</t>
  </si>
  <si>
    <t>09237</t>
  </si>
  <si>
    <t>OŠETŘENÍ A PŘEVAZ RÁNY VČETNĚ OŠETŘENÍ KOŽNÍCH A P</t>
  </si>
  <si>
    <t>OŠETuENÍ A PuEVAZ RÁNY VÖETNc OŠETuENÍ KO"NÍCH A P</t>
  </si>
  <si>
    <t>09511</t>
  </si>
  <si>
    <t>MINIMÁLNÍ KONTAKT LÉKAŘE S PACIENTEM</t>
  </si>
  <si>
    <t xml:space="preserve">MINIMÁLNÍ KONTAKT LÉKAuE S PACIENTEM              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</si>
  <si>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</si>
  <si>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</si>
  <si>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</si>
  <si>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</si>
  <si>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</si>
  <si>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</si>
  <si>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</si>
  <si>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</si>
  <si>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</si>
  <si>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</si>
  <si>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 xml:space="preserve">KONTROLNÍ VYŠETuENÍ NEUROCHIRURGEM                </t>
  </si>
  <si>
    <t>61113</t>
  </si>
  <si>
    <t xml:space="preserve">REVIZE, EXCIZE A SUTURA PORANĚNÍ KŮŽE A PODKOŽÍ A </t>
  </si>
  <si>
    <t>61227</t>
  </si>
  <si>
    <t xml:space="preserve">CHIRURGICKÉ OŠETuENÍ NEUROMU                      </t>
  </si>
  <si>
    <t>61247</t>
  </si>
  <si>
    <t>OPERACE KARPÁLNÍHO TUNELU</t>
  </si>
  <si>
    <t xml:space="preserve">OPERACE KARPÁLNÍHO TUNELU                         </t>
  </si>
  <si>
    <t>09567</t>
  </si>
  <si>
    <t>(VZP) ZÁKROK NA LEVÉ STRANĚ</t>
  </si>
  <si>
    <t xml:space="preserve">(VZP) ZÁKROK NA LEVÉ STRANc                       </t>
  </si>
  <si>
    <t>09543</t>
  </si>
  <si>
    <t>Signalni kod</t>
  </si>
  <si>
    <t xml:space="preserve">Signalni kod                                      </t>
  </si>
  <si>
    <t>56022</t>
  </si>
  <si>
    <t>CÍLENÉ VYŠETŘENÍ NEUROCHIRURGEM</t>
  </si>
  <si>
    <t xml:space="preserve">CÍLENÉ VYŠETuENÍ NEUROCHIRURGEM                   </t>
  </si>
  <si>
    <t>09555</t>
  </si>
  <si>
    <t>OŠETŘENÍ DÍTĚTE DO 6 LET</t>
  </si>
  <si>
    <t xml:space="preserve">OŠETuENÍ DÍTcTE DO 6 LET                          </t>
  </si>
  <si>
    <t>09119</t>
  </si>
  <si>
    <t xml:space="preserve">ODBcR KRVE ZE "ÍLY U DOSPcLÉHO NEBO DÍTcTE NAD 10 </t>
  </si>
  <si>
    <t>09233</t>
  </si>
  <si>
    <t>INJEKČNÍ OKRSKOVÁ ANESTÉZIE</t>
  </si>
  <si>
    <t xml:space="preserve">INJEKÖNÍ OKRSKOVÁ ANESTÉZIE                       </t>
  </si>
  <si>
    <t>09215</t>
  </si>
  <si>
    <t>INJEKCE I. M., S. C., I. D.</t>
  </si>
  <si>
    <t xml:space="preserve">INJEKCE I. M., S. C., I. D.                       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</si>
  <si>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</si>
  <si>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</si>
  <si>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</si>
  <si>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</si>
  <si>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</si>
  <si>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</si>
  <si>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 xml:space="preserve">INCIZE A DRENÁ" ABSCESU NEBO HEMATOMU             </t>
  </si>
  <si>
    <t>56021</t>
  </si>
  <si>
    <t>KOMPLEXNÍ VYŠETŘENÍ NEUROCHIRURGEM</t>
  </si>
  <si>
    <t xml:space="preserve">KOMPLEXNÍ VYŠETuENÍ NEUROCHIRURGEM                </t>
  </si>
  <si>
    <t>09569</t>
  </si>
  <si>
    <t>(VZP) ZÁKROK NA PRAVÉ STRANĚ</t>
  </si>
  <si>
    <t xml:space="preserve">(VZP) ZÁKROK NA PRAVÉ STRANc                      </t>
  </si>
  <si>
    <t>708</t>
  </si>
  <si>
    <t>9999990</t>
  </si>
  <si>
    <t>Nespecifikovany LEK</t>
  </si>
  <si>
    <t>78022</t>
  </si>
  <si>
    <t>CÍLENÉ VYŠETŘENÍ ANESTEZIOLOGEM</t>
  </si>
  <si>
    <t xml:space="preserve">CÍLENÉ VYŠETuENÍ ANESTEZIOLOGEM                   </t>
  </si>
  <si>
    <t>78023</t>
  </si>
  <si>
    <t>KONTROLNÍ VYŠETŘENÍ ANESTEZIOLOGEM</t>
  </si>
  <si>
    <t xml:space="preserve">KONTROLNÍ VYŠETuENÍ ANESTEZIOLOGEM                </t>
  </si>
  <si>
    <t>80111</t>
  </si>
  <si>
    <t>APLIKACE ANALGETICKÝCH SMĚSÍ DO KONTINUÁLNÍCH KATÉ</t>
  </si>
  <si>
    <t>APLIKACE ANALGETICKÝCH SMcSÍ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</si>
  <si>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</si>
  <si>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</si>
  <si>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</si>
  <si>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</si>
  <si>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</si>
  <si>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</si>
  <si>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</si>
  <si>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</si>
  <si>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</si>
  <si>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</si>
  <si>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</si>
  <si>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</si>
  <si>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</si>
  <si>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</si>
  <si>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</si>
  <si>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</si>
  <si>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</si>
  <si>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</si>
  <si>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</si>
  <si>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</si>
  <si>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</si>
  <si>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</si>
  <si>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</si>
  <si>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</si>
  <si>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</si>
  <si>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</si>
  <si>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</si>
  <si>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</si>
  <si>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</si>
  <si>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</si>
  <si>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51357</t>
  </si>
  <si>
    <t>JEJUNOSTOMIE, ILEOSTOMIE NEBO KOLOSTOMIE, ANTEPOZI</t>
  </si>
  <si>
    <t>57235</t>
  </si>
  <si>
    <t>TORAKOTOMIE PROSTÁ NEBO S BIOPSIÍ, EVAKUACÍ HEMATO</t>
  </si>
  <si>
    <t>5F6</t>
  </si>
  <si>
    <t>0008807</t>
  </si>
  <si>
    <t>0008808</t>
  </si>
  <si>
    <t>0011592</t>
  </si>
  <si>
    <t>0016600</t>
  </si>
  <si>
    <t>0064831</t>
  </si>
  <si>
    <t>AXETINE</t>
  </si>
  <si>
    <t>0065989</t>
  </si>
  <si>
    <t>MYCOMAX</t>
  </si>
  <si>
    <t>0066137</t>
  </si>
  <si>
    <t>0072972</t>
  </si>
  <si>
    <t>AMOKSIKLAV 1,2 G</t>
  </si>
  <si>
    <t>0094176</t>
  </si>
  <si>
    <t>CEFOTAXIME LEK</t>
  </si>
  <si>
    <t>0096414</t>
  </si>
  <si>
    <t>GENTAMICIN LEK</t>
  </si>
  <si>
    <t>0097000</t>
  </si>
  <si>
    <t>0151458</t>
  </si>
  <si>
    <t>CEFUROXIM KABI</t>
  </si>
  <si>
    <t>0156259</t>
  </si>
  <si>
    <t>VANCOMYCIN KABI</t>
  </si>
  <si>
    <t>0164350</t>
  </si>
  <si>
    <t>TAZOCIN 4 G/0,5 G</t>
  </si>
  <si>
    <t>0164401</t>
  </si>
  <si>
    <t>0166269</t>
  </si>
  <si>
    <t>0164407</t>
  </si>
  <si>
    <t>0201030</t>
  </si>
  <si>
    <t>0129834</t>
  </si>
  <si>
    <t>0129836</t>
  </si>
  <si>
    <t>0029817</t>
  </si>
  <si>
    <t>GLIOLAN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</si>
  <si>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</si>
  <si>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</si>
  <si>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</si>
  <si>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</si>
  <si>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</si>
  <si>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</si>
  <si>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</si>
  <si>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Plazma eerstvá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</si>
  <si>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</si>
  <si>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</si>
  <si>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</si>
  <si>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</si>
  <si>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</si>
  <si>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</si>
  <si>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</si>
  <si>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</si>
  <si>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</si>
  <si>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</si>
  <si>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</si>
  <si>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</si>
  <si>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</si>
  <si>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ELEKTRODA KOAGULAENÍ JEDNORÁZOVÁ GN211</t>
  </si>
  <si>
    <t>0054512</t>
  </si>
  <si>
    <t>SYSTÉM ZEVNÍ DRENÁŽNÍ A MONITOROVACÍ LIKVOROVÝ DOČ</t>
  </si>
  <si>
    <t>SYSTÉM ZEVNÍ DRENÁÄNÍ A MONITOROVACÍ LIKVOROVÝ DOE</t>
  </si>
  <si>
    <t>0054514</t>
  </si>
  <si>
    <t>0054518</t>
  </si>
  <si>
    <t>SYSTÉM ZEVNÍ DRENÁŽNÍ A MONITOROVACÍ LIKVOROVÝ</t>
  </si>
  <si>
    <t>SYSTÉM ZEVNÍ DRENÁÄNÍ A MONITOROVACÍ LIKVOROVÝ</t>
  </si>
  <si>
    <t>0059072</t>
  </si>
  <si>
    <t>KLIP PERM.MOZK.ANEURY.FE680K.90.700.10.20</t>
  </si>
  <si>
    <t>0059074</t>
  </si>
  <si>
    <t>KLIP PERM.MOZK.ANEURY.FE682K.92.711.12.22.42.52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</si>
  <si>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</si>
  <si>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</si>
  <si>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</si>
  <si>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</si>
  <si>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</si>
  <si>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</si>
  <si>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</si>
  <si>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0067415</t>
  </si>
  <si>
    <t xml:space="preserve">IMPLANTÁT SPINÁLNÍ SYSTÉM CASPAR                  </t>
  </si>
  <si>
    <t>0067416</t>
  </si>
  <si>
    <t>0067537</t>
  </si>
  <si>
    <t>IMPLANTÁT SPINÁLNÍ SYSTÉM CASPAR,KRČNÍ,PŘEDNÍ PŘÍS</t>
  </si>
  <si>
    <t>IMPLANTÁT SPINÁLNÍ SYSTÉM CASPAR,KRENÍ,POEDNÍ POÍS</t>
  </si>
  <si>
    <t>0067884</t>
  </si>
  <si>
    <t>IMPLANTÁT KOSTNÍ UMILÁ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</si>
  <si>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</si>
  <si>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</si>
  <si>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</si>
  <si>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</si>
  <si>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</si>
  <si>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</si>
  <si>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0068666</t>
  </si>
  <si>
    <t>IMPLANTÁT SPINÁLNÍ SYSTÉM VECTRA                 K</t>
  </si>
  <si>
    <t>0068667</t>
  </si>
  <si>
    <t>0068670</t>
  </si>
  <si>
    <t>0069080</t>
  </si>
  <si>
    <t>IMPLANTÁT KOSTNÍ UMILÁ NÁHRADA TKÁNI  CHRONOS</t>
  </si>
  <si>
    <t>0069212</t>
  </si>
  <si>
    <t>IMPLANTÁT SPINÁLNÍ SYSTÉM EXPEDIUM FIXAČNÍ ANTERIO</t>
  </si>
  <si>
    <t>IMPLANTÁT SPINÁLNÍ SYSTÉM EXPEDIUM FIXAENÍ ANTERIO</t>
  </si>
  <si>
    <t>0069215</t>
  </si>
  <si>
    <t>0069216</t>
  </si>
  <si>
    <t xml:space="preserve">IMPLANTÁT SPINÁLNÍ SYSTÉM EXPEDIUM FIXAČNÍ        </t>
  </si>
  <si>
    <t xml:space="preserve">IMPLANTÁT SPINÁLNÍ SYSTÉM EXPEDIUM FIXAENÍ        </t>
  </si>
  <si>
    <t>0069283</t>
  </si>
  <si>
    <t xml:space="preserve">IMPLANTÁT SPINÁLNÍ SYSTÉM AXON                    </t>
  </si>
  <si>
    <t>0069284</t>
  </si>
  <si>
    <t>0069597</t>
  </si>
  <si>
    <t>SYSTÉM HYDROCEPHALNÍ DRENÁŽNÍ-SHUNT</t>
  </si>
  <si>
    <t>SYSTÉM HYDROCEPHALNÍ DRENÁÄNÍ-SHUNT</t>
  </si>
  <si>
    <t>0096268</t>
  </si>
  <si>
    <t>IMPLANTÁT SPINÁL.SYSTÉM IN-SPACE INTERSPINÓZNÍ   B</t>
  </si>
  <si>
    <t>0096316</t>
  </si>
  <si>
    <t>IMPLANTÁT KOSTNÍ UMILÁ NÁHRADA DURÁLNÍ S KOLAGENEM</t>
  </si>
  <si>
    <t>0096317</t>
  </si>
  <si>
    <t>IMPLANTÁT KOSTNÍ UMĚLÁ NÁHRADA DURÁLNÍ S KOLAGENEM</t>
  </si>
  <si>
    <t>0096462</t>
  </si>
  <si>
    <t>SYSTÉM NEUROSTIMULAENÍ - SCS - PRIME ADVANCED 3770</t>
  </si>
  <si>
    <t>0096970</t>
  </si>
  <si>
    <t>IMPLANTÁT KOSTNÍ PRO VERTEBROPLASTIKU PERKUTÁNNÍ</t>
  </si>
  <si>
    <t>0161946</t>
  </si>
  <si>
    <t>IMPLANTÁT SPINÁLNÍ FIXAENÍ SYSTÉM MATRIX 5.5 HRUD/</t>
  </si>
  <si>
    <t>0193258</t>
  </si>
  <si>
    <t>IMPLANTÁT SPINÁLNÍ NÁHRADA MEZIOBRATLOVÁ TM BEDERN</t>
  </si>
  <si>
    <t>0193607</t>
  </si>
  <si>
    <t>SYSTÉM NEUROSTIMULAENÍ - ELEKTRODA PRO SCS - VECTR</t>
  </si>
  <si>
    <t>0067885</t>
  </si>
  <si>
    <t>IMPLANTÁT KOSTNÍ UMĚLÁ NÁHRADA DURÁLNÍ TVRDÉ PLENY</t>
  </si>
  <si>
    <t>0059130</t>
  </si>
  <si>
    <t>KLIP PERM.MOZK.ANEURY.FE782K.86.90.92.840</t>
  </si>
  <si>
    <t>0091648</t>
  </si>
  <si>
    <t>IMPLANTÁT KOSTNÍ UMĚLÁ NÁHRADA TKÁNĚ  ACTIFUSE  BI</t>
  </si>
  <si>
    <t>IMPLANTÁT KOSTNÍ UMILÁ NÁHRADA TKÁNI  ACTIFUSE  BI</t>
  </si>
  <si>
    <t>0114293</t>
  </si>
  <si>
    <t>IMPLANTÁT SPINÁL.NÁHRAD.MEZIOBRATL. FUSION CAGE BE</t>
  </si>
  <si>
    <t>0114253</t>
  </si>
  <si>
    <t>IMPLANTÁT SPINÁLNÍ FIXAČNÍ SYSTÉM PS HRUD/BED.ZADN</t>
  </si>
  <si>
    <t>IMPLANTÁT SPINÁLNÍ FIXAENÍ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</si>
  <si>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</si>
  <si>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</si>
  <si>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</si>
  <si>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</si>
  <si>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</si>
  <si>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</si>
  <si>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IMPLANTÁT SPINÁLNÍ FIXAENÍ SYSTÉM FJR HRUD/BED.ZAD</t>
  </si>
  <si>
    <t>0114261</t>
  </si>
  <si>
    <t>0114263</t>
  </si>
  <si>
    <t>0114295</t>
  </si>
  <si>
    <t>IMPLANTÁT SPINÁL.NÁHRADA MEZIOBRATL. FUSION CAGE B</t>
  </si>
  <si>
    <t>0069857</t>
  </si>
  <si>
    <t>IMPLANTÁT SPINÁL.NÁHRADA MEZIOBRAT.PYRAMESH TI KRK</t>
  </si>
  <si>
    <t>0194326</t>
  </si>
  <si>
    <t>SYSTÉM HYDROCEFÁLNÍ DRENÁŽNÍ - SENSOR RESERVOIR</t>
  </si>
  <si>
    <t>0114660</t>
  </si>
  <si>
    <t>IMPLANTÁT SPINÁL.NÁHRADA OBRATLOVÁ BIOLIGN HRUD/BE</t>
  </si>
  <si>
    <t>0114270</t>
  </si>
  <si>
    <t>IMPLANTÁT SPINÁLNÍ FIXAČNÍ SYSTÉM FJS HRUD/BED.ZAD</t>
  </si>
  <si>
    <t>IMPLANTÁT SPINÁLNÍ FIXAENÍ SYSTÉM FJS HRUD/BED.ZAD</t>
  </si>
  <si>
    <t>0114283</t>
  </si>
  <si>
    <t>IMPLANTÁT SPINÁLNÍ FIXAČNÍ SYSTÉM USMART HRUD/BED.</t>
  </si>
  <si>
    <t>IMPLANTÁT SPINÁLNÍ FIXAENÍ SYSTÉM USMART HRUD/BED.</t>
  </si>
  <si>
    <t>0114286</t>
  </si>
  <si>
    <t>0114254</t>
  </si>
  <si>
    <t>0115099</t>
  </si>
  <si>
    <t>IMPLANTÁT SPINÁLNÍ FIXAENÍ SYSTÉM FCS HRUD/BED.ZAD</t>
  </si>
  <si>
    <t>0114285</t>
  </si>
  <si>
    <t>0114262</t>
  </si>
  <si>
    <t>0114853</t>
  </si>
  <si>
    <t>IMPLANTÁT SPINÁLNÍ FIXAČNÍ SYSTÉM VENUS HRUD/BED.Z</t>
  </si>
  <si>
    <t>IMPLANTÁT SPINÁLNÍ FIXAENÍ SYSTÉM VENUS HRUD/BED.Z</t>
  </si>
  <si>
    <t>0114288</t>
  </si>
  <si>
    <t>0114289</t>
  </si>
  <si>
    <t>0068202</t>
  </si>
  <si>
    <t>SYSTÉM HYDROCEPHALNÍ DRENÁŽNÍ</t>
  </si>
  <si>
    <t>0114858</t>
  </si>
  <si>
    <t>0115260</t>
  </si>
  <si>
    <t>IMPLANTÁT SPINÁLNÍ NÁHR.MEZIOBR. LUMIR BEDERNÍ BOČ</t>
  </si>
  <si>
    <t>0115259</t>
  </si>
  <si>
    <t>0161954</t>
  </si>
  <si>
    <t>0161952</t>
  </si>
  <si>
    <t>0161951</t>
  </si>
  <si>
    <t>29410</t>
  </si>
  <si>
    <t>ODBĚR MOZKOMÍŠNÍHO MOKU LUMBÁLNÍ NEBO SUBOKCIPITÁL</t>
  </si>
  <si>
    <t>ODBcR MOZKOMÍŠNÍHO MOKU LUMBÁLNÍ NEBO SUBOKCIPITÁL</t>
  </si>
  <si>
    <t>56113</t>
  </si>
  <si>
    <t xml:space="preserve">INTRAKRANIÁLNÍ DURÁLNÍ REKONSTRUKCE               </t>
  </si>
  <si>
    <t>56119</t>
  </si>
  <si>
    <t>DEKOMPRESIVNÍ KRANIEKTOMIE</t>
  </si>
  <si>
    <t xml:space="preserve">DEKOMPRESIVNÍ KRANIEKTOMIE                        </t>
  </si>
  <si>
    <t>56133</t>
  </si>
  <si>
    <t>VENTRIKULOSTOMIE III. - STOOCKEY- SCARFF</t>
  </si>
  <si>
    <t>56163</t>
  </si>
  <si>
    <t>ZEVNÍ KOMOROVÁ DRENÁŽ NEBO ZAVEDENÍ ČIDLA NA MĚŘEN</t>
  </si>
  <si>
    <t>ZEVNÍ KOMOROVÁ DRENÁ" NEBO ZAVEDENÍ ÖIDLA NA McuEN</t>
  </si>
  <si>
    <t>56169</t>
  </si>
  <si>
    <t xml:space="preserve">VENTRIKULOSKOPIE                                  </t>
  </si>
  <si>
    <t>VENTRIKULOSKOPIE</t>
  </si>
  <si>
    <t>56173</t>
  </si>
  <si>
    <t xml:space="preserve">NEURINOM AKUSTIKU, NEURINOM TRIGEMINU, EXPANZE NA </t>
  </si>
  <si>
    <t>56174</t>
  </si>
  <si>
    <t>ODSTRANcNÍ TUMORU OÖNICE Z KRANIOTOMIE NEBO DEKOMP</t>
  </si>
  <si>
    <t>56239</t>
  </si>
  <si>
    <t>ODSTRANĚNÍ STIMULAČNÍ MÍŠNÍ ELEKTRODY</t>
  </si>
  <si>
    <t>56249</t>
  </si>
  <si>
    <t>ODSTRANcNÍ EXTRADURÁLNÍHO TUMORU MÍCHY PuEDNÍM NEB</t>
  </si>
  <si>
    <t>56324</t>
  </si>
  <si>
    <t>DEKOMPRESE OSTATNÍCH VELKÝCH A STŘEDNÍCH NERVŮ</t>
  </si>
  <si>
    <t xml:space="preserve">DEKOMPRESE OSTATNÍCH VELKÝCH A STuEDNÍCH NERV_    </t>
  </si>
  <si>
    <t>56419</t>
  </si>
  <si>
    <t>POUŽITÍ OPERAČNÍHO MIKROSKOPU Á 15 MINUT</t>
  </si>
  <si>
    <t xml:space="preserve">POU"ITÍ OPERAÖNÍHO MIKROSKOPU Á 15 MINUT          </t>
  </si>
  <si>
    <t>61137</t>
  </si>
  <si>
    <t>ODBĚR FASCIÁLNÍHO ŠTĚPU Z FASCIA LATA</t>
  </si>
  <si>
    <t xml:space="preserve">ODBcR FASCIÁLNÍHO ŠTcPU Z FASCIA LATA             </t>
  </si>
  <si>
    <t>65513</t>
  </si>
  <si>
    <t>PŘÍPRAVA FASCIÁLNÍHO A PERIKRANIÁLNÍHO LALOKU K RE</t>
  </si>
  <si>
    <t>PuÍPRAVA FASCIÁLNÍHO A PERIKRANIÁLNÍHO LALOKU K RE</t>
  </si>
  <si>
    <t>66313</t>
  </si>
  <si>
    <t xml:space="preserve">DELIBERACE - ODSTRANĚNÍ ÚTLAKU - DURÁLNÍHO VAKU A </t>
  </si>
  <si>
    <t xml:space="preserve">DELIBERACE - ODSTRANcNÍ ÚTLAKU - DURÁLNÍHO VAKU A </t>
  </si>
  <si>
    <t>66319</t>
  </si>
  <si>
    <t>RESEKCE JINÉ NS ČÁSTI OBRATLE - INTERVERTEBRÁLNÍHO</t>
  </si>
  <si>
    <t>RESEKCE JINÉ NS ÖÁSTI OBRATLE - INTERVERTEBRÁLNÍHO</t>
  </si>
  <si>
    <t>66323</t>
  </si>
  <si>
    <t>PŘEDNÍ RESEKCE OBRATLOVÉHO TĚLA - SOMATEKTOMIE - I</t>
  </si>
  <si>
    <t>PuEDNÍ RESEKCE OBRATLOVÉHO TcLA - SOMATEKTOMIE - I</t>
  </si>
  <si>
    <t>66329</t>
  </si>
  <si>
    <t>FŮZE PÁTEŘE - STANDARDNÍ - PŘEDNÍ - INTERSOMATICKÁ</t>
  </si>
  <si>
    <t>F_ZE PÁTEuE - STANDARDNÍ - PuEDNÍ - INTERSOMATICKÁ</t>
  </si>
  <si>
    <t>66333</t>
  </si>
  <si>
    <t>PŘÍSTUPY NA PÁTEŘ - NESTANDARDNÍ - PŘEDNÍ</t>
  </si>
  <si>
    <t xml:space="preserve">PuÍSTUPY NA PÁTEu - NESTANDARDNÍ - PuEDNÍ         </t>
  </si>
  <si>
    <t>66339</t>
  </si>
  <si>
    <t>OPERAČNÍ PŘÍSTUP NA PÁTEŘ - STANDARDNÍ - ZADNÍ SKE</t>
  </si>
  <si>
    <t>OPERAÖNÍ PuÍSTUP NA PÁTEu - STANDARDNÍ - ZADNÍ SKE</t>
  </si>
  <si>
    <t>66343</t>
  </si>
  <si>
    <t>TRANSKUTÁNNÍ VÝKON NA PÁTEŘI - VELKÝ</t>
  </si>
  <si>
    <t>00880</t>
  </si>
  <si>
    <t>ROZLIŠENÍ VYKÁZANÉ HOSPITALIZACE JAKO: = NOVÁ HOSP</t>
  </si>
  <si>
    <t>00881</t>
  </si>
  <si>
    <t>ROZLIŠENÍ VYKÁZANÉ HOSPITALIZACE JAKO: = POKRAČOVÁ</t>
  </si>
  <si>
    <t>ROZLIŠENÍ VYKÁZANÉ HOSPITALIZACE JAKO: = POKRAÖOVÁ</t>
  </si>
  <si>
    <t>99981</t>
  </si>
  <si>
    <t xml:space="preserve">(VZP) PACIENT HOSPITALIZOVANÝ V LŮŽKOVÉM ZAŘÍZENÍ </t>
  </si>
  <si>
    <t xml:space="preserve">(VZP) PACIENT HOSPITALIZOVANÝ V L_"KOVÉM ZAuÍZENÍ </t>
  </si>
  <si>
    <t>56253</t>
  </si>
  <si>
    <t>ÖÁSTEÖNÉ NEBO TOTÁLNÍ ODSTRANcNÍ INTRADURÁLNÍHO TU</t>
  </si>
  <si>
    <t>66335</t>
  </si>
  <si>
    <t xml:space="preserve">OPERAČNÍ PŘÍSTUP NA PÁTEŘ - STANDARDNÍ - PŘEDNÍ - </t>
  </si>
  <si>
    <t xml:space="preserve">OPERAÖNÍ PuÍSTUP NA PÁTEu - STANDARDNÍ - PuEDNÍ - </t>
  </si>
  <si>
    <t>00602</t>
  </si>
  <si>
    <t xml:space="preserve">OD TYPU 02 - PRO NEMOCNICE TYPU 3, (KATEGORIE 6)  </t>
  </si>
  <si>
    <t>OD TYPU 02 - PRO NEMOCNICE TYPU 3, (KATEGORIE 6)</t>
  </si>
  <si>
    <t>66315</t>
  </si>
  <si>
    <t xml:space="preserve">INSTRUMENTACE C, T, L, S PÁTEŘE - PŘEDNÍ I ZADNÍ, </t>
  </si>
  <si>
    <t xml:space="preserve">INSTRUMENTACE C, T, L, S PÁTEuE - PuEDNÍ I ZADNÍ, </t>
  </si>
  <si>
    <t>66337</t>
  </si>
  <si>
    <t xml:space="preserve">OPERAČNÍ PŘÍSTUP K PÁTEŘI - STANDARDNÍ - PŘEDNÍ - </t>
  </si>
  <si>
    <t xml:space="preserve">OPERAÖNÍ PuÍSTUP K PÁTEuI - STANDARDNÍ - PuEDNÍ - </t>
  </si>
  <si>
    <t>66311</t>
  </si>
  <si>
    <t xml:space="preserve">INTRADURÁLNÍ RESEKCE A PLASTIKA - KAŽDÉHO JEDNOHO </t>
  </si>
  <si>
    <t xml:space="preserve">INTRADURÁLNÍ RESEKCE A PLASTIKA - KA"DÉHO JEDNOHO </t>
  </si>
  <si>
    <t>56151</t>
  </si>
  <si>
    <t>TREPANACE PRO EXTRACEREBRÁLNÍ HEMATOM NEBO KRANIOT</t>
  </si>
  <si>
    <t>56165</t>
  </si>
  <si>
    <t>STEREOTAXE</t>
  </si>
  <si>
    <t xml:space="preserve">STEREOTAXE                                        </t>
  </si>
  <si>
    <t>66341</t>
  </si>
  <si>
    <t>OPERAČNÍ PŘÍSTUP K PÁTEŘI - STANDARDNÍ - ZADNÍ TZV</t>
  </si>
  <si>
    <t>OPERAÖNÍ PuÍSTUP K PÁTEuI - STANDARDNÍ - ZADNÍ TZV</t>
  </si>
  <si>
    <t>56131</t>
  </si>
  <si>
    <t xml:space="preserve">OPAKOVANÁ KRANIOTOMIE PRO POOPERAČNÍ HEMATOM NEBO </t>
  </si>
  <si>
    <t xml:space="preserve">OPAKOVANÁ KRANIOTOMIE PRO POOPERAÖNÍ HEMATOM NEBO </t>
  </si>
  <si>
    <t>56435</t>
  </si>
  <si>
    <t>SPINÁLNÍ A KRANIÁLNÍ NAVIGACE Á 15 MIN.</t>
  </si>
  <si>
    <t xml:space="preserve">SPINÁLNÍ A KRANIÁLNÍ NAVIGACE Á 15 MIN.           </t>
  </si>
  <si>
    <t>56142</t>
  </si>
  <si>
    <t>MIKROVASKULÁRNÍ DEKOMPRESE HLAVOVÝCH NERVŮ V ZADNÍ</t>
  </si>
  <si>
    <t>MIKROVASKULÁRNÍ DEKOMPRESE HLAVOVÝCH NERV_ V ZADNÍ</t>
  </si>
  <si>
    <t>56145</t>
  </si>
  <si>
    <t>OŠETŘENÍ JEDNODUCHÉ - VPÁČENÉ ZLOMENINY LEBKY</t>
  </si>
  <si>
    <t xml:space="preserve">OŠETuENÍ JEDNODUCHÉ - VPÁÖENÉ ZLOMENINY LEBKY     </t>
  </si>
  <si>
    <t>56177</t>
  </si>
  <si>
    <t>KRANIOTOMIE A RESEKCE, PŘÍPADNĚ LOBEKTOMIE PRO TUM</t>
  </si>
  <si>
    <t>KRANIOTOMIE A RESEKCE, PuÍPADNc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</si>
  <si>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</si>
  <si>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</si>
  <si>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</si>
  <si>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</si>
  <si>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</si>
  <si>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</si>
  <si>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 xml:space="preserve">F_ZE PÁTEuE - STANDARDNÍ ZADNÍ - 1 SEGMENT        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</si>
  <si>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</si>
  <si>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</si>
  <si>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</si>
  <si>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</si>
  <si>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</si>
  <si>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</si>
  <si>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</si>
  <si>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</si>
  <si>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ODSTRANcNÍ TUMORU HYPOFÝZY TRANSSFENOIDÁLNÍM PuÍST</t>
  </si>
  <si>
    <t>66317</t>
  </si>
  <si>
    <t>REVIZNÍ OPERACE PÁTEŘE - PŘEDNÍ - ZADNÍ - ODSTRANĚ</t>
  </si>
  <si>
    <t>REVIZNÍ OPERACE PÁTEuE - PuEDNÍ - ZADNÍ - ODSTRANc</t>
  </si>
  <si>
    <t>56247</t>
  </si>
  <si>
    <t>ČÁSTEČNÉ NEBO TOTÁLNÍ ODSTRANĚNÍ EXTRADURÁLNÍHO TU</t>
  </si>
  <si>
    <t>ÖÁSTEÖNÉ NEBO TOTÁLNÍ ODSTRANcNÍ EXTRADURÁLNÍHO TU</t>
  </si>
  <si>
    <t>56117</t>
  </si>
  <si>
    <t>INTRAKRANIÁLNÍ REKONSTRUKČNÍ OPERACE PŘI LIKVOREI</t>
  </si>
  <si>
    <t xml:space="preserve">INTRAKRANIÁLNÍ REKONSTRUKÖNÍ OPERACE PuI LIKVOREI </t>
  </si>
  <si>
    <t>66321</t>
  </si>
  <si>
    <t>RESEKCE OBRATLOVÉHO TĚLA - SOMATEKTONIE - KOMPLETN</t>
  </si>
  <si>
    <t>RESEKCE OBRATLOVÉHO TcLA - SOMATEKTONIE - KOMPLETN</t>
  </si>
  <si>
    <t>56167</t>
  </si>
  <si>
    <t xml:space="preserve">VENTRIKULÁRNÍ PUNKCE                              </t>
  </si>
  <si>
    <t>80115</t>
  </si>
  <si>
    <t>IMPLANTACE NEUROSTIMULAČNÍHO ZAŘÍZENÍ (SYSTÉMU) PR</t>
  </si>
  <si>
    <t>IMPLANTACE NEUROSTIMULAÖNÍHO ZAuÍZENÍ (SYSTÉMU) PR</t>
  </si>
  <si>
    <t>56157</t>
  </si>
  <si>
    <t>KRANIOTOMIE PRO SUPRATENTORIÁLNÍ SPONTÁNNÍ INTRACE</t>
  </si>
  <si>
    <t>56125</t>
  </si>
  <si>
    <t>OPERAČNÍ REVIZE NEBO ZAVEDENÍ DRENÁŽE MOZKOMÍŠNÍHO</t>
  </si>
  <si>
    <t>OPERAÖNÍ REVIZE NEBO ZAVEDENÍ DRENÁ"E MOZKOMÍŠNÍHO</t>
  </si>
  <si>
    <t>56147</t>
  </si>
  <si>
    <t>OŠETŘENÍ KOMPLIKOVANÉ ZLOMENINY LEBKY S (BEZ) REPA</t>
  </si>
  <si>
    <t>80113</t>
  </si>
  <si>
    <t>IMPLANTACE NEUROSTIMULAÖNÍHO ZAuÍZENÍ PRO STIMULAC</t>
  </si>
  <si>
    <t>56237</t>
  </si>
  <si>
    <t>IMPLANTACE MÍŠNÍ STIMULAČNÍ ELEKTRODY</t>
  </si>
  <si>
    <t>56437</t>
  </si>
  <si>
    <t>ULTRAZVUKOVÝ ASPIRAČNÍ SYSTÉM Á 15 MIN.</t>
  </si>
  <si>
    <t xml:space="preserve">ULTRAZVUKOVÝ ASPIRAÖNÍ SYSTÉM Á 15 MIN.           </t>
  </si>
  <si>
    <t>56178</t>
  </si>
  <si>
    <t>PRODLOU"ENÍ VÝKONU KRANIOTOMIE A RESEKCE, PuÍPADNc</t>
  </si>
  <si>
    <t>56446</t>
  </si>
  <si>
    <t>SPINÁLNÍ NAVIGACE ZALOŽENÁ NA PEROPERAČNÍ ISOFLUOR</t>
  </si>
  <si>
    <t>SPINÁLNÍ NAVIGACE ZALO"ENÁ NA PEROPERAÖNÍ ISOFLUOR</t>
  </si>
  <si>
    <t>5T6</t>
  </si>
  <si>
    <t>0011785</t>
  </si>
  <si>
    <t>0020605</t>
  </si>
  <si>
    <t>0026127</t>
  </si>
  <si>
    <t>TYGACIL</t>
  </si>
  <si>
    <t>0046475</t>
  </si>
  <si>
    <t>0062464</t>
  </si>
  <si>
    <t>HAEMOCOMPLETTAN P</t>
  </si>
  <si>
    <t>0083417</t>
  </si>
  <si>
    <t>MERONEM</t>
  </si>
  <si>
    <t>0092290</t>
  </si>
  <si>
    <t>EDICIN</t>
  </si>
  <si>
    <t>0096413</t>
  </si>
  <si>
    <t>0131654</t>
  </si>
  <si>
    <t>CEFTAZIDIM KABI</t>
  </si>
  <si>
    <t>0131656</t>
  </si>
  <si>
    <t>0137499</t>
  </si>
  <si>
    <t>0162187</t>
  </si>
  <si>
    <t>CIPROFLOXACIN KABI</t>
  </si>
  <si>
    <t>0500720</t>
  </si>
  <si>
    <t>MYCAMINE</t>
  </si>
  <si>
    <t>0198192</t>
  </si>
  <si>
    <t>0113453</t>
  </si>
  <si>
    <t>0156835</t>
  </si>
  <si>
    <t>MEROPENEM KABI</t>
  </si>
  <si>
    <t>0166265</t>
  </si>
  <si>
    <t>0113424</t>
  </si>
  <si>
    <t>PIPERACILLIN/TAZOBACTAM IBIGEN</t>
  </si>
  <si>
    <t>0195147</t>
  </si>
  <si>
    <t>0183817</t>
  </si>
  <si>
    <t>0007905</t>
  </si>
  <si>
    <t>Erytrocyty z odběru plné krve</t>
  </si>
  <si>
    <t>0007955</t>
  </si>
  <si>
    <t>Erytrocyty deleukotizované</t>
  </si>
  <si>
    <t>0107936</t>
  </si>
  <si>
    <t>Trombocyty z buffy coatu smisné, deleukotizované</t>
  </si>
  <si>
    <t>0407942</t>
  </si>
  <si>
    <t>Poíplatek za ozáoení</t>
  </si>
  <si>
    <t>0026140</t>
  </si>
  <si>
    <t>KANYLA TRACHEOSTOMICKÁ S NÍZKOTLAKOU MANŽETOU</t>
  </si>
  <si>
    <t>KANYLA TRACHEOSTOMICKÁ S NÍZKOTLAKOU MANÄETOU</t>
  </si>
  <si>
    <t>0043984</t>
  </si>
  <si>
    <t>ČIDLO PRO MĚŘENÍ NITROLEBNÍHO TLAKU NEUROVENT</t>
  </si>
  <si>
    <t>EIDLO PRO MIOENÍ NITROLEBNÍHO TLAKU NEUROVENT</t>
  </si>
  <si>
    <t>0054513</t>
  </si>
  <si>
    <t>0067417</t>
  </si>
  <si>
    <t>0068197</t>
  </si>
  <si>
    <t>SYSTÉM HYDROCEPHALNÍ DRENÁÄNÍ</t>
  </si>
  <si>
    <t>0069282</t>
  </si>
  <si>
    <t>0069596</t>
  </si>
  <si>
    <t>0095661</t>
  </si>
  <si>
    <t>SYSTÉM ZEVNÍ DRENÁÄNÍ LIKVOROVÝ DOEASNÝ CODMAN</t>
  </si>
  <si>
    <t>0095664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</si>
  <si>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</si>
  <si>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</si>
  <si>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</si>
  <si>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</si>
  <si>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</si>
  <si>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</si>
  <si>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0162666</t>
  </si>
  <si>
    <t>SYSTÉM HYDROCEPHALNÍ DRENÁŽNÍ - SHUNT SILVERLINE</t>
  </si>
  <si>
    <t>0162667</t>
  </si>
  <si>
    <t>SYSTÉM HYDROCEPHALNÍ DRENÁÄNÍ - SHUNT SILVERLINE</t>
  </si>
  <si>
    <t>0163241</t>
  </si>
  <si>
    <t xml:space="preserve">IMPLANTÁT MAXILLOFACIÁLNÍ STŘEDNÍ OBLIČEJOVÁ ETÁŽ </t>
  </si>
  <si>
    <t>0163243</t>
  </si>
  <si>
    <t>0163249</t>
  </si>
  <si>
    <t>0068192</t>
  </si>
  <si>
    <t>0192525</t>
  </si>
  <si>
    <t>IMPLANTÁT SPINÁLNÍ NÁHR.TILA OBRAT.XPAND HRUD.BED.</t>
  </si>
  <si>
    <t>0049876</t>
  </si>
  <si>
    <t>0043968</t>
  </si>
  <si>
    <t>0049869</t>
  </si>
  <si>
    <t>0043970</t>
  </si>
  <si>
    <t>SYSTÉM MONITOROVACÍ INTRAKRANIÁLNÍ TKÁOOVÁ O2 NERO</t>
  </si>
  <si>
    <t>0067878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</si>
  <si>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</si>
  <si>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</si>
  <si>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</si>
  <si>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</si>
  <si>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</si>
  <si>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</si>
  <si>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 xml:space="preserve">TRACHEOTOMIE                                      </t>
  </si>
  <si>
    <t>90901</t>
  </si>
  <si>
    <t>(DRG) DOBA TRVÁNÍ UMĚLÉ PLICNÍ VENTILACE DO 24 HOD</t>
  </si>
  <si>
    <t>(DRG) DOBA TRVÁNÍ UMcLÉ PLICNÍ VENTILACE DO 24 HOD</t>
  </si>
  <si>
    <t>90902</t>
  </si>
  <si>
    <t xml:space="preserve">(DRG) DOBA TRVÁNÍ UMĚLÉ PLICNÍ VENTILACE VÍCE NEŽ </t>
  </si>
  <si>
    <t xml:space="preserve">(DRG) DOBA TRVÁNÍ UMcLÉ PLICNÍ VENTILACE VÍCE NE"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</si>
  <si>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</si>
  <si>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</si>
  <si>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</si>
  <si>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</si>
  <si>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</si>
  <si>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</si>
  <si>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</si>
  <si>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</si>
  <si>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</si>
  <si>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</si>
  <si>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6F5</t>
  </si>
  <si>
    <t>65211</t>
  </si>
  <si>
    <t>OŠETŘENÍ ZLOMENINY ČELISTI DESTIČKOVOU ŠROUBOVANOU</t>
  </si>
  <si>
    <t>65935</t>
  </si>
  <si>
    <t xml:space="preserve">REPOZICE A FIXACE ZLOMENINY ZYGOMATIKOMAXILÁRNÍHO </t>
  </si>
  <si>
    <t>6F6</t>
  </si>
  <si>
    <t>66039</t>
  </si>
  <si>
    <t xml:space="preserve">SLO"ITÁ OPERAÖNÍ ARTROSKOPIE                      </t>
  </si>
  <si>
    <t>66133</t>
  </si>
  <si>
    <t>UDRŽOVÁNÍ PROPLACHOVÉ LAVÁŽE ZA JEDEN DEN</t>
  </si>
  <si>
    <t xml:space="preserve">UDR"OVÁNÍ PROPLACHOVÉ LAVÁ"E ZA JEDEN DEN         </t>
  </si>
  <si>
    <t>66829</t>
  </si>
  <si>
    <t>ZAVEDENÍ PROPLACHOVÉ LAVÁŽE</t>
  </si>
  <si>
    <t xml:space="preserve">ZAVEDENÍ PROPLACHOVÉ LAVÁ"E                       </t>
  </si>
  <si>
    <t>66815</t>
  </si>
  <si>
    <t>AUTOGENNÍ ŠTĚP</t>
  </si>
  <si>
    <t xml:space="preserve">AUTOGENNÍ ŠTcP                                    </t>
  </si>
  <si>
    <t>7F1</t>
  </si>
  <si>
    <t>71651</t>
  </si>
  <si>
    <t xml:space="preserve">SEPTOPLASTIKA                                     </t>
  </si>
  <si>
    <t>809</t>
  </si>
  <si>
    <t>89311</t>
  </si>
  <si>
    <t xml:space="preserve">INTERVENČNÍ VÝKON ŘÍZENÝ RDG METODOU (SKIASKOPIE, </t>
  </si>
  <si>
    <t xml:space="preserve">INTERVENÖNÍ VÝKON uÍZENÝ RDG METODOU (SKIASKOPIE, </t>
  </si>
  <si>
    <t>07</t>
  </si>
  <si>
    <t>08</t>
  </si>
  <si>
    <t>09</t>
  </si>
  <si>
    <t>10</t>
  </si>
  <si>
    <t>11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</si>
  <si>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</si>
  <si>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</si>
  <si>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</si>
  <si>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</si>
  <si>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</si>
  <si>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</si>
  <si>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</si>
  <si>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</si>
  <si>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</si>
  <si>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</si>
  <si>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</si>
  <si>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</si>
  <si>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</si>
  <si>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</si>
  <si>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</si>
  <si>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</si>
  <si>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</si>
  <si>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</si>
  <si>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</si>
  <si>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</si>
  <si>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</si>
  <si>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</si>
  <si>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</si>
  <si>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</si>
  <si>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</si>
  <si>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</si>
  <si>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</si>
  <si>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</si>
  <si>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</si>
  <si>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</si>
  <si>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</si>
  <si>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</si>
  <si>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</si>
  <si>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</si>
  <si>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</si>
  <si>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</si>
  <si>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</si>
  <si>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PØI ONEMOCNÌNÍCH A PORUCHÁCH NERVOVÉHO SYSTÉMU BE                                       </t>
  </si>
  <si>
    <t>01080</t>
  </si>
  <si>
    <t xml:space="preserve">ENDOVASKULÁRNÍ VÝKONY PØI JINÝCH ONEMOCNÌNÍCH NERVOVÉHO SYSTÉ                                       </t>
  </si>
  <si>
    <t>01311</t>
  </si>
  <si>
    <t xml:space="preserve">MALIGNÍ ONEMOCNÌNÍ, NÌKTERÉ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</si>
  <si>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</si>
  <si>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</si>
  <si>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01371</t>
  </si>
  <si>
    <t xml:space="preserve">PORUCHY KRANIÁLNÍCH A PERIFERNÍCH NERVÙ BEZ CC                                                      </t>
  </si>
  <si>
    <t>01381</t>
  </si>
  <si>
    <t xml:space="preserve">BAKTERIÁLNÍ A TUBERKULÓZNÍ INFEKCE NERVOVÉHO SYSTÉMU BEZ CC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</si>
  <si>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</si>
  <si>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</si>
  <si>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</si>
  <si>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PORANÌNÍ BEZ CC                                                          </t>
  </si>
  <si>
    <t>01442</t>
  </si>
  <si>
    <t xml:space="preserve">KRANIÁLNÍ A INTRAKRANIÁLNÍ PORANÌNÍ S CC                                                            </t>
  </si>
  <si>
    <t>01443</t>
  </si>
  <si>
    <t xml:space="preserve">KRANIÁLNÍ A INTRAKRANIÁLNÍ PORANÌNÍ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</si>
  <si>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</si>
  <si>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</si>
  <si>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</si>
  <si>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</si>
  <si>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</si>
  <si>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</si>
  <si>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08031</t>
  </si>
  <si>
    <t xml:space="preserve">FÚZE PÁTEØE, NE PRO DEFORMITY BEZ CC                                                                </t>
  </si>
  <si>
    <t>08032</t>
  </si>
  <si>
    <t xml:space="preserve">FÚZE PÁTEØE, NE PRO DEFORMITY S CC                                                                  </t>
  </si>
  <si>
    <t>08051</t>
  </si>
  <si>
    <t xml:space="preserve">REKONSTRUKÈNÍ VÝKONY KRANIÁLNÍCH A OBLIÈEJOVÝCH KOSTÍ BEZ CC                                        </t>
  </si>
  <si>
    <t>08101</t>
  </si>
  <si>
    <t xml:space="preserve">VÝKONY NA ZÁDECH A KRKU, KROMÌ FÚZE PÁTEØE BEZ CC                                                   </t>
  </si>
  <si>
    <t>08103</t>
  </si>
  <si>
    <t xml:space="preserve">VÝKONY NA ZÁDECH A KRKU, KROMÌ FÚZE PÁTEØE S MCC                                                    </t>
  </si>
  <si>
    <t>08171</t>
  </si>
  <si>
    <t xml:space="preserve">JINÉ VÝKONY PØI PORUCHÁCH A ONEMOCNÌNÍCH MUSKULOSKELETÁLNÍHO                                        </t>
  </si>
  <si>
    <t>08331</t>
  </si>
  <si>
    <t xml:space="preserve">MALIGNÍ ONEMOCNÌNÍ MUSKULOSKELETÁLNÍHO SYSTÉMU A POJIVOVÉ TKÁ                                       </t>
  </si>
  <si>
    <t>08371</t>
  </si>
  <si>
    <t xml:space="preserve">KONZERVATIVNÍ LÉÈBA PROBLÉMÙ SE ZÁDY BEZ CC                                                         </t>
  </si>
  <si>
    <t>08372</t>
  </si>
  <si>
    <t xml:space="preserve">KONZERVATIVNÍ LÉÈBA PROBLÉMÙ SE ZÁDY S CC                                                           </t>
  </si>
  <si>
    <t>08412</t>
  </si>
  <si>
    <t xml:space="preserve">JINÉ PORUCHY MUSKULOSKELETÁLNÍHO SYSTÉMU A POJIVOVÉ TKÁNÌ S C                                       </t>
  </si>
  <si>
    <t>10011</t>
  </si>
  <si>
    <t xml:space="preserve">VÝKONY NA NADLEDVINKÁCH A PODVÌSKU MOZKOVÉM BEZ CC                                                  </t>
  </si>
  <si>
    <t>10331</t>
  </si>
  <si>
    <t xml:space="preserve">JINÉ ENDOKRINNÍ PORUCHY BEZ CC                                                                      </t>
  </si>
  <si>
    <t>21302</t>
  </si>
  <si>
    <t xml:space="preserve">PORANÌNÍ NA NESPECIFIKOVANÉM MÍSTÌ NEBO NA VÍCE MÍSTECH S CC                                        </t>
  </si>
  <si>
    <t>23011</t>
  </si>
  <si>
    <t xml:space="preserve">OPERAÈNÍ VÝKON S DIAGNÓZOU JINÉHO KONTAKTU SE ZDRAVOTNICKÝMI                                        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</si>
  <si>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</si>
  <si>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</si>
  <si>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</si>
  <si>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PÁTEØI, KYÈLI A KONÈ. PØI MNOHOÈE                                       </t>
  </si>
  <si>
    <t>25013</t>
  </si>
  <si>
    <t>25072</t>
  </si>
  <si>
    <t xml:space="preserve">DLOUHODOBÁ MECHANICKÁ VENTILACE PØI POLYTRAUMATU &gt; 96 HODIN (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</si>
  <si>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</si>
  <si>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</si>
  <si>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</si>
  <si>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</si>
  <si>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</si>
  <si>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</si>
  <si>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</si>
  <si>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</si>
  <si>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</si>
  <si>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</si>
  <si>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107</t>
  </si>
  <si>
    <t>89198</t>
  </si>
  <si>
    <t>SKIASKOPIE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</si>
  <si>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</si>
  <si>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</si>
  <si>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</si>
  <si>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</si>
  <si>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</si>
  <si>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</si>
  <si>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</si>
  <si>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</si>
  <si>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0002073</t>
  </si>
  <si>
    <t>99mTc-oxidronát disodný inj.</t>
  </si>
  <si>
    <t>0002087</t>
  </si>
  <si>
    <t>18F-FDG</t>
  </si>
  <si>
    <t>47269</t>
  </si>
  <si>
    <t>TOMOGRAFICKÁ SCINTIGRAFIE - SPECT</t>
  </si>
  <si>
    <t>47355</t>
  </si>
  <si>
    <t>HYBRIDNÍ VÝPOČETNÍ A POZITRONOVÁ EMISNÍ TOMOGRAFIE</t>
  </si>
  <si>
    <t>HYBRIDNÍ VÝPOÖETNÍ A POZITRONOVÁ EMISNÍ TOMOGRAFIE</t>
  </si>
  <si>
    <t>47241</t>
  </si>
  <si>
    <t>SCINTIGRAFIE SKELETU</t>
  </si>
  <si>
    <t>816</t>
  </si>
  <si>
    <t>94201</t>
  </si>
  <si>
    <t>(VZP) FLUORESCENÖNÍ IN SITU HYBRIDIZACE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</si>
  <si>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</si>
  <si>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</si>
  <si>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</si>
  <si>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</si>
  <si>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</si>
  <si>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</si>
  <si>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</si>
  <si>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</si>
  <si>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</si>
  <si>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</si>
  <si>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KREVNÍ OBRAZ S PcTI POPULAÖNÍM DIFERENCIÁLNÍM POÖT</t>
  </si>
  <si>
    <t>96191</t>
  </si>
  <si>
    <t xml:space="preserve">FAKTOR VIII - STANOVENÍ AKTIVITY                  </t>
  </si>
  <si>
    <t>96321</t>
  </si>
  <si>
    <t>POČET TROMBOCYTŮ MIKROSKOPICKY</t>
  </si>
  <si>
    <t xml:space="preserve">POÖET TROMBOCYT_ MIKROSKOPICKY                    </t>
  </si>
  <si>
    <t>96617</t>
  </si>
  <si>
    <t>TROMBINOVÝ ČAS</t>
  </si>
  <si>
    <t xml:space="preserve">TROMBINOVÝ ÖAS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</si>
  <si>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</si>
  <si>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</si>
  <si>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</si>
  <si>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</si>
  <si>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</si>
  <si>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PANOPTICKÉ OBARVENÍ NÁTcRU PERIFERNÍ KRVE NEBO ASP</t>
  </si>
  <si>
    <t>96857</t>
  </si>
  <si>
    <t>STANOVENÍ POČTU RETIKULOCYTŮ NA AUTOMATICKÉM ANALY</t>
  </si>
  <si>
    <t>STANOVENÍ POÖTU RETIKULOCYT_ NA AUTOMATICKÉM ANALY</t>
  </si>
  <si>
    <t>91439</t>
  </si>
  <si>
    <t>IMUNOFENOTYPIZACE BUNĚČNÝCH SUBPOPULACÍ DLE POVRCH</t>
  </si>
  <si>
    <t>96315</t>
  </si>
  <si>
    <t>ANALÝZA KREVNÍHO NÁTĚRU PANOPTICKY OBARVENÉHO. IND</t>
  </si>
  <si>
    <t>ANALÝZA KREVNÍHO NÁTcRU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</si>
  <si>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</si>
  <si>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</si>
  <si>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</si>
  <si>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</si>
  <si>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>FIBRIN DEGRADAČNÍ PRODUKTY KVANTITATIVNĚ</t>
  </si>
  <si>
    <t xml:space="preserve">FIBRIN DEGRADAÖNÍ PRODUKTY KVANTITATIVNc          </t>
  </si>
  <si>
    <t>96325</t>
  </si>
  <si>
    <t xml:space="preserve">FIBRINOGEN (SÉRIE)                                </t>
  </si>
  <si>
    <t>FIBRINOGEN (SÉRIE)</t>
  </si>
  <si>
    <t>96195</t>
  </si>
  <si>
    <t>FAKTOR X - STANOVENÍ AKTIVITY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</si>
  <si>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</si>
  <si>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</si>
  <si>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</si>
  <si>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</si>
  <si>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</si>
  <si>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</si>
  <si>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</si>
  <si>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MOÖ)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</si>
  <si>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</si>
  <si>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</si>
  <si>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</si>
  <si>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</si>
  <si>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</si>
  <si>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</si>
  <si>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</si>
  <si>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</si>
  <si>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</si>
  <si>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</si>
  <si>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</si>
  <si>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</si>
  <si>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</si>
  <si>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</si>
  <si>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</si>
  <si>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81171</t>
  </si>
  <si>
    <t>KYSELINA MLÉČNÁ (LAKTÁT) STATIM</t>
  </si>
  <si>
    <t xml:space="preserve">KYSELINA MLÉÖNÁ (LAKTÁT) STATIM                   </t>
  </si>
  <si>
    <t>81227</t>
  </si>
  <si>
    <t>PROSTATICKÝ SPECIFICKÝ ANTIGEN (PSA) - VOLNÝ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</si>
  <si>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</si>
  <si>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</si>
  <si>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</si>
  <si>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</si>
  <si>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</si>
  <si>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</si>
  <si>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81331</t>
  </si>
  <si>
    <t>ALBUMIN V MOZKOMÍŠNÍM MOKU</t>
  </si>
  <si>
    <t xml:space="preserve">ALBUMIN V MOZKOMÍŠNÍM MOKU                        </t>
  </si>
  <si>
    <t>81397</t>
  </si>
  <si>
    <t>ELEKTROFORÉZA PROTEINŮ (SÉRUM)</t>
  </si>
  <si>
    <t xml:space="preserve">ELEKTROFORÉZA PROTEIN_ (SÉRUM)                    </t>
  </si>
  <si>
    <t>81427</t>
  </si>
  <si>
    <t xml:space="preserve">FOSFOR ANORGANICKÝ                                </t>
  </si>
  <si>
    <t>81481</t>
  </si>
  <si>
    <t>AMYLÁZA PANKREATICKÁ</t>
  </si>
  <si>
    <t>81527</t>
  </si>
  <si>
    <t xml:space="preserve">CHOLESTEROL LDL                                   </t>
  </si>
  <si>
    <t>81731</t>
  </si>
  <si>
    <t>STANOVENÍ NATRIURETICKÝCH PEPTIDŮ V SÉRU A V PLAZM</t>
  </si>
  <si>
    <t>STANOVENÍ NATRIURETICKÝCH PEPTID_ V SÉRU A V PLAZM</t>
  </si>
  <si>
    <t>91131</t>
  </si>
  <si>
    <t xml:space="preserve">STANOVENÍ IgA                                     </t>
  </si>
  <si>
    <t>91137</t>
  </si>
  <si>
    <t xml:space="preserve">STANOVENÍ TRANSFERINU                             </t>
  </si>
  <si>
    <t>91161</t>
  </si>
  <si>
    <t xml:space="preserve">STANOVENÍ C4 SLO"KY KOMPLEMENTU                   </t>
  </si>
  <si>
    <t>91167</t>
  </si>
  <si>
    <t xml:space="preserve">STANOVENÍ LEHKÝCH uETcZCU KAPPA                  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</si>
  <si>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</si>
  <si>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</si>
  <si>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</si>
  <si>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</si>
  <si>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</si>
  <si>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</si>
  <si>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</si>
  <si>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</si>
  <si>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</si>
  <si>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</si>
  <si>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</si>
  <si>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</si>
  <si>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</si>
  <si>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>PROGESTERON</t>
  </si>
  <si>
    <t>93171</t>
  </si>
  <si>
    <t>PARATHORMON</t>
  </si>
  <si>
    <t>93177</t>
  </si>
  <si>
    <t>PROLAKTIN</t>
  </si>
  <si>
    <t xml:space="preserve">PROLAKTIN                                         </t>
  </si>
  <si>
    <t>93181</t>
  </si>
  <si>
    <t>SOMATOTROPIN (STH, HGH)</t>
  </si>
  <si>
    <t>93217</t>
  </si>
  <si>
    <t xml:space="preserve">AUTOPROTILÁTKY PROTI MIKROSOMÁLNÍMU ANTIGENU      </t>
  </si>
  <si>
    <t>93231</t>
  </si>
  <si>
    <t xml:space="preserve">TYREOGLOBULIN AUTOPROTILÁTKY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</si>
  <si>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</si>
  <si>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</si>
  <si>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</si>
  <si>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</si>
  <si>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</si>
  <si>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</si>
  <si>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>OSMOLALITA (SÉRUM, MOČ)</t>
  </si>
  <si>
    <t xml:space="preserve">OSMOLALITA (SÉRUM, MOÖ)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</si>
  <si>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</si>
  <si>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</si>
  <si>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</si>
  <si>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</si>
  <si>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</si>
  <si>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</si>
  <si>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</si>
  <si>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</si>
  <si>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</si>
  <si>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</si>
  <si>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</si>
  <si>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</si>
  <si>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</si>
  <si>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</si>
  <si>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</si>
  <si>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</si>
  <si>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</si>
  <si>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</si>
  <si>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</si>
  <si>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</si>
  <si>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</si>
  <si>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</si>
  <si>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>PROSTATICKÝ SPECIFICKÝ ANTIGEN (PSA)</t>
  </si>
  <si>
    <t>93129</t>
  </si>
  <si>
    <t>FOLITROPIN (FSH)</t>
  </si>
  <si>
    <t xml:space="preserve">FOLITROPIN (FSH)         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</si>
  <si>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</si>
  <si>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</si>
  <si>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</si>
  <si>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</si>
  <si>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</si>
  <si>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</si>
  <si>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</si>
  <si>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>LAKTÁTDEHYDROGENÁZA STATIM</t>
  </si>
  <si>
    <t xml:space="preserve">LAKTÁTDEHYDROGENÁZA STATIM                        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</si>
  <si>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</si>
  <si>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</si>
  <si>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</si>
  <si>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</si>
  <si>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</si>
  <si>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</si>
  <si>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</si>
  <si>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</si>
  <si>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</si>
  <si>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81329</t>
  </si>
  <si>
    <t xml:space="preserve">ALBUMIN (SÉRUM)                                   </t>
  </si>
  <si>
    <t>81115</t>
  </si>
  <si>
    <t>ALBUMIN SÉRUM (STATIM)</t>
  </si>
  <si>
    <t xml:space="preserve">ALBUMIN SÉRUM (STATIM)                            </t>
  </si>
  <si>
    <t>81345</t>
  </si>
  <si>
    <t>AMYLÁZA</t>
  </si>
  <si>
    <t>81155</t>
  </si>
  <si>
    <t>GLUKÓZA KVANTITATIVNÍ STANOVENÍ STATIM</t>
  </si>
  <si>
    <t xml:space="preserve">GLUKÓZA KVANTITATIVNÍ STANOVENÍ STATIM            </t>
  </si>
  <si>
    <t>91129</t>
  </si>
  <si>
    <t xml:space="preserve">STANOVENÍ IgG                                     </t>
  </si>
  <si>
    <t>91173</t>
  </si>
  <si>
    <t xml:space="preserve">STANOVENÍ IgA ELISA                               </t>
  </si>
  <si>
    <t>81249</t>
  </si>
  <si>
    <t>CEA (MEIA)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</si>
  <si>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</si>
  <si>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</si>
  <si>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</si>
  <si>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</si>
  <si>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</si>
  <si>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</si>
  <si>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93149</t>
  </si>
  <si>
    <t>ESTRADIOL</t>
  </si>
  <si>
    <t>81625</t>
  </si>
  <si>
    <t xml:space="preserve">VÁPNÍK CELKOVÝ                                    </t>
  </si>
  <si>
    <t>81465</t>
  </si>
  <si>
    <t>HOŘČÍK</t>
  </si>
  <si>
    <t xml:space="preserve">HOuÖÍK                                            </t>
  </si>
  <si>
    <t>93215</t>
  </si>
  <si>
    <t>ALFA - 1 - FETOPROTEIN (AFP)</t>
  </si>
  <si>
    <t>93159</t>
  </si>
  <si>
    <t xml:space="preserve">CHORIOGONADOTROPIN (HCG)                          </t>
  </si>
  <si>
    <t>91193</t>
  </si>
  <si>
    <t>STANOVENÍ B2 - MIKROGLOBULINU ELISA</t>
  </si>
  <si>
    <t>93133</t>
  </si>
  <si>
    <t xml:space="preserve">LUTROPIN (LH)                                     </t>
  </si>
  <si>
    <t>LUTROPIN (LH)</t>
  </si>
  <si>
    <t>91133</t>
  </si>
  <si>
    <t xml:space="preserve">STANOVENÍ IgM                                     </t>
  </si>
  <si>
    <t>81533</t>
  </si>
  <si>
    <t>LIPÁZA</t>
  </si>
  <si>
    <t>81125</t>
  </si>
  <si>
    <t>BÍLKOVINY CELKOVÉ (SÉRUM) STATIM</t>
  </si>
  <si>
    <t xml:space="preserve">BÍLKOVINY CELKOVÉ (SÉRUM) STATIM                  </t>
  </si>
  <si>
    <t>81235</t>
  </si>
  <si>
    <t>TUMORMARKERY CA 19-9, CA 15-3, CA 72-4, CA 125</t>
  </si>
  <si>
    <t>91145</t>
  </si>
  <si>
    <t>STANOVENÍ HAPTOGLOBINU</t>
  </si>
  <si>
    <t xml:space="preserve">STANOVENÍ HAPTOGLOBINU                            </t>
  </si>
  <si>
    <t>81123</t>
  </si>
  <si>
    <t>BILIRUBIN KONJUGOVANÝ STATIM</t>
  </si>
  <si>
    <t xml:space="preserve">BILIRUBIN KONJUGOVANÝ STATIM                      </t>
  </si>
  <si>
    <t>91159</t>
  </si>
  <si>
    <t xml:space="preserve">STANOVENÍ C3 SLO"KY KOMPLEMENTU                   </t>
  </si>
  <si>
    <t>93135</t>
  </si>
  <si>
    <t xml:space="preserve">MYOGLOBIN V SÉRII                                 </t>
  </si>
  <si>
    <t>MYOGLOBIN V SÉRII</t>
  </si>
  <si>
    <t>81165</t>
  </si>
  <si>
    <t>KREATINKINÁZA (CK) STATIM</t>
  </si>
  <si>
    <t xml:space="preserve">KREATINKINÁZA (CK) STATIM                         </t>
  </si>
  <si>
    <t>81233</t>
  </si>
  <si>
    <t>KARBONYLHEMOGLOBIN KVANTITATIVNĚ</t>
  </si>
  <si>
    <t xml:space="preserve">KARBONYLHEMOGLOBIN KVANTITATIVNc                  </t>
  </si>
  <si>
    <t>91169</t>
  </si>
  <si>
    <t xml:space="preserve">STANOVENÍ LEHKÝCH uETcZC_ LAMBDA                  </t>
  </si>
  <si>
    <t>81129</t>
  </si>
  <si>
    <t>BÍLKOVINA KVANTITATIVNĚ (MOČ, VÝPOTEK, CSF) STATIM</t>
  </si>
  <si>
    <t>BÍLKOVINA KVANTITATIVNc (MOÖ, VÝPOTEK, CSF) STATIM</t>
  </si>
  <si>
    <t>91413</t>
  </si>
  <si>
    <t>STANOVENÍ OLIGOKLONÁLNÍHO IgG V MOZKOMÍŠNÍM MOKU I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</si>
  <si>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</si>
  <si>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</si>
  <si>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</si>
  <si>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</si>
  <si>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</si>
  <si>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</si>
  <si>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81775</t>
  </si>
  <si>
    <t>KVANTITATIVNÍ ANALÝZA MOCE</t>
  </si>
  <si>
    <t xml:space="preserve">KVANTITATIVNÍ ANALÝZA MOCE                        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</si>
  <si>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</si>
  <si>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</si>
  <si>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</si>
  <si>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</si>
  <si>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</si>
  <si>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</si>
  <si>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</si>
  <si>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</si>
  <si>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</si>
  <si>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</si>
  <si>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</si>
  <si>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</si>
  <si>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</si>
  <si>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</si>
  <si>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0077019</t>
  </si>
  <si>
    <t>0077024</t>
  </si>
  <si>
    <t>ULTRAVIST 300</t>
  </si>
  <si>
    <t>0151208</t>
  </si>
  <si>
    <t>0038462</t>
  </si>
  <si>
    <t>DRÁT VODÍCÍ GUIDE WIRE M</t>
  </si>
  <si>
    <t>0038471</t>
  </si>
  <si>
    <t>0038483</t>
  </si>
  <si>
    <t>0038498</t>
  </si>
  <si>
    <t>KATETR ANGIOGRAFICKÝ GLIDECATH</t>
  </si>
  <si>
    <t>0038503</t>
  </si>
  <si>
    <t>SOUPRAVA ZAVÁDĚCÍ INTRODUCER</t>
  </si>
  <si>
    <t>SOUPRAVA ZAVÁDICÍ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</si>
  <si>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</si>
  <si>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</si>
  <si>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</si>
  <si>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</si>
  <si>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</si>
  <si>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</si>
  <si>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</si>
  <si>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DRÁT NEUROINTERVENENÍ</t>
  </si>
  <si>
    <t>0048668</t>
  </si>
  <si>
    <t>DRÁT VODÍCÍ NITINOL</t>
  </si>
  <si>
    <t>0052143</t>
  </si>
  <si>
    <t>EXTRAKTOR - AMPLATZ GOOSE NECK GNXXXX - PERIFERNÍ,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</si>
  <si>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</si>
  <si>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</si>
  <si>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</si>
  <si>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</si>
  <si>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</si>
  <si>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</si>
  <si>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ZAVADIE FLEXOR BALKIN RADIOOPÁKNÍ ZNAEKA</t>
  </si>
  <si>
    <t>0057823</t>
  </si>
  <si>
    <t>KATETR ANGIOGRAFICKÝ TORCON,PRŮMĚR 4.1 AŽ 7 FRENCH</t>
  </si>
  <si>
    <t>KATETR ANGIOGRAFICKÝ TORCON,PRUMIR 4.1 AÄ 7 FRENCH</t>
  </si>
  <si>
    <t>0057999</t>
  </si>
  <si>
    <t>SPIRÁLA GDC</t>
  </si>
  <si>
    <t>0058504</t>
  </si>
  <si>
    <t>STENT KAROTICKÝ - ACCULINK; SAMOEXPANDIBILNÍ; COCR</t>
  </si>
  <si>
    <t>0059345</t>
  </si>
  <si>
    <t>INDEFLÁTOR - ZAŘÍZENÍ INSUFLAČNÍ - INFLATION DEVIC</t>
  </si>
  <si>
    <t>0059569</t>
  </si>
  <si>
    <t>SPIRÁLA EMBOLIZAČNÍ - PERIFER.,INTRAKR.-DETECHABLE</t>
  </si>
  <si>
    <t>SPIRÁLA EMBOLIZAENÍ - PERIFER.,INTRAKR.-DETECHABLE</t>
  </si>
  <si>
    <t>0059795</t>
  </si>
  <si>
    <t>DRÁT VODÍCÍ ANGIODYN J3 FC-FS 150-0,35</t>
  </si>
  <si>
    <t>0059982</t>
  </si>
  <si>
    <t>DRÁT ZAVÁDĚCÍ MIRAGE 103-0608-200</t>
  </si>
  <si>
    <t>DRÁT ZAVÁDICÍ MIRAGE 103-0608-200</t>
  </si>
  <si>
    <t>0059985</t>
  </si>
  <si>
    <t>MIKROKATETR - PERIF; NEUROVASK - ULTRAFLOW; NAUTIC</t>
  </si>
  <si>
    <t>0059987</t>
  </si>
  <si>
    <t>SADA EMBOL - TEKUTÉ EMBOL ČINIDL0 ONYX 18/20/34/-H</t>
  </si>
  <si>
    <t>SADA EMBOL - TEKUTÉ EMBOL EINIDL0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</si>
  <si>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</si>
  <si>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</si>
  <si>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</si>
  <si>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</si>
  <si>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</si>
  <si>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</si>
  <si>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</si>
  <si>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DRENÁÄNÍ</t>
  </si>
  <si>
    <t>0141644</t>
  </si>
  <si>
    <t>STENT INTRAKRANIÁLNÍ SOLITAIRE AB,SAMOEXPANDIBILNÍ</t>
  </si>
  <si>
    <t>STENT INTRAKRANIÁLNÍ - SOLITAIRE AB; SAMOEXPANDIBI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</si>
  <si>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</si>
  <si>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</si>
  <si>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</si>
  <si>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</si>
  <si>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</si>
  <si>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</si>
  <si>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</si>
  <si>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</si>
  <si>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</si>
  <si>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</si>
  <si>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</si>
  <si>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REBAR, APOLLO ONYX</t>
  </si>
  <si>
    <t>MIKROKATETR - NEUROVASKULÁRNÍ - REBAR; APOLLO ONYX</t>
  </si>
  <si>
    <t>0151349</t>
  </si>
  <si>
    <t>KATETR PODPUR.PRO MIKROKAT - SYSTÉM MERCI - MULTIF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</si>
  <si>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</si>
  <si>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</si>
  <si>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</si>
  <si>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</si>
  <si>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</si>
  <si>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</si>
  <si>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UZÁVIROVÝ EQUINOX 104-4011..104-4470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</si>
  <si>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</si>
  <si>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</si>
  <si>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</si>
  <si>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</si>
  <si>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</si>
  <si>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</si>
  <si>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</si>
  <si>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</si>
  <si>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</si>
  <si>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</si>
  <si>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</si>
  <si>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89113</t>
  </si>
  <si>
    <t xml:space="preserve">RTG LEBKY, CÍLENÉ SNÍMKY                          </t>
  </si>
  <si>
    <t>89117</t>
  </si>
  <si>
    <t>RTG KRKU A KRČNÍ PÁTEŘE</t>
  </si>
  <si>
    <t xml:space="preserve">RTG KRKU A KRÖNÍ PÁTEuE                           </t>
  </si>
  <si>
    <t>89119</t>
  </si>
  <si>
    <t>RTG HRUDNÍ NEBO BEDERNÍ PÁTEŘE</t>
  </si>
  <si>
    <t xml:space="preserve">RTG HRUDNÍ NEBO BEDERNÍ PÁTEuE                    </t>
  </si>
  <si>
    <t>89123</t>
  </si>
  <si>
    <t>RTG PÁNVE NEBO KYČELNÍHO KLOUBU</t>
  </si>
  <si>
    <t xml:space="preserve">RTG PÁNVE NEBO KYÖELNÍHO KLOUBU                   </t>
  </si>
  <si>
    <t>89127</t>
  </si>
  <si>
    <t>RTG KOSTÍ A KLOUBŮ KONČETIN</t>
  </si>
  <si>
    <t xml:space="preserve">RTG KOSTÍ A KLOUB_ KONÖETIN                       </t>
  </si>
  <si>
    <t>89129</t>
  </si>
  <si>
    <t>RTG ŽEBER A STERNA</t>
  </si>
  <si>
    <t xml:space="preserve">RTG "EBER A STERNA                                </t>
  </si>
  <si>
    <t>89143</t>
  </si>
  <si>
    <t>RTG BŘICHA</t>
  </si>
  <si>
    <t xml:space="preserve">RTG BuICHA                                        </t>
  </si>
  <si>
    <t>89313</t>
  </si>
  <si>
    <t xml:space="preserve">PERKUTÁNNÍ PUNKCE NEBO BIOPSIE ŘÍZENÁ RDG METODOU </t>
  </si>
  <si>
    <t xml:space="preserve">PERKUTÁNNÍ PUNKCE NEBO BIOPSIE uÍZENÁ RDG METODOU </t>
  </si>
  <si>
    <t>89323</t>
  </si>
  <si>
    <t>TERAPEUTICKÁ EMBOLIZACE V CÉVNÍM ŘEČIŠTI</t>
  </si>
  <si>
    <t xml:space="preserve">TERAPEUTICKÁ EMBOLIZACE V CÉVNÍM uEÖIŠTI          </t>
  </si>
  <si>
    <t>89409</t>
  </si>
  <si>
    <t>ZAVEDENÍ STENTGRAFTU DO NEKORONÁRNÍHO TEPENNÉHO NE</t>
  </si>
  <si>
    <t>89417</t>
  </si>
  <si>
    <t xml:space="preserve">PŘEHLEDNÁ ČI SELEKTIVNÍ ANGIOGRAFIE NAVAZUJÍCÍ NA </t>
  </si>
  <si>
    <t xml:space="preserve">PuEHLEDNÁ ÖI SELEKTIVNÍ ANGIOGRAFIE NAVAZUJÍCÍ NA </t>
  </si>
  <si>
    <t>89423</t>
  </si>
  <si>
    <t>PERKUTÁNNÍ TRANSLUMINÁLNÍ ANGIOPLASTIKA</t>
  </si>
  <si>
    <t xml:space="preserve">PERKUTÁNNÍ TRANSLUMINÁLNÍ ANGIOPLASTIKA           </t>
  </si>
  <si>
    <t>89617</t>
  </si>
  <si>
    <t>CT VYŠETuENÍ KTERÉHOKOLIV ORGÁNU NEBO OBLASTI S AP</t>
  </si>
  <si>
    <t>89619</t>
  </si>
  <si>
    <t>CT VYŠETuENÍ TcLA S PODÁNÍM K. L. PER OS, EVENT. P</t>
  </si>
  <si>
    <t>89713</t>
  </si>
  <si>
    <t>MR ZOBRAZENÍ HLAVY, KONČETIN, KLOUBU, JEDNOHO ÚSEK</t>
  </si>
  <si>
    <t>MR ZOBRAZENÍ HLAVY, KONÖETIN, KLOUBU, JEDNOHO ÚSEK</t>
  </si>
  <si>
    <t>89723</t>
  </si>
  <si>
    <t>MR ANGIOGRAFIE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</si>
  <si>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</si>
  <si>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</si>
  <si>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</si>
  <si>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</si>
  <si>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</si>
  <si>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CT VYŠETuENÍ S VcTŠÍM POÖTEM SKEN_ (NAD 30), BEZ P</t>
  </si>
  <si>
    <t>89725</t>
  </si>
  <si>
    <t>OPAKOVANÉ ČI DOPLŇUJÍCÍ VYŠETŘENÍ MR</t>
  </si>
  <si>
    <t xml:space="preserve">OPAKOVANÉ ÖI DOPLDUJÍCÍ VYŠETuENÍ MR              </t>
  </si>
  <si>
    <t>89715</t>
  </si>
  <si>
    <t>MR ZOBRAZENÍ KRKU, HRUDNÍKU, BuICHA, PÁNVE (VÖETNc</t>
  </si>
  <si>
    <t>89331</t>
  </si>
  <si>
    <t>ZAVEDENÍ STENTU DO TEPENNÉHO ČI ŽILNÍHO ŘEČIŠTĚ</t>
  </si>
  <si>
    <t xml:space="preserve">ZAVEDENÍ STENTU DO TEPENNÉHO ÖI "ILNÍHO uEÖIŠTc   </t>
  </si>
  <si>
    <t>89111</t>
  </si>
  <si>
    <t>RTG PRSTŮ A ZÁPRSTNÍCH KŮSTEK RUKY NEBO NOHY</t>
  </si>
  <si>
    <t xml:space="preserve">RTG PRST_ A ZÁPRSTNÍCH K_STEK RUKY NEBO NOHY      </t>
  </si>
  <si>
    <t>89125</t>
  </si>
  <si>
    <t xml:space="preserve">RTG RAMENNÍHO KLOUBU                              </t>
  </si>
  <si>
    <t>89201</t>
  </si>
  <si>
    <t>SKIASKOPIE NA OPERAČNÍM ČI ZÁKROKOVÉM SÁLE MOBILNÍ</t>
  </si>
  <si>
    <t>SKIASKOPIE NA OPERAÖNÍM ÖI ZÁKROKOVÉM SÁLE MOBILNÍ</t>
  </si>
  <si>
    <t>89115</t>
  </si>
  <si>
    <t>RTG LEBKY, PŘEHLEDNÉ SNÍMKY</t>
  </si>
  <si>
    <t xml:space="preserve">RTG LEBKY, PuEHLEDNÉ SNÍMKY                       </t>
  </si>
  <si>
    <t>89611</t>
  </si>
  <si>
    <t>CT VYŠETŘENÍ HLAVY NEBO TĚLA NATIVNÍ A KONTRASTNÍ</t>
  </si>
  <si>
    <t xml:space="preserve">CT VYŠETuENÍ HLAVY NEBO TcLA NATIVNÍ A KONTRASTNÍ </t>
  </si>
  <si>
    <t>89415</t>
  </si>
  <si>
    <t>89121</t>
  </si>
  <si>
    <t xml:space="preserve">RTG KuÍ"OVÉ KOSTI A SI KLOUB_                     </t>
  </si>
  <si>
    <t>89321</t>
  </si>
  <si>
    <t>EXTRAKCE CIZÍHO TĚLESA Z CÉVNÍHO ŘEČIŠTĚ</t>
  </si>
  <si>
    <t>89411</t>
  </si>
  <si>
    <t>PŘEHLEDNÁ  ČI SELEKTIVNÍ ANGIOGRAFIE</t>
  </si>
  <si>
    <t xml:space="preserve">PuEHLEDNÁ  ÖI SELEKTIVNÍ ANGIOGRAFIE              </t>
  </si>
  <si>
    <t>89135</t>
  </si>
  <si>
    <t>RENTGENOVÉ VYŠETŘENÍ CELÉ PÁTEŘE JEDNOU EXPOZICÍ</t>
  </si>
  <si>
    <t xml:space="preserve">RENTGENOVÉ VYŠETuENÍ CELÉ PÁTEuE JEDNOU EXPOZICÍ  </t>
  </si>
  <si>
    <t>89325</t>
  </si>
  <si>
    <t>PERKUTÁNNÍ DRENÁ" ABSCESU, CYSTY EV. JINÉ DUTINY R</t>
  </si>
  <si>
    <t>35</t>
  </si>
  <si>
    <t>222</t>
  </si>
  <si>
    <t>22119</t>
  </si>
  <si>
    <t>VYŠETŘENÍ KOMPATIBILITY TRANSFÚZNÍHO PŘÍPRAVKU OBS</t>
  </si>
  <si>
    <t>VYŠETuENÍ KOMPATIBILITY TRANSFÚZNÍHO PuÍPRAVKU OBS</t>
  </si>
  <si>
    <t>22129</t>
  </si>
  <si>
    <t xml:space="preserve">VYŠETŘENÍ JEDNOHO ERYTROCYTÁRNÍHO ANTIGENU (KROMĚ </t>
  </si>
  <si>
    <t xml:space="preserve">VYŠETuENÍ JEDNOHO ERYTROCYTÁRNÍHO ANTIGENU (KROMc </t>
  </si>
  <si>
    <t>22134</t>
  </si>
  <si>
    <t xml:space="preserve">UPuESNcNÍ TYPU SENZIBILIZACE ERYTROCYT_           </t>
  </si>
  <si>
    <t>22214</t>
  </si>
  <si>
    <t>SCREENING ANTIERYTROCYTÁRNÍCH PROTILÁTEK - V SÉRII</t>
  </si>
  <si>
    <t>22325</t>
  </si>
  <si>
    <t>ABSORPCE PROTILÁTEK PROTI ERYTROCYTUM PuI URÖOVÁNÍ</t>
  </si>
  <si>
    <t>22355</t>
  </si>
  <si>
    <t>KONZULTACE ODBORNÉHO TRANSFÚZIOLOGA - IMUNOHEMATOL</t>
  </si>
  <si>
    <t>22111</t>
  </si>
  <si>
    <t>VYŠETŘENÍ KREVNÍ SKUPINY ABO RH (D) - STATIM</t>
  </si>
  <si>
    <t xml:space="preserve">VYŠETuENÍ KREVNÍ SKUPINY ABO RH (D) - STATIM      </t>
  </si>
  <si>
    <t>22221</t>
  </si>
  <si>
    <t>DOPLNĚNÍ SCREENINGU ANTIERYTROCYTÁRNÍCH PROTILÁTEK</t>
  </si>
  <si>
    <t>DOPLNcNÍ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</si>
  <si>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</si>
  <si>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</si>
  <si>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</si>
  <si>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</si>
  <si>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</si>
  <si>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 xml:space="preserve">VYŠETuENÍ KREVNÍ SKUPINY ABO, RH (D) V SÉRII      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</si>
  <si>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</si>
  <si>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</si>
  <si>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</si>
  <si>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</si>
  <si>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</si>
  <si>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PuÍMÝ ANTIGLOBULINOVÝ TEST                        </t>
  </si>
  <si>
    <t>22357</t>
  </si>
  <si>
    <t>KONZULTACE DISKREPANTNÍHO A DIAGNOSTICKY OBTÍ"NÉHO</t>
  </si>
  <si>
    <t>22317</t>
  </si>
  <si>
    <t>ELUCE ANTIERYTROCYTÁRNÍCH PROTILÁTEK - POU"ITÍ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</si>
  <si>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</si>
  <si>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</si>
  <si>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</si>
  <si>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</si>
  <si>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</si>
  <si>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</si>
  <si>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BIOPTICKÝ MATERIÁL S ÖÁSTEÖNÉ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</si>
  <si>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</si>
  <si>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</si>
  <si>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</si>
  <si>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</si>
  <si>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PROKRAJOVÁNÍ BLOKU (POLOSÉRIOVÉ uEZY) S 1-3 PREPAR</t>
  </si>
  <si>
    <t>87223</t>
  </si>
  <si>
    <t>SPECIELNÍ BARVENÍ JEDNODUCHÉ (KAŽDÝ PREPARÁT Z PAR</t>
  </si>
  <si>
    <t>SPECIELNÍ BARVENÍ JEDNODUCHÉ (KA"DÝ PREPARÁT Z PAR</t>
  </si>
  <si>
    <t>87231</t>
  </si>
  <si>
    <t>IMUNOHISTOCHEMIE (ZA KAŽDÝ MARKER Z 1 BLOKU)</t>
  </si>
  <si>
    <t xml:space="preserve">IMUNOHISTOCHEMIE (ZA KA"DÝ MARKER Z 1 BLOKU)      </t>
  </si>
  <si>
    <t>87413</t>
  </si>
  <si>
    <t>CYTOLOGICKÉ OTISKY A STĚRY -  ZA 1-3 PREPARÁTY</t>
  </si>
  <si>
    <t>87431</t>
  </si>
  <si>
    <t xml:space="preserve">PREPARÁTY METODOU CYTOBLOKU - ZA KA"DÝ PREPARÁT   </t>
  </si>
  <si>
    <t>87433</t>
  </si>
  <si>
    <t>STANDARDNÍ CYTOLOGICKÉ BARVENÍ,  ZA 1-3 PREPARÁTY</t>
  </si>
  <si>
    <t>87447</t>
  </si>
  <si>
    <t xml:space="preserve">CYTOLOGICKÉ PREPARÁTY ZHOTOVENÉ CYTOCENTRIFUGOU   </t>
  </si>
  <si>
    <t>87513</t>
  </si>
  <si>
    <t>STANOVENÍ CYTOLOGICKÉ DIAGNÓZY I. STUPNc OBTÍ"NOST</t>
  </si>
  <si>
    <t>87517</t>
  </si>
  <si>
    <t>STANOVENÍ BIOPTICKÉ DIAGNÓZY II. STUPNĚ OBTÍŽNOSTI</t>
  </si>
  <si>
    <t>STANOVENÍ BIOPTICKÉ DIAGNÓZY II. STUPNc OBTÍ"NOSTI</t>
  </si>
  <si>
    <t>87523</t>
  </si>
  <si>
    <t>STANOVENÍ BIOPTICKÉ DIAGNÓZY III. STUPNĚ OBTÍŽNOST</t>
  </si>
  <si>
    <t>STANOVENÍ BIOPTICKÉ DIAGNÓZY III. STUPNc OBTÍ"NOST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</si>
  <si>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</si>
  <si>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</si>
  <si>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</si>
  <si>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</si>
  <si>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</si>
  <si>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 xml:space="preserve">STANOVENÍ BIOPTICKÉ DIAGNÓZY I. STUPNc OBTÍ"NOSTI </t>
  </si>
  <si>
    <t>87525</t>
  </si>
  <si>
    <t>STANOVENÍ CYTOLOGICKÉ DIAGNÓZY III. STUPNĚ OBTÍŽNO</t>
  </si>
  <si>
    <t>87225</t>
  </si>
  <si>
    <t>SPECIELNI BARVENÍ SLOŽITÉ (ZA KAŽDÝ PREPARÁT ZE ZM</t>
  </si>
  <si>
    <t>SPECIELNI BARVENÍ SLO"ITÉ (ZA KA"DÝ PREPARÁT ZE ZM</t>
  </si>
  <si>
    <t>87129</t>
  </si>
  <si>
    <t>VÍCEČETNÉ MALÉ BIOPTICKÉ VZORKY: MAKROSKOPICKÉ POS</t>
  </si>
  <si>
    <t>VÍCEÖETNÉ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</si>
  <si>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</si>
  <si>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</si>
  <si>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</si>
  <si>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</si>
  <si>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</si>
  <si>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ODEÖÍTÁNÍ CYTOLOGICKÝCH NÁLEZ_ (ZA 1 </t>
  </si>
  <si>
    <t>87219</t>
  </si>
  <si>
    <t>ODVÁPNcNÍ, ZMcKÖOVÁNÍ MATERIÁLU (ZA KA"DÉ ZAPOÖATÉ</t>
  </si>
  <si>
    <t>87135</t>
  </si>
  <si>
    <t>VYŠETŘENÍ MORFOMETRICKÉ - ZA KAŽDÝ PARAMETR</t>
  </si>
  <si>
    <t xml:space="preserve">VYŠETuENÍ MORFOMETRICKÉ - ZA KA"DÝ PARAMETR       </t>
  </si>
  <si>
    <t>87411</t>
  </si>
  <si>
    <t>PEROPERAČNÍ CYTOLOGIE (TECHNICKÁ KOMPONENTA ZA KAŽ</t>
  </si>
  <si>
    <t>87011</t>
  </si>
  <si>
    <t>KONZULTACE NÁLEZU PATOLOGEM CÍLENÁ NA ŽÁDOST OŠETŘ</t>
  </si>
  <si>
    <t>99790</t>
  </si>
  <si>
    <t>(VZP) EXPRESE HER2-IHC</t>
  </si>
  <si>
    <t xml:space="preserve">(VZP) EXPRESE HER2-IHC                            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</si>
  <si>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</si>
  <si>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</si>
  <si>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</si>
  <si>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</si>
  <si>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</si>
  <si>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</si>
  <si>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 xml:space="preserve">IDENTIFIKACE KMENE ORIENTAÖNÍ JEDNODUCHÝM TESTEM  </t>
  </si>
  <si>
    <t>82077</t>
  </si>
  <si>
    <t>STANOVENÍ PROTILÁTEK CELKOVÝCH I IGM PROTI ANTIGEN</t>
  </si>
  <si>
    <t>82087</t>
  </si>
  <si>
    <t xml:space="preserve">STANOVENÍ PROTILÁTEK AGLUTINACÍ                   </t>
  </si>
  <si>
    <t>82097</t>
  </si>
  <si>
    <t>STANOVENÍ PROTILÁTEK PROTI EBV A DALŠÍM VIRŮM (CMV</t>
  </si>
  <si>
    <t>STANOVENÍ PROTILÁTEK PROTI EBV A DALŠÍM VIR_M (CMV</t>
  </si>
  <si>
    <t>82111</t>
  </si>
  <si>
    <t>PRŮKAZ PROTILÁTEK NEPŘÍMOU HEMAGLUTINACÍ NA NOSIČÍ</t>
  </si>
  <si>
    <t>PR_KAZ PROTILÁTEK NEPuÍMOU HEMAGLUTINACÍ NA NOSIÖÍ</t>
  </si>
  <si>
    <t>82117</t>
  </si>
  <si>
    <t>PR_KAZ ANTIGENU VIRU (MIMO VIRY HEPATITID), BAKTER</t>
  </si>
  <si>
    <t>82131</t>
  </si>
  <si>
    <t>IDENTIFIKACE BAKTERIÁLNÍHO KMENE V KULTUŘE (POMNOŽ</t>
  </si>
  <si>
    <t>IDENTIFIKACE BAKTERIÁLNÍHO KMENE V KULTUuE (POMNO"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</si>
  <si>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</si>
  <si>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</si>
  <si>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</si>
  <si>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</si>
  <si>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</si>
  <si>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</si>
  <si>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</si>
  <si>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</si>
  <si>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 xml:space="preserve">KULTIVAÖNÍ VYŠETuENÍ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</si>
  <si>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</si>
  <si>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</si>
  <si>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</si>
  <si>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</si>
  <si>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</si>
  <si>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STANOVENÍ PROTILÁTEK PROTI ANTIGEN_M VIR_ (KROMc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</si>
  <si>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</si>
  <si>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</si>
  <si>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</si>
  <si>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</si>
  <si>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</si>
  <si>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82083</t>
  </si>
  <si>
    <t xml:space="preserve">PR_KAZ BAKTERIÁLNÍHO TOXINU NEBO ANTIGENU         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</si>
  <si>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</si>
  <si>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</si>
  <si>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</si>
  <si>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</si>
  <si>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</si>
  <si>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82051</t>
  </si>
  <si>
    <t xml:space="preserve">MIKROSKOPICKÉ VYŠETuENÍ PO FLUORESCENÖNÍM BARVENÍ </t>
  </si>
  <si>
    <t>44</t>
  </si>
  <si>
    <t>(VZP) FLUORESCENČNÍ IN SITU HYBRIDIZACE LIDSKÉ DNA</t>
  </si>
  <si>
    <t>94119</t>
  </si>
  <si>
    <t xml:space="preserve">IZOLACE A UCHOVÁNÍ LIDSKÉ DNA (RNA)               </t>
  </si>
  <si>
    <t>94115</t>
  </si>
  <si>
    <t>IN SITU HYBRIDIZACE LIDSKÉ DNA SE ZNAČENOU SONDOU</t>
  </si>
  <si>
    <t xml:space="preserve">IN SITU HYBRIDIZACE LIDSKÉ DNA SE ZNAÖENOU SONDOU </t>
  </si>
  <si>
    <t>94123</t>
  </si>
  <si>
    <t xml:space="preserve">PCR ANALÝZA LIDSKÉ DNA                            </t>
  </si>
  <si>
    <t>99793</t>
  </si>
  <si>
    <t>(VZP) PŘESTAVBA ALK-ISH</t>
  </si>
  <si>
    <t>99791</t>
  </si>
  <si>
    <t>(VZP) AMPLIFIKACE HER2-ISH</t>
  </si>
  <si>
    <t>94225</t>
  </si>
  <si>
    <t>IZOLACE A BANKING LIDSKÝCH NUKLEOVÝCH KYSELIN (DNA</t>
  </si>
  <si>
    <t>94337</t>
  </si>
  <si>
    <t>ANALÝZA LIDSKÉHO SOMATICKÉHO GENOMU METODOU KVANTI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</si>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</sst>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0.77477436562398516</c:v>
                </c:pt>
                <c:pt idx="1">
                  <c:v>0.93361577519857708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617120"/>
        <c:axId val="1078610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0.84279008378385811</c:v>
                </c:pt>
                <c:pt idx="1">
                  <c:v>0.84279008378385811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611136"/>
        <c:axId val="1078612224"/>
      </c:scatterChart>
      <c:catAx>
        <c:axId val="10786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861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610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8617120"/>
        <c:crosses val="autoZero"/>
        <c:crossBetween val="between"/>
      </c:valAx>
      <c:valAx>
        <c:axId val="1078611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8612224"/>
        <c:crosses val="max"/>
        <c:crossBetween val="midCat"/>
      </c:valAx>
      <c:valAx>
        <c:axId val="1078612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8611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0.73085106382978726</c:v>
                </c:pt>
                <c:pt idx="1">
                  <c:v>0.71590372817366688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616576"/>
        <c:axId val="10786209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621472"/>
        <c:axId val="927975936"/>
      </c:scatterChart>
      <c:catAx>
        <c:axId val="107861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862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6209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78616576"/>
        <c:crosses val="autoZero"/>
        <c:crossBetween val="between"/>
      </c:valAx>
      <c:valAx>
        <c:axId val="1078621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5936"/>
        <c:crosses val="max"/>
        <c:crossBetween val="midCat"/>
      </c:valAx>
      <c:valAx>
        <c:axId val="9279759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786214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3" totalsRowShown="0">
  <autoFilter ref="C3:S3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1327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1504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1505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1514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2175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2195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2204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2285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2286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2790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2877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3536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1327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113</v>
      </c>
      <c r="G3" s="47">
        <f>SUBTOTAL(9,G6:G1048576)</f>
        <v>6352.18</v>
      </c>
      <c r="H3" s="48">
        <f>IF(M3=0,0,G3/M3)</f>
        <v>5.1401858986927368E-2</v>
      </c>
      <c r="I3" s="47">
        <f>SUBTOTAL(9,I6:I1048576)</f>
        <v>874.3</v>
      </c>
      <c r="J3" s="47">
        <f>SUBTOTAL(9,J6:J1048576)</f>
        <v>117226.61900054783</v>
      </c>
      <c r="K3" s="48">
        <f>IF(M3=0,0,J3/M3)</f>
        <v>0.9485981410130726</v>
      </c>
      <c r="L3" s="47">
        <f>SUBTOTAL(9,L6:L1048576)</f>
        <v>987.3</v>
      </c>
      <c r="M3" s="49">
        <f>SUBTOTAL(9,M6:M1048576)</f>
        <v>123578.79900054784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568</v>
      </c>
      <c r="B6" s="741" t="s">
        <v>1107</v>
      </c>
      <c r="C6" s="741" t="s">
        <v>1108</v>
      </c>
      <c r="D6" s="741" t="s">
        <v>610</v>
      </c>
      <c r="E6" s="741" t="s">
        <v>1109</v>
      </c>
      <c r="F6" s="745"/>
      <c r="G6" s="745"/>
      <c r="H6" s="765">
        <v>0</v>
      </c>
      <c r="I6" s="745">
        <v>13</v>
      </c>
      <c r="J6" s="745">
        <v>215.67000000000002</v>
      </c>
      <c r="K6" s="765">
        <v>1</v>
      </c>
      <c r="L6" s="745">
        <v>13</v>
      </c>
      <c r="M6" s="746">
        <v>215.67000000000002</v>
      </c>
    </row>
    <row r="7" spans="1:13" ht="14.4" customHeight="1" x14ac:dyDescent="0.3">
      <c r="A7" s="747" t="s">
        <v>568</v>
      </c>
      <c r="B7" s="748" t="s">
        <v>1107</v>
      </c>
      <c r="C7" s="748" t="s">
        <v>1110</v>
      </c>
      <c r="D7" s="748" t="s">
        <v>1111</v>
      </c>
      <c r="E7" s="748" t="s">
        <v>1112</v>
      </c>
      <c r="F7" s="752"/>
      <c r="G7" s="752"/>
      <c r="H7" s="766">
        <v>0</v>
      </c>
      <c r="I7" s="752">
        <v>4</v>
      </c>
      <c r="J7" s="752">
        <v>171.9</v>
      </c>
      <c r="K7" s="766">
        <v>1</v>
      </c>
      <c r="L7" s="752">
        <v>4</v>
      </c>
      <c r="M7" s="753">
        <v>171.9</v>
      </c>
    </row>
    <row r="8" spans="1:13" ht="14.4" customHeight="1" x14ac:dyDescent="0.3">
      <c r="A8" s="747" t="s">
        <v>568</v>
      </c>
      <c r="B8" s="748" t="s">
        <v>1113</v>
      </c>
      <c r="C8" s="748" t="s">
        <v>1114</v>
      </c>
      <c r="D8" s="748" t="s">
        <v>626</v>
      </c>
      <c r="E8" s="748" t="s">
        <v>1115</v>
      </c>
      <c r="F8" s="752"/>
      <c r="G8" s="752"/>
      <c r="H8" s="766">
        <v>0</v>
      </c>
      <c r="I8" s="752">
        <v>2</v>
      </c>
      <c r="J8" s="752">
        <v>132.68</v>
      </c>
      <c r="K8" s="766">
        <v>1</v>
      </c>
      <c r="L8" s="752">
        <v>2</v>
      </c>
      <c r="M8" s="753">
        <v>132.68</v>
      </c>
    </row>
    <row r="9" spans="1:13" ht="14.4" customHeight="1" x14ac:dyDescent="0.3">
      <c r="A9" s="747" t="s">
        <v>568</v>
      </c>
      <c r="B9" s="748" t="s">
        <v>1116</v>
      </c>
      <c r="C9" s="748" t="s">
        <v>1117</v>
      </c>
      <c r="D9" s="748" t="s">
        <v>687</v>
      </c>
      <c r="E9" s="748" t="s">
        <v>1118</v>
      </c>
      <c r="F9" s="752"/>
      <c r="G9" s="752"/>
      <c r="H9" s="766">
        <v>0</v>
      </c>
      <c r="I9" s="752">
        <v>1</v>
      </c>
      <c r="J9" s="752">
        <v>103.87999999999997</v>
      </c>
      <c r="K9" s="766">
        <v>1</v>
      </c>
      <c r="L9" s="752">
        <v>1</v>
      </c>
      <c r="M9" s="753">
        <v>103.87999999999997</v>
      </c>
    </row>
    <row r="10" spans="1:13" ht="14.4" customHeight="1" x14ac:dyDescent="0.3">
      <c r="A10" s="747" t="s">
        <v>568</v>
      </c>
      <c r="B10" s="748" t="s">
        <v>1119</v>
      </c>
      <c r="C10" s="748" t="s">
        <v>1120</v>
      </c>
      <c r="D10" s="748" t="s">
        <v>638</v>
      </c>
      <c r="E10" s="748" t="s">
        <v>1121</v>
      </c>
      <c r="F10" s="752"/>
      <c r="G10" s="752"/>
      <c r="H10" s="766">
        <v>0</v>
      </c>
      <c r="I10" s="752">
        <v>1</v>
      </c>
      <c r="J10" s="752">
        <v>3299.9999999999991</v>
      </c>
      <c r="K10" s="766">
        <v>1</v>
      </c>
      <c r="L10" s="752">
        <v>1</v>
      </c>
      <c r="M10" s="753">
        <v>3299.9999999999991</v>
      </c>
    </row>
    <row r="11" spans="1:13" ht="14.4" customHeight="1" x14ac:dyDescent="0.3">
      <c r="A11" s="747" t="s">
        <v>568</v>
      </c>
      <c r="B11" s="748" t="s">
        <v>1122</v>
      </c>
      <c r="C11" s="748" t="s">
        <v>1123</v>
      </c>
      <c r="D11" s="748" t="s">
        <v>668</v>
      </c>
      <c r="E11" s="748" t="s">
        <v>1124</v>
      </c>
      <c r="F11" s="752"/>
      <c r="G11" s="752"/>
      <c r="H11" s="766">
        <v>0</v>
      </c>
      <c r="I11" s="752">
        <v>1</v>
      </c>
      <c r="J11" s="752">
        <v>18.98</v>
      </c>
      <c r="K11" s="766">
        <v>1</v>
      </c>
      <c r="L11" s="752">
        <v>1</v>
      </c>
      <c r="M11" s="753">
        <v>18.98</v>
      </c>
    </row>
    <row r="12" spans="1:13" ht="14.4" customHeight="1" x14ac:dyDescent="0.3">
      <c r="A12" s="747" t="s">
        <v>568</v>
      </c>
      <c r="B12" s="748" t="s">
        <v>1125</v>
      </c>
      <c r="C12" s="748" t="s">
        <v>1126</v>
      </c>
      <c r="D12" s="748" t="s">
        <v>1127</v>
      </c>
      <c r="E12" s="748" t="s">
        <v>1128</v>
      </c>
      <c r="F12" s="752"/>
      <c r="G12" s="752"/>
      <c r="H12" s="766">
        <v>0</v>
      </c>
      <c r="I12" s="752">
        <v>1</v>
      </c>
      <c r="J12" s="752">
        <v>69.379999999999981</v>
      </c>
      <c r="K12" s="766">
        <v>1</v>
      </c>
      <c r="L12" s="752">
        <v>1</v>
      </c>
      <c r="M12" s="753">
        <v>69.379999999999981</v>
      </c>
    </row>
    <row r="13" spans="1:13" ht="14.4" customHeight="1" x14ac:dyDescent="0.3">
      <c r="A13" s="747" t="s">
        <v>568</v>
      </c>
      <c r="B13" s="748" t="s">
        <v>1129</v>
      </c>
      <c r="C13" s="748" t="s">
        <v>1130</v>
      </c>
      <c r="D13" s="748" t="s">
        <v>810</v>
      </c>
      <c r="E13" s="748" t="s">
        <v>1131</v>
      </c>
      <c r="F13" s="752"/>
      <c r="G13" s="752"/>
      <c r="H13" s="766">
        <v>0</v>
      </c>
      <c r="I13" s="752">
        <v>1</v>
      </c>
      <c r="J13" s="752">
        <v>114.92000000000006</v>
      </c>
      <c r="K13" s="766">
        <v>1</v>
      </c>
      <c r="L13" s="752">
        <v>1</v>
      </c>
      <c r="M13" s="753">
        <v>114.92000000000006</v>
      </c>
    </row>
    <row r="14" spans="1:13" ht="14.4" customHeight="1" x14ac:dyDescent="0.3">
      <c r="A14" s="747" t="s">
        <v>568</v>
      </c>
      <c r="B14" s="748" t="s">
        <v>1129</v>
      </c>
      <c r="C14" s="748" t="s">
        <v>1132</v>
      </c>
      <c r="D14" s="748" t="s">
        <v>1133</v>
      </c>
      <c r="E14" s="748" t="s">
        <v>1134</v>
      </c>
      <c r="F14" s="752"/>
      <c r="G14" s="752"/>
      <c r="H14" s="766">
        <v>0</v>
      </c>
      <c r="I14" s="752">
        <v>1</v>
      </c>
      <c r="J14" s="752">
        <v>111.32</v>
      </c>
      <c r="K14" s="766">
        <v>1</v>
      </c>
      <c r="L14" s="752">
        <v>1</v>
      </c>
      <c r="M14" s="753">
        <v>111.32</v>
      </c>
    </row>
    <row r="15" spans="1:13" ht="14.4" customHeight="1" x14ac:dyDescent="0.3">
      <c r="A15" s="747" t="s">
        <v>568</v>
      </c>
      <c r="B15" s="748" t="s">
        <v>1135</v>
      </c>
      <c r="C15" s="748" t="s">
        <v>1136</v>
      </c>
      <c r="D15" s="748" t="s">
        <v>1137</v>
      </c>
      <c r="E15" s="748" t="s">
        <v>1138</v>
      </c>
      <c r="F15" s="752"/>
      <c r="G15" s="752"/>
      <c r="H15" s="766">
        <v>0</v>
      </c>
      <c r="I15" s="752">
        <v>1.4</v>
      </c>
      <c r="J15" s="752">
        <v>368.05999999999995</v>
      </c>
      <c r="K15" s="766">
        <v>1</v>
      </c>
      <c r="L15" s="752">
        <v>1.4</v>
      </c>
      <c r="M15" s="753">
        <v>368.05999999999995</v>
      </c>
    </row>
    <row r="16" spans="1:13" ht="14.4" customHeight="1" x14ac:dyDescent="0.3">
      <c r="A16" s="747" t="s">
        <v>568</v>
      </c>
      <c r="B16" s="748" t="s">
        <v>1139</v>
      </c>
      <c r="C16" s="748" t="s">
        <v>1140</v>
      </c>
      <c r="D16" s="748" t="s">
        <v>1141</v>
      </c>
      <c r="E16" s="748" t="s">
        <v>1142</v>
      </c>
      <c r="F16" s="752"/>
      <c r="G16" s="752"/>
      <c r="H16" s="766">
        <v>0</v>
      </c>
      <c r="I16" s="752">
        <v>0.3</v>
      </c>
      <c r="J16" s="752">
        <v>115.419</v>
      </c>
      <c r="K16" s="766">
        <v>1</v>
      </c>
      <c r="L16" s="752">
        <v>0.3</v>
      </c>
      <c r="M16" s="753">
        <v>115.419</v>
      </c>
    </row>
    <row r="17" spans="1:13" ht="14.4" customHeight="1" x14ac:dyDescent="0.3">
      <c r="A17" s="747" t="s">
        <v>568</v>
      </c>
      <c r="B17" s="748" t="s">
        <v>1143</v>
      </c>
      <c r="C17" s="748" t="s">
        <v>1144</v>
      </c>
      <c r="D17" s="748" t="s">
        <v>1145</v>
      </c>
      <c r="E17" s="748" t="s">
        <v>1146</v>
      </c>
      <c r="F17" s="752"/>
      <c r="G17" s="752"/>
      <c r="H17" s="766">
        <v>0</v>
      </c>
      <c r="I17" s="752">
        <v>0.5</v>
      </c>
      <c r="J17" s="752">
        <v>74.25</v>
      </c>
      <c r="K17" s="766">
        <v>1</v>
      </c>
      <c r="L17" s="752">
        <v>0.5</v>
      </c>
      <c r="M17" s="753">
        <v>74.25</v>
      </c>
    </row>
    <row r="18" spans="1:13" ht="14.4" customHeight="1" x14ac:dyDescent="0.3">
      <c r="A18" s="747" t="s">
        <v>568</v>
      </c>
      <c r="B18" s="748" t="s">
        <v>1143</v>
      </c>
      <c r="C18" s="748" t="s">
        <v>1147</v>
      </c>
      <c r="D18" s="748" t="s">
        <v>738</v>
      </c>
      <c r="E18" s="748" t="s">
        <v>1148</v>
      </c>
      <c r="F18" s="752"/>
      <c r="G18" s="752"/>
      <c r="H18" s="766">
        <v>0</v>
      </c>
      <c r="I18" s="752">
        <v>1</v>
      </c>
      <c r="J18" s="752">
        <v>59.459999999999994</v>
      </c>
      <c r="K18" s="766">
        <v>1</v>
      </c>
      <c r="L18" s="752">
        <v>1</v>
      </c>
      <c r="M18" s="753">
        <v>59.459999999999994</v>
      </c>
    </row>
    <row r="19" spans="1:13" ht="14.4" customHeight="1" x14ac:dyDescent="0.3">
      <c r="A19" s="747" t="s">
        <v>568</v>
      </c>
      <c r="B19" s="748" t="s">
        <v>1149</v>
      </c>
      <c r="C19" s="748" t="s">
        <v>1150</v>
      </c>
      <c r="D19" s="748" t="s">
        <v>596</v>
      </c>
      <c r="E19" s="748" t="s">
        <v>1151</v>
      </c>
      <c r="F19" s="752"/>
      <c r="G19" s="752"/>
      <c r="H19" s="766">
        <v>0</v>
      </c>
      <c r="I19" s="752">
        <v>1</v>
      </c>
      <c r="J19" s="752">
        <v>58.330000000000027</v>
      </c>
      <c r="K19" s="766">
        <v>1</v>
      </c>
      <c r="L19" s="752">
        <v>1</v>
      </c>
      <c r="M19" s="753">
        <v>58.330000000000027</v>
      </c>
    </row>
    <row r="20" spans="1:13" ht="14.4" customHeight="1" x14ac:dyDescent="0.3">
      <c r="A20" s="747" t="s">
        <v>568</v>
      </c>
      <c r="B20" s="748" t="s">
        <v>1152</v>
      </c>
      <c r="C20" s="748" t="s">
        <v>1153</v>
      </c>
      <c r="D20" s="748" t="s">
        <v>708</v>
      </c>
      <c r="E20" s="748" t="s">
        <v>1154</v>
      </c>
      <c r="F20" s="752"/>
      <c r="G20" s="752"/>
      <c r="H20" s="766">
        <v>0</v>
      </c>
      <c r="I20" s="752">
        <v>7</v>
      </c>
      <c r="J20" s="752">
        <v>565.02</v>
      </c>
      <c r="K20" s="766">
        <v>1</v>
      </c>
      <c r="L20" s="752">
        <v>7</v>
      </c>
      <c r="M20" s="753">
        <v>565.02</v>
      </c>
    </row>
    <row r="21" spans="1:13" ht="14.4" customHeight="1" x14ac:dyDescent="0.3">
      <c r="A21" s="747" t="s">
        <v>568</v>
      </c>
      <c r="B21" s="748" t="s">
        <v>1155</v>
      </c>
      <c r="C21" s="748" t="s">
        <v>1156</v>
      </c>
      <c r="D21" s="748" t="s">
        <v>1157</v>
      </c>
      <c r="E21" s="748" t="s">
        <v>1158</v>
      </c>
      <c r="F21" s="752"/>
      <c r="G21" s="752"/>
      <c r="H21" s="766">
        <v>0</v>
      </c>
      <c r="I21" s="752">
        <v>48</v>
      </c>
      <c r="J21" s="752">
        <v>1614.62</v>
      </c>
      <c r="K21" s="766">
        <v>1</v>
      </c>
      <c r="L21" s="752">
        <v>48</v>
      </c>
      <c r="M21" s="753">
        <v>1614.62</v>
      </c>
    </row>
    <row r="22" spans="1:13" ht="14.4" customHeight="1" x14ac:dyDescent="0.3">
      <c r="A22" s="747" t="s">
        <v>568</v>
      </c>
      <c r="B22" s="748" t="s">
        <v>1155</v>
      </c>
      <c r="C22" s="748" t="s">
        <v>1159</v>
      </c>
      <c r="D22" s="748" t="s">
        <v>1160</v>
      </c>
      <c r="E22" s="748" t="s">
        <v>1161</v>
      </c>
      <c r="F22" s="752"/>
      <c r="G22" s="752"/>
      <c r="H22" s="766">
        <v>0</v>
      </c>
      <c r="I22" s="752">
        <v>10</v>
      </c>
      <c r="J22" s="752">
        <v>507.87000000000018</v>
      </c>
      <c r="K22" s="766">
        <v>1</v>
      </c>
      <c r="L22" s="752">
        <v>10</v>
      </c>
      <c r="M22" s="753">
        <v>507.87000000000018</v>
      </c>
    </row>
    <row r="23" spans="1:13" ht="14.4" customHeight="1" x14ac:dyDescent="0.3">
      <c r="A23" s="747" t="s">
        <v>568</v>
      </c>
      <c r="B23" s="748" t="s">
        <v>1155</v>
      </c>
      <c r="C23" s="748" t="s">
        <v>1162</v>
      </c>
      <c r="D23" s="748" t="s">
        <v>1160</v>
      </c>
      <c r="E23" s="748" t="s">
        <v>1163</v>
      </c>
      <c r="F23" s="752"/>
      <c r="G23" s="752"/>
      <c r="H23" s="766">
        <v>0</v>
      </c>
      <c r="I23" s="752">
        <v>36</v>
      </c>
      <c r="J23" s="752">
        <v>1823.0400000000002</v>
      </c>
      <c r="K23" s="766">
        <v>1</v>
      </c>
      <c r="L23" s="752">
        <v>36</v>
      </c>
      <c r="M23" s="753">
        <v>1823.0400000000002</v>
      </c>
    </row>
    <row r="24" spans="1:13" ht="14.4" customHeight="1" x14ac:dyDescent="0.3">
      <c r="A24" s="747" t="s">
        <v>568</v>
      </c>
      <c r="B24" s="748" t="s">
        <v>1164</v>
      </c>
      <c r="C24" s="748" t="s">
        <v>1165</v>
      </c>
      <c r="D24" s="748" t="s">
        <v>1166</v>
      </c>
      <c r="E24" s="748" t="s">
        <v>1167</v>
      </c>
      <c r="F24" s="752"/>
      <c r="G24" s="752"/>
      <c r="H24" s="766">
        <v>0</v>
      </c>
      <c r="I24" s="752">
        <v>1</v>
      </c>
      <c r="J24" s="752">
        <v>58.25</v>
      </c>
      <c r="K24" s="766">
        <v>1</v>
      </c>
      <c r="L24" s="752">
        <v>1</v>
      </c>
      <c r="M24" s="753">
        <v>58.25</v>
      </c>
    </row>
    <row r="25" spans="1:13" ht="14.4" customHeight="1" x14ac:dyDescent="0.3">
      <c r="A25" s="747" t="s">
        <v>568</v>
      </c>
      <c r="B25" s="748" t="s">
        <v>1168</v>
      </c>
      <c r="C25" s="748" t="s">
        <v>1169</v>
      </c>
      <c r="D25" s="748" t="s">
        <v>713</v>
      </c>
      <c r="E25" s="748" t="s">
        <v>1170</v>
      </c>
      <c r="F25" s="752"/>
      <c r="G25" s="752"/>
      <c r="H25" s="766">
        <v>0</v>
      </c>
      <c r="I25" s="752">
        <v>1</v>
      </c>
      <c r="J25" s="752">
        <v>21.959999999999997</v>
      </c>
      <c r="K25" s="766">
        <v>1</v>
      </c>
      <c r="L25" s="752">
        <v>1</v>
      </c>
      <c r="M25" s="753">
        <v>21.959999999999997</v>
      </c>
    </row>
    <row r="26" spans="1:13" ht="14.4" customHeight="1" x14ac:dyDescent="0.3">
      <c r="A26" s="747" t="s">
        <v>568</v>
      </c>
      <c r="B26" s="748" t="s">
        <v>1171</v>
      </c>
      <c r="C26" s="748" t="s">
        <v>1172</v>
      </c>
      <c r="D26" s="748" t="s">
        <v>604</v>
      </c>
      <c r="E26" s="748" t="s">
        <v>1173</v>
      </c>
      <c r="F26" s="752"/>
      <c r="G26" s="752"/>
      <c r="H26" s="766">
        <v>0</v>
      </c>
      <c r="I26" s="752">
        <v>2</v>
      </c>
      <c r="J26" s="752">
        <v>142.70000000000007</v>
      </c>
      <c r="K26" s="766">
        <v>1</v>
      </c>
      <c r="L26" s="752">
        <v>2</v>
      </c>
      <c r="M26" s="753">
        <v>142.70000000000007</v>
      </c>
    </row>
    <row r="27" spans="1:13" ht="14.4" customHeight="1" x14ac:dyDescent="0.3">
      <c r="A27" s="747" t="s">
        <v>568</v>
      </c>
      <c r="B27" s="748" t="s">
        <v>1174</v>
      </c>
      <c r="C27" s="748" t="s">
        <v>1175</v>
      </c>
      <c r="D27" s="748" t="s">
        <v>710</v>
      </c>
      <c r="E27" s="748" t="s">
        <v>1176</v>
      </c>
      <c r="F27" s="752"/>
      <c r="G27" s="752"/>
      <c r="H27" s="766">
        <v>0</v>
      </c>
      <c r="I27" s="752">
        <v>1</v>
      </c>
      <c r="J27" s="752">
        <v>49.829999999999991</v>
      </c>
      <c r="K27" s="766">
        <v>1</v>
      </c>
      <c r="L27" s="752">
        <v>1</v>
      </c>
      <c r="M27" s="753">
        <v>49.829999999999991</v>
      </c>
    </row>
    <row r="28" spans="1:13" ht="14.4" customHeight="1" x14ac:dyDescent="0.3">
      <c r="A28" s="747" t="s">
        <v>573</v>
      </c>
      <c r="B28" s="748" t="s">
        <v>1107</v>
      </c>
      <c r="C28" s="748" t="s">
        <v>1108</v>
      </c>
      <c r="D28" s="748" t="s">
        <v>610</v>
      </c>
      <c r="E28" s="748" t="s">
        <v>1109</v>
      </c>
      <c r="F28" s="752"/>
      <c r="G28" s="752"/>
      <c r="H28" s="766">
        <v>0</v>
      </c>
      <c r="I28" s="752">
        <v>2</v>
      </c>
      <c r="J28" s="752">
        <v>33.179999999999993</v>
      </c>
      <c r="K28" s="766">
        <v>1</v>
      </c>
      <c r="L28" s="752">
        <v>2</v>
      </c>
      <c r="M28" s="753">
        <v>33.179999999999993</v>
      </c>
    </row>
    <row r="29" spans="1:13" ht="14.4" customHeight="1" x14ac:dyDescent="0.3">
      <c r="A29" s="747" t="s">
        <v>573</v>
      </c>
      <c r="B29" s="748" t="s">
        <v>1113</v>
      </c>
      <c r="C29" s="748" t="s">
        <v>1114</v>
      </c>
      <c r="D29" s="748" t="s">
        <v>626</v>
      </c>
      <c r="E29" s="748" t="s">
        <v>1115</v>
      </c>
      <c r="F29" s="752"/>
      <c r="G29" s="752"/>
      <c r="H29" s="766">
        <v>0</v>
      </c>
      <c r="I29" s="752">
        <v>1</v>
      </c>
      <c r="J29" s="752">
        <v>66.340000000000018</v>
      </c>
      <c r="K29" s="766">
        <v>1</v>
      </c>
      <c r="L29" s="752">
        <v>1</v>
      </c>
      <c r="M29" s="753">
        <v>66.340000000000018</v>
      </c>
    </row>
    <row r="30" spans="1:13" ht="14.4" customHeight="1" x14ac:dyDescent="0.3">
      <c r="A30" s="747" t="s">
        <v>573</v>
      </c>
      <c r="B30" s="748" t="s">
        <v>1116</v>
      </c>
      <c r="C30" s="748" t="s">
        <v>1117</v>
      </c>
      <c r="D30" s="748" t="s">
        <v>687</v>
      </c>
      <c r="E30" s="748" t="s">
        <v>1118</v>
      </c>
      <c r="F30" s="752"/>
      <c r="G30" s="752"/>
      <c r="H30" s="766">
        <v>0</v>
      </c>
      <c r="I30" s="752">
        <v>1</v>
      </c>
      <c r="J30" s="752">
        <v>103.87999999999997</v>
      </c>
      <c r="K30" s="766">
        <v>1</v>
      </c>
      <c r="L30" s="752">
        <v>1</v>
      </c>
      <c r="M30" s="753">
        <v>103.87999999999997</v>
      </c>
    </row>
    <row r="31" spans="1:13" ht="14.4" customHeight="1" x14ac:dyDescent="0.3">
      <c r="A31" s="747" t="s">
        <v>573</v>
      </c>
      <c r="B31" s="748" t="s">
        <v>1177</v>
      </c>
      <c r="C31" s="748" t="s">
        <v>1178</v>
      </c>
      <c r="D31" s="748" t="s">
        <v>1179</v>
      </c>
      <c r="E31" s="748" t="s">
        <v>779</v>
      </c>
      <c r="F31" s="752"/>
      <c r="G31" s="752"/>
      <c r="H31" s="766">
        <v>0</v>
      </c>
      <c r="I31" s="752">
        <v>1</v>
      </c>
      <c r="J31" s="752">
        <v>29.06</v>
      </c>
      <c r="K31" s="766">
        <v>1</v>
      </c>
      <c r="L31" s="752">
        <v>1</v>
      </c>
      <c r="M31" s="753">
        <v>29.06</v>
      </c>
    </row>
    <row r="32" spans="1:13" ht="14.4" customHeight="1" x14ac:dyDescent="0.3">
      <c r="A32" s="747" t="s">
        <v>573</v>
      </c>
      <c r="B32" s="748" t="s">
        <v>1119</v>
      </c>
      <c r="C32" s="748" t="s">
        <v>1120</v>
      </c>
      <c r="D32" s="748" t="s">
        <v>638</v>
      </c>
      <c r="E32" s="748" t="s">
        <v>1121</v>
      </c>
      <c r="F32" s="752"/>
      <c r="G32" s="752"/>
      <c r="H32" s="766">
        <v>0</v>
      </c>
      <c r="I32" s="752">
        <v>2</v>
      </c>
      <c r="J32" s="752">
        <v>6600</v>
      </c>
      <c r="K32" s="766">
        <v>1</v>
      </c>
      <c r="L32" s="752">
        <v>2</v>
      </c>
      <c r="M32" s="753">
        <v>6600</v>
      </c>
    </row>
    <row r="33" spans="1:13" ht="14.4" customHeight="1" x14ac:dyDescent="0.3">
      <c r="A33" s="747" t="s">
        <v>573</v>
      </c>
      <c r="B33" s="748" t="s">
        <v>1119</v>
      </c>
      <c r="C33" s="748" t="s">
        <v>1180</v>
      </c>
      <c r="D33" s="748" t="s">
        <v>763</v>
      </c>
      <c r="E33" s="748" t="s">
        <v>1181</v>
      </c>
      <c r="F33" s="752"/>
      <c r="G33" s="752"/>
      <c r="H33" s="766">
        <v>0</v>
      </c>
      <c r="I33" s="752">
        <v>1</v>
      </c>
      <c r="J33" s="752">
        <v>1106.26</v>
      </c>
      <c r="K33" s="766">
        <v>1</v>
      </c>
      <c r="L33" s="752">
        <v>1</v>
      </c>
      <c r="M33" s="753">
        <v>1106.26</v>
      </c>
    </row>
    <row r="34" spans="1:13" ht="14.4" customHeight="1" x14ac:dyDescent="0.3">
      <c r="A34" s="747" t="s">
        <v>573</v>
      </c>
      <c r="B34" s="748" t="s">
        <v>1182</v>
      </c>
      <c r="C34" s="748" t="s">
        <v>1183</v>
      </c>
      <c r="D34" s="748" t="s">
        <v>1184</v>
      </c>
      <c r="E34" s="748" t="s">
        <v>1185</v>
      </c>
      <c r="F34" s="752"/>
      <c r="G34" s="752"/>
      <c r="H34" s="766">
        <v>0</v>
      </c>
      <c r="I34" s="752">
        <v>1</v>
      </c>
      <c r="J34" s="752">
        <v>69.56</v>
      </c>
      <c r="K34" s="766">
        <v>1</v>
      </c>
      <c r="L34" s="752">
        <v>1</v>
      </c>
      <c r="M34" s="753">
        <v>69.56</v>
      </c>
    </row>
    <row r="35" spans="1:13" ht="14.4" customHeight="1" x14ac:dyDescent="0.3">
      <c r="A35" s="747" t="s">
        <v>573</v>
      </c>
      <c r="B35" s="748" t="s">
        <v>1186</v>
      </c>
      <c r="C35" s="748" t="s">
        <v>1187</v>
      </c>
      <c r="D35" s="748" t="s">
        <v>1188</v>
      </c>
      <c r="E35" s="748" t="s">
        <v>1189</v>
      </c>
      <c r="F35" s="752"/>
      <c r="G35" s="752"/>
      <c r="H35" s="766">
        <v>0</v>
      </c>
      <c r="I35" s="752">
        <v>1</v>
      </c>
      <c r="J35" s="752">
        <v>97.489999999999981</v>
      </c>
      <c r="K35" s="766">
        <v>1</v>
      </c>
      <c r="L35" s="752">
        <v>1</v>
      </c>
      <c r="M35" s="753">
        <v>97.489999999999981</v>
      </c>
    </row>
    <row r="36" spans="1:13" ht="14.4" customHeight="1" x14ac:dyDescent="0.3">
      <c r="A36" s="747" t="s">
        <v>573</v>
      </c>
      <c r="B36" s="748" t="s">
        <v>1190</v>
      </c>
      <c r="C36" s="748" t="s">
        <v>1191</v>
      </c>
      <c r="D36" s="748" t="s">
        <v>1192</v>
      </c>
      <c r="E36" s="748" t="s">
        <v>1193</v>
      </c>
      <c r="F36" s="752"/>
      <c r="G36" s="752"/>
      <c r="H36" s="766">
        <v>0</v>
      </c>
      <c r="I36" s="752">
        <v>1</v>
      </c>
      <c r="J36" s="752">
        <v>26.149999999999988</v>
      </c>
      <c r="K36" s="766">
        <v>1</v>
      </c>
      <c r="L36" s="752">
        <v>1</v>
      </c>
      <c r="M36" s="753">
        <v>26.149999999999988</v>
      </c>
    </row>
    <row r="37" spans="1:13" ht="14.4" customHeight="1" x14ac:dyDescent="0.3">
      <c r="A37" s="747" t="s">
        <v>573</v>
      </c>
      <c r="B37" s="748" t="s">
        <v>1194</v>
      </c>
      <c r="C37" s="748" t="s">
        <v>1195</v>
      </c>
      <c r="D37" s="748" t="s">
        <v>1196</v>
      </c>
      <c r="E37" s="748" t="s">
        <v>1197</v>
      </c>
      <c r="F37" s="752"/>
      <c r="G37" s="752"/>
      <c r="H37" s="766">
        <v>0</v>
      </c>
      <c r="I37" s="752">
        <v>1</v>
      </c>
      <c r="J37" s="752">
        <v>254.25</v>
      </c>
      <c r="K37" s="766">
        <v>1</v>
      </c>
      <c r="L37" s="752">
        <v>1</v>
      </c>
      <c r="M37" s="753">
        <v>254.25</v>
      </c>
    </row>
    <row r="38" spans="1:13" ht="14.4" customHeight="1" x14ac:dyDescent="0.3">
      <c r="A38" s="747" t="s">
        <v>573</v>
      </c>
      <c r="B38" s="748" t="s">
        <v>1198</v>
      </c>
      <c r="C38" s="748" t="s">
        <v>1199</v>
      </c>
      <c r="D38" s="748" t="s">
        <v>1200</v>
      </c>
      <c r="E38" s="748" t="s">
        <v>1201</v>
      </c>
      <c r="F38" s="752"/>
      <c r="G38" s="752"/>
      <c r="H38" s="766">
        <v>0</v>
      </c>
      <c r="I38" s="752">
        <v>1</v>
      </c>
      <c r="J38" s="752">
        <v>114.86999999999998</v>
      </c>
      <c r="K38" s="766">
        <v>1</v>
      </c>
      <c r="L38" s="752">
        <v>1</v>
      </c>
      <c r="M38" s="753">
        <v>114.86999999999998</v>
      </c>
    </row>
    <row r="39" spans="1:13" ht="14.4" customHeight="1" x14ac:dyDescent="0.3">
      <c r="A39" s="747" t="s">
        <v>573</v>
      </c>
      <c r="B39" s="748" t="s">
        <v>1202</v>
      </c>
      <c r="C39" s="748" t="s">
        <v>1203</v>
      </c>
      <c r="D39" s="748" t="s">
        <v>1204</v>
      </c>
      <c r="E39" s="748" t="s">
        <v>1205</v>
      </c>
      <c r="F39" s="752"/>
      <c r="G39" s="752"/>
      <c r="H39" s="766">
        <v>0</v>
      </c>
      <c r="I39" s="752">
        <v>1</v>
      </c>
      <c r="J39" s="752">
        <v>112.28000000000003</v>
      </c>
      <c r="K39" s="766">
        <v>1</v>
      </c>
      <c r="L39" s="752">
        <v>1</v>
      </c>
      <c r="M39" s="753">
        <v>112.28000000000003</v>
      </c>
    </row>
    <row r="40" spans="1:13" ht="14.4" customHeight="1" x14ac:dyDescent="0.3">
      <c r="A40" s="747" t="s">
        <v>573</v>
      </c>
      <c r="B40" s="748" t="s">
        <v>1129</v>
      </c>
      <c r="C40" s="748" t="s">
        <v>1206</v>
      </c>
      <c r="D40" s="748" t="s">
        <v>810</v>
      </c>
      <c r="E40" s="748" t="s">
        <v>1207</v>
      </c>
      <c r="F40" s="752"/>
      <c r="G40" s="752"/>
      <c r="H40" s="766">
        <v>0</v>
      </c>
      <c r="I40" s="752">
        <v>2</v>
      </c>
      <c r="J40" s="752">
        <v>335.08000000000004</v>
      </c>
      <c r="K40" s="766">
        <v>1</v>
      </c>
      <c r="L40" s="752">
        <v>2</v>
      </c>
      <c r="M40" s="753">
        <v>335.08000000000004</v>
      </c>
    </row>
    <row r="41" spans="1:13" ht="14.4" customHeight="1" x14ac:dyDescent="0.3">
      <c r="A41" s="747" t="s">
        <v>573</v>
      </c>
      <c r="B41" s="748" t="s">
        <v>1208</v>
      </c>
      <c r="C41" s="748" t="s">
        <v>1209</v>
      </c>
      <c r="D41" s="748" t="s">
        <v>1210</v>
      </c>
      <c r="E41" s="748" t="s">
        <v>1211</v>
      </c>
      <c r="F41" s="752"/>
      <c r="G41" s="752"/>
      <c r="H41" s="766">
        <v>0</v>
      </c>
      <c r="I41" s="752">
        <v>2</v>
      </c>
      <c r="J41" s="752">
        <v>247.00000000000006</v>
      </c>
      <c r="K41" s="766">
        <v>1</v>
      </c>
      <c r="L41" s="752">
        <v>2</v>
      </c>
      <c r="M41" s="753">
        <v>247.00000000000006</v>
      </c>
    </row>
    <row r="42" spans="1:13" ht="14.4" customHeight="1" x14ac:dyDescent="0.3">
      <c r="A42" s="747" t="s">
        <v>573</v>
      </c>
      <c r="B42" s="748" t="s">
        <v>1212</v>
      </c>
      <c r="C42" s="748" t="s">
        <v>1213</v>
      </c>
      <c r="D42" s="748" t="s">
        <v>1214</v>
      </c>
      <c r="E42" s="748" t="s">
        <v>1215</v>
      </c>
      <c r="F42" s="752">
        <v>8</v>
      </c>
      <c r="G42" s="752">
        <v>212.88000000000002</v>
      </c>
      <c r="H42" s="766">
        <v>1</v>
      </c>
      <c r="I42" s="752"/>
      <c r="J42" s="752"/>
      <c r="K42" s="766">
        <v>0</v>
      </c>
      <c r="L42" s="752">
        <v>8</v>
      </c>
      <c r="M42" s="753">
        <v>212.88000000000002</v>
      </c>
    </row>
    <row r="43" spans="1:13" ht="14.4" customHeight="1" x14ac:dyDescent="0.3">
      <c r="A43" s="747" t="s">
        <v>573</v>
      </c>
      <c r="B43" s="748" t="s">
        <v>1135</v>
      </c>
      <c r="C43" s="748" t="s">
        <v>1216</v>
      </c>
      <c r="D43" s="748" t="s">
        <v>1137</v>
      </c>
      <c r="E43" s="748" t="s">
        <v>1217</v>
      </c>
      <c r="F43" s="752"/>
      <c r="G43" s="752"/>
      <c r="H43" s="766">
        <v>0</v>
      </c>
      <c r="I43" s="752">
        <v>2</v>
      </c>
      <c r="J43" s="752">
        <v>308</v>
      </c>
      <c r="K43" s="766">
        <v>1</v>
      </c>
      <c r="L43" s="752">
        <v>2</v>
      </c>
      <c r="M43" s="753">
        <v>308</v>
      </c>
    </row>
    <row r="44" spans="1:13" ht="14.4" customHeight="1" x14ac:dyDescent="0.3">
      <c r="A44" s="747" t="s">
        <v>573</v>
      </c>
      <c r="B44" s="748" t="s">
        <v>1135</v>
      </c>
      <c r="C44" s="748" t="s">
        <v>1136</v>
      </c>
      <c r="D44" s="748" t="s">
        <v>1137</v>
      </c>
      <c r="E44" s="748" t="s">
        <v>1138</v>
      </c>
      <c r="F44" s="752"/>
      <c r="G44" s="752"/>
      <c r="H44" s="766">
        <v>0</v>
      </c>
      <c r="I44" s="752">
        <v>3.1</v>
      </c>
      <c r="J44" s="752">
        <v>814.99</v>
      </c>
      <c r="K44" s="766">
        <v>1</v>
      </c>
      <c r="L44" s="752">
        <v>3.1</v>
      </c>
      <c r="M44" s="753">
        <v>814.99</v>
      </c>
    </row>
    <row r="45" spans="1:13" ht="14.4" customHeight="1" x14ac:dyDescent="0.3">
      <c r="A45" s="747" t="s">
        <v>573</v>
      </c>
      <c r="B45" s="748" t="s">
        <v>1155</v>
      </c>
      <c r="C45" s="748" t="s">
        <v>1156</v>
      </c>
      <c r="D45" s="748" t="s">
        <v>1157</v>
      </c>
      <c r="E45" s="748" t="s">
        <v>1158</v>
      </c>
      <c r="F45" s="752"/>
      <c r="G45" s="752"/>
      <c r="H45" s="766">
        <v>0</v>
      </c>
      <c r="I45" s="752">
        <v>36</v>
      </c>
      <c r="J45" s="752">
        <v>1205.32</v>
      </c>
      <c r="K45" s="766">
        <v>1</v>
      </c>
      <c r="L45" s="752">
        <v>36</v>
      </c>
      <c r="M45" s="753">
        <v>1205.32</v>
      </c>
    </row>
    <row r="46" spans="1:13" ht="14.4" customHeight="1" x14ac:dyDescent="0.3">
      <c r="A46" s="747" t="s">
        <v>573</v>
      </c>
      <c r="B46" s="748" t="s">
        <v>1155</v>
      </c>
      <c r="C46" s="748" t="s">
        <v>1159</v>
      </c>
      <c r="D46" s="748" t="s">
        <v>1160</v>
      </c>
      <c r="E46" s="748" t="s">
        <v>1161</v>
      </c>
      <c r="F46" s="752"/>
      <c r="G46" s="752"/>
      <c r="H46" s="766">
        <v>0</v>
      </c>
      <c r="I46" s="752">
        <v>2</v>
      </c>
      <c r="J46" s="752">
        <v>101.28</v>
      </c>
      <c r="K46" s="766">
        <v>1</v>
      </c>
      <c r="L46" s="752">
        <v>2</v>
      </c>
      <c r="M46" s="753">
        <v>101.28</v>
      </c>
    </row>
    <row r="47" spans="1:13" ht="14.4" customHeight="1" x14ac:dyDescent="0.3">
      <c r="A47" s="747" t="s">
        <v>573</v>
      </c>
      <c r="B47" s="748" t="s">
        <v>1155</v>
      </c>
      <c r="C47" s="748" t="s">
        <v>1162</v>
      </c>
      <c r="D47" s="748" t="s">
        <v>1160</v>
      </c>
      <c r="E47" s="748" t="s">
        <v>1163</v>
      </c>
      <c r="F47" s="752"/>
      <c r="G47" s="752"/>
      <c r="H47" s="766">
        <v>0</v>
      </c>
      <c r="I47" s="752">
        <v>21</v>
      </c>
      <c r="J47" s="752">
        <v>1063.44</v>
      </c>
      <c r="K47" s="766">
        <v>1</v>
      </c>
      <c r="L47" s="752">
        <v>21</v>
      </c>
      <c r="M47" s="753">
        <v>1063.44</v>
      </c>
    </row>
    <row r="48" spans="1:13" ht="14.4" customHeight="1" x14ac:dyDescent="0.3">
      <c r="A48" s="747" t="s">
        <v>573</v>
      </c>
      <c r="B48" s="748" t="s">
        <v>1168</v>
      </c>
      <c r="C48" s="748" t="s">
        <v>1169</v>
      </c>
      <c r="D48" s="748" t="s">
        <v>713</v>
      </c>
      <c r="E48" s="748" t="s">
        <v>1170</v>
      </c>
      <c r="F48" s="752"/>
      <c r="G48" s="752"/>
      <c r="H48" s="766">
        <v>0</v>
      </c>
      <c r="I48" s="752">
        <v>1</v>
      </c>
      <c r="J48" s="752">
        <v>21.960000000000004</v>
      </c>
      <c r="K48" s="766">
        <v>1</v>
      </c>
      <c r="L48" s="752">
        <v>1</v>
      </c>
      <c r="M48" s="753">
        <v>21.960000000000004</v>
      </c>
    </row>
    <row r="49" spans="1:13" ht="14.4" customHeight="1" x14ac:dyDescent="0.3">
      <c r="A49" s="747" t="s">
        <v>573</v>
      </c>
      <c r="B49" s="748" t="s">
        <v>1218</v>
      </c>
      <c r="C49" s="748" t="s">
        <v>1219</v>
      </c>
      <c r="D49" s="748" t="s">
        <v>1220</v>
      </c>
      <c r="E49" s="748" t="s">
        <v>1221</v>
      </c>
      <c r="F49" s="752"/>
      <c r="G49" s="752"/>
      <c r="H49" s="766">
        <v>0</v>
      </c>
      <c r="I49" s="752">
        <v>1</v>
      </c>
      <c r="J49" s="752">
        <v>50.640000547830518</v>
      </c>
      <c r="K49" s="766">
        <v>1</v>
      </c>
      <c r="L49" s="752">
        <v>1</v>
      </c>
      <c r="M49" s="753">
        <v>50.640000547830518</v>
      </c>
    </row>
    <row r="50" spans="1:13" ht="14.4" customHeight="1" x14ac:dyDescent="0.3">
      <c r="A50" s="747" t="s">
        <v>573</v>
      </c>
      <c r="B50" s="748" t="s">
        <v>1174</v>
      </c>
      <c r="C50" s="748" t="s">
        <v>1175</v>
      </c>
      <c r="D50" s="748" t="s">
        <v>710</v>
      </c>
      <c r="E50" s="748" t="s">
        <v>1176</v>
      </c>
      <c r="F50" s="752"/>
      <c r="G50" s="752"/>
      <c r="H50" s="766">
        <v>0</v>
      </c>
      <c r="I50" s="752">
        <v>1</v>
      </c>
      <c r="J50" s="752">
        <v>49.83</v>
      </c>
      <c r="K50" s="766">
        <v>1</v>
      </c>
      <c r="L50" s="752">
        <v>1</v>
      </c>
      <c r="M50" s="753">
        <v>49.83</v>
      </c>
    </row>
    <row r="51" spans="1:13" ht="14.4" customHeight="1" x14ac:dyDescent="0.3">
      <c r="A51" s="747" t="s">
        <v>579</v>
      </c>
      <c r="B51" s="748" t="s">
        <v>1107</v>
      </c>
      <c r="C51" s="748" t="s">
        <v>1108</v>
      </c>
      <c r="D51" s="748" t="s">
        <v>610</v>
      </c>
      <c r="E51" s="748" t="s">
        <v>1109</v>
      </c>
      <c r="F51" s="752"/>
      <c r="G51" s="752"/>
      <c r="H51" s="766">
        <v>0</v>
      </c>
      <c r="I51" s="752">
        <v>300</v>
      </c>
      <c r="J51" s="752">
        <v>4981.8</v>
      </c>
      <c r="K51" s="766">
        <v>1</v>
      </c>
      <c r="L51" s="752">
        <v>300</v>
      </c>
      <c r="M51" s="753">
        <v>4981.8</v>
      </c>
    </row>
    <row r="52" spans="1:13" ht="14.4" customHeight="1" x14ac:dyDescent="0.3">
      <c r="A52" s="747" t="s">
        <v>579</v>
      </c>
      <c r="B52" s="748" t="s">
        <v>1113</v>
      </c>
      <c r="C52" s="748" t="s">
        <v>1222</v>
      </c>
      <c r="D52" s="748" t="s">
        <v>626</v>
      </c>
      <c r="E52" s="748" t="s">
        <v>1223</v>
      </c>
      <c r="F52" s="752"/>
      <c r="G52" s="752"/>
      <c r="H52" s="766">
        <v>0</v>
      </c>
      <c r="I52" s="752">
        <v>5</v>
      </c>
      <c r="J52" s="752">
        <v>259.7999999999999</v>
      </c>
      <c r="K52" s="766">
        <v>1</v>
      </c>
      <c r="L52" s="752">
        <v>5</v>
      </c>
      <c r="M52" s="753">
        <v>259.7999999999999</v>
      </c>
    </row>
    <row r="53" spans="1:13" ht="14.4" customHeight="1" x14ac:dyDescent="0.3">
      <c r="A53" s="747" t="s">
        <v>579</v>
      </c>
      <c r="B53" s="748" t="s">
        <v>1116</v>
      </c>
      <c r="C53" s="748" t="s">
        <v>1117</v>
      </c>
      <c r="D53" s="748" t="s">
        <v>687</v>
      </c>
      <c r="E53" s="748" t="s">
        <v>1118</v>
      </c>
      <c r="F53" s="752"/>
      <c r="G53" s="752"/>
      <c r="H53" s="766">
        <v>0</v>
      </c>
      <c r="I53" s="752">
        <v>1</v>
      </c>
      <c r="J53" s="752">
        <v>103.77</v>
      </c>
      <c r="K53" s="766">
        <v>1</v>
      </c>
      <c r="L53" s="752">
        <v>1</v>
      </c>
      <c r="M53" s="753">
        <v>103.77</v>
      </c>
    </row>
    <row r="54" spans="1:13" ht="14.4" customHeight="1" x14ac:dyDescent="0.3">
      <c r="A54" s="747" t="s">
        <v>579</v>
      </c>
      <c r="B54" s="748" t="s">
        <v>1177</v>
      </c>
      <c r="C54" s="748" t="s">
        <v>1178</v>
      </c>
      <c r="D54" s="748" t="s">
        <v>1179</v>
      </c>
      <c r="E54" s="748" t="s">
        <v>779</v>
      </c>
      <c r="F54" s="752"/>
      <c r="G54" s="752"/>
      <c r="H54" s="766">
        <v>0</v>
      </c>
      <c r="I54" s="752">
        <v>2</v>
      </c>
      <c r="J54" s="752">
        <v>58.120000000000026</v>
      </c>
      <c r="K54" s="766">
        <v>1</v>
      </c>
      <c r="L54" s="752">
        <v>2</v>
      </c>
      <c r="M54" s="753">
        <v>58.120000000000026</v>
      </c>
    </row>
    <row r="55" spans="1:13" ht="14.4" customHeight="1" x14ac:dyDescent="0.3">
      <c r="A55" s="747" t="s">
        <v>579</v>
      </c>
      <c r="B55" s="748" t="s">
        <v>1119</v>
      </c>
      <c r="C55" s="748" t="s">
        <v>1120</v>
      </c>
      <c r="D55" s="748" t="s">
        <v>638</v>
      </c>
      <c r="E55" s="748" t="s">
        <v>1121</v>
      </c>
      <c r="F55" s="752"/>
      <c r="G55" s="752"/>
      <c r="H55" s="766">
        <v>0</v>
      </c>
      <c r="I55" s="752">
        <v>4</v>
      </c>
      <c r="J55" s="752">
        <v>13200</v>
      </c>
      <c r="K55" s="766">
        <v>1</v>
      </c>
      <c r="L55" s="752">
        <v>4</v>
      </c>
      <c r="M55" s="753">
        <v>13200</v>
      </c>
    </row>
    <row r="56" spans="1:13" ht="14.4" customHeight="1" x14ac:dyDescent="0.3">
      <c r="A56" s="747" t="s">
        <v>579</v>
      </c>
      <c r="B56" s="748" t="s">
        <v>1224</v>
      </c>
      <c r="C56" s="748" t="s">
        <v>1225</v>
      </c>
      <c r="D56" s="748" t="s">
        <v>1226</v>
      </c>
      <c r="E56" s="748" t="s">
        <v>1227</v>
      </c>
      <c r="F56" s="752"/>
      <c r="G56" s="752"/>
      <c r="H56" s="766">
        <v>0</v>
      </c>
      <c r="I56" s="752">
        <v>1</v>
      </c>
      <c r="J56" s="752">
        <v>1566.26</v>
      </c>
      <c r="K56" s="766">
        <v>1</v>
      </c>
      <c r="L56" s="752">
        <v>1</v>
      </c>
      <c r="M56" s="753">
        <v>1566.26</v>
      </c>
    </row>
    <row r="57" spans="1:13" ht="14.4" customHeight="1" x14ac:dyDescent="0.3">
      <c r="A57" s="747" t="s">
        <v>579</v>
      </c>
      <c r="B57" s="748" t="s">
        <v>1228</v>
      </c>
      <c r="C57" s="748" t="s">
        <v>1229</v>
      </c>
      <c r="D57" s="748" t="s">
        <v>857</v>
      </c>
      <c r="E57" s="748" t="s">
        <v>1230</v>
      </c>
      <c r="F57" s="752"/>
      <c r="G57" s="752"/>
      <c r="H57" s="766">
        <v>0</v>
      </c>
      <c r="I57" s="752">
        <v>5</v>
      </c>
      <c r="J57" s="752">
        <v>642.25000000000011</v>
      </c>
      <c r="K57" s="766">
        <v>1</v>
      </c>
      <c r="L57" s="752">
        <v>5</v>
      </c>
      <c r="M57" s="753">
        <v>642.25000000000011</v>
      </c>
    </row>
    <row r="58" spans="1:13" ht="14.4" customHeight="1" x14ac:dyDescent="0.3">
      <c r="A58" s="747" t="s">
        <v>579</v>
      </c>
      <c r="B58" s="748" t="s">
        <v>1228</v>
      </c>
      <c r="C58" s="748" t="s">
        <v>1231</v>
      </c>
      <c r="D58" s="748" t="s">
        <v>946</v>
      </c>
      <c r="E58" s="748" t="s">
        <v>1232</v>
      </c>
      <c r="F58" s="752">
        <v>1</v>
      </c>
      <c r="G58" s="752">
        <v>72.700000000000031</v>
      </c>
      <c r="H58" s="766">
        <v>1</v>
      </c>
      <c r="I58" s="752"/>
      <c r="J58" s="752"/>
      <c r="K58" s="766">
        <v>0</v>
      </c>
      <c r="L58" s="752">
        <v>1</v>
      </c>
      <c r="M58" s="753">
        <v>72.700000000000031</v>
      </c>
    </row>
    <row r="59" spans="1:13" ht="14.4" customHeight="1" x14ac:dyDescent="0.3">
      <c r="A59" s="747" t="s">
        <v>579</v>
      </c>
      <c r="B59" s="748" t="s">
        <v>1233</v>
      </c>
      <c r="C59" s="748" t="s">
        <v>1234</v>
      </c>
      <c r="D59" s="748" t="s">
        <v>889</v>
      </c>
      <c r="E59" s="748" t="s">
        <v>890</v>
      </c>
      <c r="F59" s="752"/>
      <c r="G59" s="752"/>
      <c r="H59" s="766">
        <v>0</v>
      </c>
      <c r="I59" s="752">
        <v>15</v>
      </c>
      <c r="J59" s="752">
        <v>606.09999999999991</v>
      </c>
      <c r="K59" s="766">
        <v>1</v>
      </c>
      <c r="L59" s="752">
        <v>15</v>
      </c>
      <c r="M59" s="753">
        <v>606.09999999999991</v>
      </c>
    </row>
    <row r="60" spans="1:13" ht="14.4" customHeight="1" x14ac:dyDescent="0.3">
      <c r="A60" s="747" t="s">
        <v>579</v>
      </c>
      <c r="B60" s="748" t="s">
        <v>1235</v>
      </c>
      <c r="C60" s="748" t="s">
        <v>1236</v>
      </c>
      <c r="D60" s="748" t="s">
        <v>899</v>
      </c>
      <c r="E60" s="748" t="s">
        <v>1237</v>
      </c>
      <c r="F60" s="752"/>
      <c r="G60" s="752"/>
      <c r="H60" s="766">
        <v>0</v>
      </c>
      <c r="I60" s="752">
        <v>13</v>
      </c>
      <c r="J60" s="752">
        <v>765.13999999999987</v>
      </c>
      <c r="K60" s="766">
        <v>1</v>
      </c>
      <c r="L60" s="752">
        <v>13</v>
      </c>
      <c r="M60" s="753">
        <v>765.13999999999987</v>
      </c>
    </row>
    <row r="61" spans="1:13" ht="14.4" customHeight="1" x14ac:dyDescent="0.3">
      <c r="A61" s="747" t="s">
        <v>579</v>
      </c>
      <c r="B61" s="748" t="s">
        <v>1186</v>
      </c>
      <c r="C61" s="748" t="s">
        <v>1238</v>
      </c>
      <c r="D61" s="748" t="s">
        <v>1239</v>
      </c>
      <c r="E61" s="748" t="s">
        <v>1240</v>
      </c>
      <c r="F61" s="752"/>
      <c r="G61" s="752"/>
      <c r="H61" s="766">
        <v>0</v>
      </c>
      <c r="I61" s="752">
        <v>1</v>
      </c>
      <c r="J61" s="752">
        <v>72.339999999999989</v>
      </c>
      <c r="K61" s="766">
        <v>1</v>
      </c>
      <c r="L61" s="752">
        <v>1</v>
      </c>
      <c r="M61" s="753">
        <v>72.339999999999989</v>
      </c>
    </row>
    <row r="62" spans="1:13" ht="14.4" customHeight="1" x14ac:dyDescent="0.3">
      <c r="A62" s="747" t="s">
        <v>579</v>
      </c>
      <c r="B62" s="748" t="s">
        <v>1186</v>
      </c>
      <c r="C62" s="748" t="s">
        <v>1241</v>
      </c>
      <c r="D62" s="748" t="s">
        <v>844</v>
      </c>
      <c r="E62" s="748" t="s">
        <v>1242</v>
      </c>
      <c r="F62" s="752"/>
      <c r="G62" s="752"/>
      <c r="H62" s="766">
        <v>0</v>
      </c>
      <c r="I62" s="752">
        <v>30</v>
      </c>
      <c r="J62" s="752">
        <v>2653.4999999999991</v>
      </c>
      <c r="K62" s="766">
        <v>1</v>
      </c>
      <c r="L62" s="752">
        <v>30</v>
      </c>
      <c r="M62" s="753">
        <v>2653.4999999999991</v>
      </c>
    </row>
    <row r="63" spans="1:13" ht="14.4" customHeight="1" x14ac:dyDescent="0.3">
      <c r="A63" s="747" t="s">
        <v>579</v>
      </c>
      <c r="B63" s="748" t="s">
        <v>1243</v>
      </c>
      <c r="C63" s="748" t="s">
        <v>1244</v>
      </c>
      <c r="D63" s="748" t="s">
        <v>1245</v>
      </c>
      <c r="E63" s="748" t="s">
        <v>1246</v>
      </c>
      <c r="F63" s="752"/>
      <c r="G63" s="752"/>
      <c r="H63" s="766">
        <v>0</v>
      </c>
      <c r="I63" s="752">
        <v>5</v>
      </c>
      <c r="J63" s="752">
        <v>59.200000000000017</v>
      </c>
      <c r="K63" s="766">
        <v>1</v>
      </c>
      <c r="L63" s="752">
        <v>5</v>
      </c>
      <c r="M63" s="753">
        <v>59.200000000000017</v>
      </c>
    </row>
    <row r="64" spans="1:13" ht="14.4" customHeight="1" x14ac:dyDescent="0.3">
      <c r="A64" s="747" t="s">
        <v>579</v>
      </c>
      <c r="B64" s="748" t="s">
        <v>1243</v>
      </c>
      <c r="C64" s="748" t="s">
        <v>1247</v>
      </c>
      <c r="D64" s="748" t="s">
        <v>1245</v>
      </c>
      <c r="E64" s="748" t="s">
        <v>1248</v>
      </c>
      <c r="F64" s="752"/>
      <c r="G64" s="752"/>
      <c r="H64" s="766">
        <v>0</v>
      </c>
      <c r="I64" s="752">
        <v>3</v>
      </c>
      <c r="J64" s="752">
        <v>90.54000000000002</v>
      </c>
      <c r="K64" s="766">
        <v>1</v>
      </c>
      <c r="L64" s="752">
        <v>3</v>
      </c>
      <c r="M64" s="753">
        <v>90.54000000000002</v>
      </c>
    </row>
    <row r="65" spans="1:13" ht="14.4" customHeight="1" x14ac:dyDescent="0.3">
      <c r="A65" s="747" t="s">
        <v>579</v>
      </c>
      <c r="B65" s="748" t="s">
        <v>1194</v>
      </c>
      <c r="C65" s="748" t="s">
        <v>1249</v>
      </c>
      <c r="D65" s="748" t="s">
        <v>1196</v>
      </c>
      <c r="E65" s="748" t="s">
        <v>1250</v>
      </c>
      <c r="F65" s="752"/>
      <c r="G65" s="752"/>
      <c r="H65" s="766">
        <v>0</v>
      </c>
      <c r="I65" s="752">
        <v>2</v>
      </c>
      <c r="J65" s="752">
        <v>426.48</v>
      </c>
      <c r="K65" s="766">
        <v>1</v>
      </c>
      <c r="L65" s="752">
        <v>2</v>
      </c>
      <c r="M65" s="753">
        <v>426.48</v>
      </c>
    </row>
    <row r="66" spans="1:13" ht="14.4" customHeight="1" x14ac:dyDescent="0.3">
      <c r="A66" s="747" t="s">
        <v>579</v>
      </c>
      <c r="B66" s="748" t="s">
        <v>1251</v>
      </c>
      <c r="C66" s="748" t="s">
        <v>1252</v>
      </c>
      <c r="D66" s="748" t="s">
        <v>1253</v>
      </c>
      <c r="E66" s="748" t="s">
        <v>1254</v>
      </c>
      <c r="F66" s="752"/>
      <c r="G66" s="752"/>
      <c r="H66" s="766">
        <v>0</v>
      </c>
      <c r="I66" s="752">
        <v>1</v>
      </c>
      <c r="J66" s="752">
        <v>195.81</v>
      </c>
      <c r="K66" s="766">
        <v>1</v>
      </c>
      <c r="L66" s="752">
        <v>1</v>
      </c>
      <c r="M66" s="753">
        <v>195.81</v>
      </c>
    </row>
    <row r="67" spans="1:13" ht="14.4" customHeight="1" x14ac:dyDescent="0.3">
      <c r="A67" s="747" t="s">
        <v>579</v>
      </c>
      <c r="B67" s="748" t="s">
        <v>1122</v>
      </c>
      <c r="C67" s="748" t="s">
        <v>1123</v>
      </c>
      <c r="D67" s="748" t="s">
        <v>668</v>
      </c>
      <c r="E67" s="748" t="s">
        <v>1124</v>
      </c>
      <c r="F67" s="752"/>
      <c r="G67" s="752"/>
      <c r="H67" s="766">
        <v>0</v>
      </c>
      <c r="I67" s="752">
        <v>1</v>
      </c>
      <c r="J67" s="752">
        <v>18.98</v>
      </c>
      <c r="K67" s="766">
        <v>1</v>
      </c>
      <c r="L67" s="752">
        <v>1</v>
      </c>
      <c r="M67" s="753">
        <v>18.98</v>
      </c>
    </row>
    <row r="68" spans="1:13" ht="14.4" customHeight="1" x14ac:dyDescent="0.3">
      <c r="A68" s="747" t="s">
        <v>579</v>
      </c>
      <c r="B68" s="748" t="s">
        <v>1255</v>
      </c>
      <c r="C68" s="748" t="s">
        <v>1256</v>
      </c>
      <c r="D68" s="748" t="s">
        <v>1257</v>
      </c>
      <c r="E68" s="748" t="s">
        <v>1258</v>
      </c>
      <c r="F68" s="752"/>
      <c r="G68" s="752"/>
      <c r="H68" s="766">
        <v>0</v>
      </c>
      <c r="I68" s="752">
        <v>1</v>
      </c>
      <c r="J68" s="752">
        <v>180.64000000000001</v>
      </c>
      <c r="K68" s="766">
        <v>1</v>
      </c>
      <c r="L68" s="752">
        <v>1</v>
      </c>
      <c r="M68" s="753">
        <v>180.64000000000001</v>
      </c>
    </row>
    <row r="69" spans="1:13" ht="14.4" customHeight="1" x14ac:dyDescent="0.3">
      <c r="A69" s="747" t="s">
        <v>579</v>
      </c>
      <c r="B69" s="748" t="s">
        <v>1255</v>
      </c>
      <c r="C69" s="748" t="s">
        <v>1259</v>
      </c>
      <c r="D69" s="748" t="s">
        <v>953</v>
      </c>
      <c r="E69" s="748" t="s">
        <v>1260</v>
      </c>
      <c r="F69" s="752"/>
      <c r="G69" s="752"/>
      <c r="H69" s="766">
        <v>0</v>
      </c>
      <c r="I69" s="752">
        <v>60</v>
      </c>
      <c r="J69" s="752">
        <v>5154</v>
      </c>
      <c r="K69" s="766">
        <v>1</v>
      </c>
      <c r="L69" s="752">
        <v>60</v>
      </c>
      <c r="M69" s="753">
        <v>5154</v>
      </c>
    </row>
    <row r="70" spans="1:13" ht="14.4" customHeight="1" x14ac:dyDescent="0.3">
      <c r="A70" s="747" t="s">
        <v>579</v>
      </c>
      <c r="B70" s="748" t="s">
        <v>1202</v>
      </c>
      <c r="C70" s="748" t="s">
        <v>1261</v>
      </c>
      <c r="D70" s="748" t="s">
        <v>1262</v>
      </c>
      <c r="E70" s="748" t="s">
        <v>1263</v>
      </c>
      <c r="F70" s="752"/>
      <c r="G70" s="752"/>
      <c r="H70" s="766">
        <v>0</v>
      </c>
      <c r="I70" s="752">
        <v>2</v>
      </c>
      <c r="J70" s="752">
        <v>122.24</v>
      </c>
      <c r="K70" s="766">
        <v>1</v>
      </c>
      <c r="L70" s="752">
        <v>2</v>
      </c>
      <c r="M70" s="753">
        <v>122.24</v>
      </c>
    </row>
    <row r="71" spans="1:13" ht="14.4" customHeight="1" x14ac:dyDescent="0.3">
      <c r="A71" s="747" t="s">
        <v>579</v>
      </c>
      <c r="B71" s="748" t="s">
        <v>1264</v>
      </c>
      <c r="C71" s="748" t="s">
        <v>1265</v>
      </c>
      <c r="D71" s="748" t="s">
        <v>1266</v>
      </c>
      <c r="E71" s="748" t="s">
        <v>1267</v>
      </c>
      <c r="F71" s="752"/>
      <c r="G71" s="752"/>
      <c r="H71" s="766">
        <v>0</v>
      </c>
      <c r="I71" s="752">
        <v>2</v>
      </c>
      <c r="J71" s="752">
        <v>917.4</v>
      </c>
      <c r="K71" s="766">
        <v>1</v>
      </c>
      <c r="L71" s="752">
        <v>2</v>
      </c>
      <c r="M71" s="753">
        <v>917.4</v>
      </c>
    </row>
    <row r="72" spans="1:13" ht="14.4" customHeight="1" x14ac:dyDescent="0.3">
      <c r="A72" s="747" t="s">
        <v>579</v>
      </c>
      <c r="B72" s="748" t="s">
        <v>1212</v>
      </c>
      <c r="C72" s="748" t="s">
        <v>1213</v>
      </c>
      <c r="D72" s="748" t="s">
        <v>1214</v>
      </c>
      <c r="E72" s="748" t="s">
        <v>1215</v>
      </c>
      <c r="F72" s="752">
        <v>100</v>
      </c>
      <c r="G72" s="752">
        <v>2661</v>
      </c>
      <c r="H72" s="766">
        <v>1</v>
      </c>
      <c r="I72" s="752"/>
      <c r="J72" s="752"/>
      <c r="K72" s="766">
        <v>0</v>
      </c>
      <c r="L72" s="752">
        <v>100</v>
      </c>
      <c r="M72" s="753">
        <v>2661</v>
      </c>
    </row>
    <row r="73" spans="1:13" ht="14.4" customHeight="1" x14ac:dyDescent="0.3">
      <c r="A73" s="747" t="s">
        <v>579</v>
      </c>
      <c r="B73" s="748" t="s">
        <v>1268</v>
      </c>
      <c r="C73" s="748" t="s">
        <v>1269</v>
      </c>
      <c r="D73" s="748" t="s">
        <v>1270</v>
      </c>
      <c r="E73" s="748" t="s">
        <v>1271</v>
      </c>
      <c r="F73" s="752"/>
      <c r="G73" s="752"/>
      <c r="H73" s="766">
        <v>0</v>
      </c>
      <c r="I73" s="752">
        <v>8</v>
      </c>
      <c r="J73" s="752">
        <v>7348</v>
      </c>
      <c r="K73" s="766">
        <v>1</v>
      </c>
      <c r="L73" s="752">
        <v>8</v>
      </c>
      <c r="M73" s="753">
        <v>7348</v>
      </c>
    </row>
    <row r="74" spans="1:13" ht="14.4" customHeight="1" x14ac:dyDescent="0.3">
      <c r="A74" s="747" t="s">
        <v>579</v>
      </c>
      <c r="B74" s="748" t="s">
        <v>1272</v>
      </c>
      <c r="C74" s="748" t="s">
        <v>1273</v>
      </c>
      <c r="D74" s="748" t="s">
        <v>602</v>
      </c>
      <c r="E74" s="748" t="s">
        <v>1274</v>
      </c>
      <c r="F74" s="752"/>
      <c r="G74" s="752"/>
      <c r="H74" s="766">
        <v>0</v>
      </c>
      <c r="I74" s="752">
        <v>5</v>
      </c>
      <c r="J74" s="752">
        <v>1147.5999999999999</v>
      </c>
      <c r="K74" s="766">
        <v>1</v>
      </c>
      <c r="L74" s="752">
        <v>5</v>
      </c>
      <c r="M74" s="753">
        <v>1147.5999999999999</v>
      </c>
    </row>
    <row r="75" spans="1:13" ht="14.4" customHeight="1" x14ac:dyDescent="0.3">
      <c r="A75" s="747" t="s">
        <v>579</v>
      </c>
      <c r="B75" s="748" t="s">
        <v>1135</v>
      </c>
      <c r="C75" s="748" t="s">
        <v>1216</v>
      </c>
      <c r="D75" s="748" t="s">
        <v>1137</v>
      </c>
      <c r="E75" s="748" t="s">
        <v>1217</v>
      </c>
      <c r="F75" s="752"/>
      <c r="G75" s="752"/>
      <c r="H75" s="766">
        <v>0</v>
      </c>
      <c r="I75" s="752">
        <v>6</v>
      </c>
      <c r="J75" s="752">
        <v>924</v>
      </c>
      <c r="K75" s="766">
        <v>1</v>
      </c>
      <c r="L75" s="752">
        <v>6</v>
      </c>
      <c r="M75" s="753">
        <v>924</v>
      </c>
    </row>
    <row r="76" spans="1:13" ht="14.4" customHeight="1" x14ac:dyDescent="0.3">
      <c r="A76" s="747" t="s">
        <v>579</v>
      </c>
      <c r="B76" s="748" t="s">
        <v>1135</v>
      </c>
      <c r="C76" s="748" t="s">
        <v>1136</v>
      </c>
      <c r="D76" s="748" t="s">
        <v>1137</v>
      </c>
      <c r="E76" s="748" t="s">
        <v>1138</v>
      </c>
      <c r="F76" s="752"/>
      <c r="G76" s="752"/>
      <c r="H76" s="766">
        <v>0</v>
      </c>
      <c r="I76" s="752">
        <v>7</v>
      </c>
      <c r="J76" s="752">
        <v>1840.3</v>
      </c>
      <c r="K76" s="766">
        <v>1</v>
      </c>
      <c r="L76" s="752">
        <v>7</v>
      </c>
      <c r="M76" s="753">
        <v>1840.3</v>
      </c>
    </row>
    <row r="77" spans="1:13" ht="14.4" customHeight="1" x14ac:dyDescent="0.3">
      <c r="A77" s="747" t="s">
        <v>579</v>
      </c>
      <c r="B77" s="748" t="s">
        <v>1275</v>
      </c>
      <c r="C77" s="748" t="s">
        <v>1276</v>
      </c>
      <c r="D77" s="748" t="s">
        <v>1277</v>
      </c>
      <c r="E77" s="748" t="s">
        <v>1278</v>
      </c>
      <c r="F77" s="752"/>
      <c r="G77" s="752"/>
      <c r="H77" s="766">
        <v>0</v>
      </c>
      <c r="I77" s="752">
        <v>5</v>
      </c>
      <c r="J77" s="752">
        <v>2807.55</v>
      </c>
      <c r="K77" s="766">
        <v>1</v>
      </c>
      <c r="L77" s="752">
        <v>5</v>
      </c>
      <c r="M77" s="753">
        <v>2807.55</v>
      </c>
    </row>
    <row r="78" spans="1:13" ht="14.4" customHeight="1" x14ac:dyDescent="0.3">
      <c r="A78" s="747" t="s">
        <v>579</v>
      </c>
      <c r="B78" s="748" t="s">
        <v>1279</v>
      </c>
      <c r="C78" s="748" t="s">
        <v>1280</v>
      </c>
      <c r="D78" s="748" t="s">
        <v>1281</v>
      </c>
      <c r="E78" s="748" t="s">
        <v>1282</v>
      </c>
      <c r="F78" s="752"/>
      <c r="G78" s="752"/>
      <c r="H78" s="766">
        <v>0</v>
      </c>
      <c r="I78" s="752">
        <v>10</v>
      </c>
      <c r="J78" s="752">
        <v>333.9</v>
      </c>
      <c r="K78" s="766">
        <v>1</v>
      </c>
      <c r="L78" s="752">
        <v>10</v>
      </c>
      <c r="M78" s="753">
        <v>333.9</v>
      </c>
    </row>
    <row r="79" spans="1:13" ht="14.4" customHeight="1" x14ac:dyDescent="0.3">
      <c r="A79" s="747" t="s">
        <v>579</v>
      </c>
      <c r="B79" s="748" t="s">
        <v>1279</v>
      </c>
      <c r="C79" s="748" t="s">
        <v>1283</v>
      </c>
      <c r="D79" s="748" t="s">
        <v>1281</v>
      </c>
      <c r="E79" s="748" t="s">
        <v>1284</v>
      </c>
      <c r="F79" s="752"/>
      <c r="G79" s="752"/>
      <c r="H79" s="766">
        <v>0</v>
      </c>
      <c r="I79" s="752">
        <v>3</v>
      </c>
      <c r="J79" s="752">
        <v>158.64000000000001</v>
      </c>
      <c r="K79" s="766">
        <v>1</v>
      </c>
      <c r="L79" s="752">
        <v>3</v>
      </c>
      <c r="M79" s="753">
        <v>158.64000000000001</v>
      </c>
    </row>
    <row r="80" spans="1:13" ht="14.4" customHeight="1" x14ac:dyDescent="0.3">
      <c r="A80" s="747" t="s">
        <v>579</v>
      </c>
      <c r="B80" s="748" t="s">
        <v>1139</v>
      </c>
      <c r="C80" s="748" t="s">
        <v>1285</v>
      </c>
      <c r="D80" s="748" t="s">
        <v>1286</v>
      </c>
      <c r="E80" s="748" t="s">
        <v>1287</v>
      </c>
      <c r="F80" s="752"/>
      <c r="G80" s="752"/>
      <c r="H80" s="766">
        <v>0</v>
      </c>
      <c r="I80" s="752">
        <v>20</v>
      </c>
      <c r="J80" s="752">
        <v>379.20000000000005</v>
      </c>
      <c r="K80" s="766">
        <v>1</v>
      </c>
      <c r="L80" s="752">
        <v>20</v>
      </c>
      <c r="M80" s="753">
        <v>379.20000000000005</v>
      </c>
    </row>
    <row r="81" spans="1:13" ht="14.4" customHeight="1" x14ac:dyDescent="0.3">
      <c r="A81" s="747" t="s">
        <v>579</v>
      </c>
      <c r="B81" s="748" t="s">
        <v>1143</v>
      </c>
      <c r="C81" s="748" t="s">
        <v>1144</v>
      </c>
      <c r="D81" s="748" t="s">
        <v>1145</v>
      </c>
      <c r="E81" s="748" t="s">
        <v>1146</v>
      </c>
      <c r="F81" s="752"/>
      <c r="G81" s="752"/>
      <c r="H81" s="766">
        <v>0</v>
      </c>
      <c r="I81" s="752">
        <v>5</v>
      </c>
      <c r="J81" s="752">
        <v>742.5</v>
      </c>
      <c r="K81" s="766">
        <v>1</v>
      </c>
      <c r="L81" s="752">
        <v>5</v>
      </c>
      <c r="M81" s="753">
        <v>742.5</v>
      </c>
    </row>
    <row r="82" spans="1:13" ht="14.4" customHeight="1" x14ac:dyDescent="0.3">
      <c r="A82" s="747" t="s">
        <v>579</v>
      </c>
      <c r="B82" s="748" t="s">
        <v>1288</v>
      </c>
      <c r="C82" s="748" t="s">
        <v>1289</v>
      </c>
      <c r="D82" s="748" t="s">
        <v>1290</v>
      </c>
      <c r="E82" s="748" t="s">
        <v>1291</v>
      </c>
      <c r="F82" s="752"/>
      <c r="G82" s="752"/>
      <c r="H82" s="766">
        <v>0</v>
      </c>
      <c r="I82" s="752">
        <v>1</v>
      </c>
      <c r="J82" s="752">
        <v>6764.9999999999991</v>
      </c>
      <c r="K82" s="766">
        <v>1</v>
      </c>
      <c r="L82" s="752">
        <v>1</v>
      </c>
      <c r="M82" s="753">
        <v>6764.9999999999991</v>
      </c>
    </row>
    <row r="83" spans="1:13" ht="14.4" customHeight="1" x14ac:dyDescent="0.3">
      <c r="A83" s="747" t="s">
        <v>579</v>
      </c>
      <c r="B83" s="748" t="s">
        <v>1149</v>
      </c>
      <c r="C83" s="748" t="s">
        <v>1292</v>
      </c>
      <c r="D83" s="748" t="s">
        <v>596</v>
      </c>
      <c r="E83" s="748" t="s">
        <v>1293</v>
      </c>
      <c r="F83" s="752"/>
      <c r="G83" s="752"/>
      <c r="H83" s="766">
        <v>0</v>
      </c>
      <c r="I83" s="752">
        <v>4</v>
      </c>
      <c r="J83" s="752">
        <v>415.3300000000001</v>
      </c>
      <c r="K83" s="766">
        <v>1</v>
      </c>
      <c r="L83" s="752">
        <v>4</v>
      </c>
      <c r="M83" s="753">
        <v>415.3300000000001</v>
      </c>
    </row>
    <row r="84" spans="1:13" ht="14.4" customHeight="1" x14ac:dyDescent="0.3">
      <c r="A84" s="747" t="s">
        <v>579</v>
      </c>
      <c r="B84" s="748" t="s">
        <v>1294</v>
      </c>
      <c r="C84" s="748" t="s">
        <v>1295</v>
      </c>
      <c r="D84" s="748" t="s">
        <v>1296</v>
      </c>
      <c r="E84" s="748" t="s">
        <v>1297</v>
      </c>
      <c r="F84" s="752"/>
      <c r="G84" s="752"/>
      <c r="H84" s="766">
        <v>0</v>
      </c>
      <c r="I84" s="752">
        <v>40</v>
      </c>
      <c r="J84" s="752">
        <v>27415.999999999996</v>
      </c>
      <c r="K84" s="766">
        <v>1</v>
      </c>
      <c r="L84" s="752">
        <v>40</v>
      </c>
      <c r="M84" s="753">
        <v>27415.999999999996</v>
      </c>
    </row>
    <row r="85" spans="1:13" ht="14.4" customHeight="1" x14ac:dyDescent="0.3">
      <c r="A85" s="747" t="s">
        <v>579</v>
      </c>
      <c r="B85" s="748" t="s">
        <v>1298</v>
      </c>
      <c r="C85" s="748" t="s">
        <v>1299</v>
      </c>
      <c r="D85" s="748" t="s">
        <v>940</v>
      </c>
      <c r="E85" s="748" t="s">
        <v>1300</v>
      </c>
      <c r="F85" s="752">
        <v>4</v>
      </c>
      <c r="G85" s="752">
        <v>3405.6</v>
      </c>
      <c r="H85" s="766">
        <v>1</v>
      </c>
      <c r="I85" s="752"/>
      <c r="J85" s="752"/>
      <c r="K85" s="766">
        <v>0</v>
      </c>
      <c r="L85" s="752">
        <v>4</v>
      </c>
      <c r="M85" s="753">
        <v>3405.6</v>
      </c>
    </row>
    <row r="86" spans="1:13" ht="14.4" customHeight="1" x14ac:dyDescent="0.3">
      <c r="A86" s="747" t="s">
        <v>579</v>
      </c>
      <c r="B86" s="748" t="s">
        <v>1155</v>
      </c>
      <c r="C86" s="748" t="s">
        <v>1156</v>
      </c>
      <c r="D86" s="748" t="s">
        <v>1157</v>
      </c>
      <c r="E86" s="748" t="s">
        <v>1158</v>
      </c>
      <c r="F86" s="752"/>
      <c r="G86" s="752"/>
      <c r="H86" s="766">
        <v>0</v>
      </c>
      <c r="I86" s="752">
        <v>3</v>
      </c>
      <c r="J86" s="752">
        <v>100.41000000000003</v>
      </c>
      <c r="K86" s="766">
        <v>1</v>
      </c>
      <c r="L86" s="752">
        <v>3</v>
      </c>
      <c r="M86" s="753">
        <v>100.41000000000003</v>
      </c>
    </row>
    <row r="87" spans="1:13" ht="14.4" customHeight="1" x14ac:dyDescent="0.3">
      <c r="A87" s="747" t="s">
        <v>579</v>
      </c>
      <c r="B87" s="748" t="s">
        <v>1155</v>
      </c>
      <c r="C87" s="748" t="s">
        <v>1159</v>
      </c>
      <c r="D87" s="748" t="s">
        <v>1160</v>
      </c>
      <c r="E87" s="748" t="s">
        <v>1161</v>
      </c>
      <c r="F87" s="752"/>
      <c r="G87" s="752"/>
      <c r="H87" s="766">
        <v>0</v>
      </c>
      <c r="I87" s="752">
        <v>3</v>
      </c>
      <c r="J87" s="752">
        <v>152.82000000000005</v>
      </c>
      <c r="K87" s="766">
        <v>1</v>
      </c>
      <c r="L87" s="752">
        <v>3</v>
      </c>
      <c r="M87" s="753">
        <v>152.82000000000005</v>
      </c>
    </row>
    <row r="88" spans="1:13" ht="14.4" customHeight="1" x14ac:dyDescent="0.3">
      <c r="A88" s="747" t="s">
        <v>579</v>
      </c>
      <c r="B88" s="748" t="s">
        <v>1155</v>
      </c>
      <c r="C88" s="748" t="s">
        <v>1162</v>
      </c>
      <c r="D88" s="748" t="s">
        <v>1160</v>
      </c>
      <c r="E88" s="748" t="s">
        <v>1163</v>
      </c>
      <c r="F88" s="752"/>
      <c r="G88" s="752"/>
      <c r="H88" s="766">
        <v>0</v>
      </c>
      <c r="I88" s="752">
        <v>3</v>
      </c>
      <c r="J88" s="752">
        <v>151.92000000000002</v>
      </c>
      <c r="K88" s="766">
        <v>1</v>
      </c>
      <c r="L88" s="752">
        <v>3</v>
      </c>
      <c r="M88" s="753">
        <v>151.92000000000002</v>
      </c>
    </row>
    <row r="89" spans="1:13" ht="14.4" customHeight="1" x14ac:dyDescent="0.3">
      <c r="A89" s="747" t="s">
        <v>579</v>
      </c>
      <c r="B89" s="748" t="s">
        <v>1301</v>
      </c>
      <c r="C89" s="748" t="s">
        <v>1302</v>
      </c>
      <c r="D89" s="748" t="s">
        <v>1303</v>
      </c>
      <c r="E89" s="748" t="s">
        <v>1304</v>
      </c>
      <c r="F89" s="752"/>
      <c r="G89" s="752"/>
      <c r="H89" s="766">
        <v>0</v>
      </c>
      <c r="I89" s="752">
        <v>2</v>
      </c>
      <c r="J89" s="752">
        <v>451</v>
      </c>
      <c r="K89" s="766">
        <v>1</v>
      </c>
      <c r="L89" s="752">
        <v>2</v>
      </c>
      <c r="M89" s="753">
        <v>451</v>
      </c>
    </row>
    <row r="90" spans="1:13" ht="14.4" customHeight="1" x14ac:dyDescent="0.3">
      <c r="A90" s="747" t="s">
        <v>579</v>
      </c>
      <c r="B90" s="748" t="s">
        <v>1164</v>
      </c>
      <c r="C90" s="748" t="s">
        <v>1305</v>
      </c>
      <c r="D90" s="748" t="s">
        <v>861</v>
      </c>
      <c r="E90" s="748" t="s">
        <v>1306</v>
      </c>
      <c r="F90" s="752"/>
      <c r="G90" s="752"/>
      <c r="H90" s="766">
        <v>0</v>
      </c>
      <c r="I90" s="752">
        <v>14</v>
      </c>
      <c r="J90" s="752">
        <v>7041.9800000000005</v>
      </c>
      <c r="K90" s="766">
        <v>1</v>
      </c>
      <c r="L90" s="752">
        <v>14</v>
      </c>
      <c r="M90" s="753">
        <v>7041.9800000000005</v>
      </c>
    </row>
    <row r="91" spans="1:13" ht="14.4" customHeight="1" x14ac:dyDescent="0.3">
      <c r="A91" s="747" t="s">
        <v>579</v>
      </c>
      <c r="B91" s="748" t="s">
        <v>1307</v>
      </c>
      <c r="C91" s="748" t="s">
        <v>1308</v>
      </c>
      <c r="D91" s="748" t="s">
        <v>1309</v>
      </c>
      <c r="E91" s="748" t="s">
        <v>1310</v>
      </c>
      <c r="F91" s="752"/>
      <c r="G91" s="752"/>
      <c r="H91" s="766">
        <v>0</v>
      </c>
      <c r="I91" s="752">
        <v>1</v>
      </c>
      <c r="J91" s="752">
        <v>254.13</v>
      </c>
      <c r="K91" s="766">
        <v>1</v>
      </c>
      <c r="L91" s="752">
        <v>1</v>
      </c>
      <c r="M91" s="753">
        <v>254.13</v>
      </c>
    </row>
    <row r="92" spans="1:13" ht="14.4" customHeight="1" x14ac:dyDescent="0.3">
      <c r="A92" s="747" t="s">
        <v>579</v>
      </c>
      <c r="B92" s="748" t="s">
        <v>1311</v>
      </c>
      <c r="C92" s="748" t="s">
        <v>1312</v>
      </c>
      <c r="D92" s="748" t="s">
        <v>1313</v>
      </c>
      <c r="E92" s="748" t="s">
        <v>1314</v>
      </c>
      <c r="F92" s="752"/>
      <c r="G92" s="752"/>
      <c r="H92" s="766">
        <v>0</v>
      </c>
      <c r="I92" s="752">
        <v>4</v>
      </c>
      <c r="J92" s="752">
        <v>36.920000000000009</v>
      </c>
      <c r="K92" s="766">
        <v>1</v>
      </c>
      <c r="L92" s="752">
        <v>4</v>
      </c>
      <c r="M92" s="753">
        <v>36.920000000000009</v>
      </c>
    </row>
    <row r="93" spans="1:13" ht="14.4" customHeight="1" x14ac:dyDescent="0.3">
      <c r="A93" s="747" t="s">
        <v>579</v>
      </c>
      <c r="B93" s="748" t="s">
        <v>1315</v>
      </c>
      <c r="C93" s="748" t="s">
        <v>1316</v>
      </c>
      <c r="D93" s="748" t="s">
        <v>1317</v>
      </c>
      <c r="E93" s="748" t="s">
        <v>1318</v>
      </c>
      <c r="F93" s="752"/>
      <c r="G93" s="752"/>
      <c r="H93" s="766">
        <v>0</v>
      </c>
      <c r="I93" s="752">
        <v>35</v>
      </c>
      <c r="J93" s="752">
        <v>3337.9500000000007</v>
      </c>
      <c r="K93" s="766">
        <v>1</v>
      </c>
      <c r="L93" s="752">
        <v>35</v>
      </c>
      <c r="M93" s="753">
        <v>3337.9500000000007</v>
      </c>
    </row>
    <row r="94" spans="1:13" ht="14.4" customHeight="1" x14ac:dyDescent="0.3">
      <c r="A94" s="747" t="s">
        <v>579</v>
      </c>
      <c r="B94" s="748" t="s">
        <v>1319</v>
      </c>
      <c r="C94" s="748" t="s">
        <v>1320</v>
      </c>
      <c r="D94" s="748" t="s">
        <v>1321</v>
      </c>
      <c r="E94" s="748" t="s">
        <v>1322</v>
      </c>
      <c r="F94" s="752"/>
      <c r="G94" s="752"/>
      <c r="H94" s="766">
        <v>0</v>
      </c>
      <c r="I94" s="752">
        <v>20</v>
      </c>
      <c r="J94" s="752">
        <v>707.43000000000006</v>
      </c>
      <c r="K94" s="766">
        <v>1</v>
      </c>
      <c r="L94" s="752">
        <v>20</v>
      </c>
      <c r="M94" s="753">
        <v>707.43000000000006</v>
      </c>
    </row>
    <row r="95" spans="1:13" ht="14.4" customHeight="1" thickBot="1" x14ac:dyDescent="0.35">
      <c r="A95" s="754" t="s">
        <v>579</v>
      </c>
      <c r="B95" s="755" t="s">
        <v>1323</v>
      </c>
      <c r="C95" s="755" t="s">
        <v>1324</v>
      </c>
      <c r="D95" s="755" t="s">
        <v>1325</v>
      </c>
      <c r="E95" s="755" t="s">
        <v>1326</v>
      </c>
      <c r="F95" s="759"/>
      <c r="G95" s="759"/>
      <c r="H95" s="767">
        <v>0</v>
      </c>
      <c r="I95" s="759">
        <v>1</v>
      </c>
      <c r="J95" s="759">
        <v>131.27000000000001</v>
      </c>
      <c r="K95" s="767">
        <v>1</v>
      </c>
      <c r="L95" s="759">
        <v>1</v>
      </c>
      <c r="M95" s="760">
        <v>131.27000000000001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922</v>
      </c>
      <c r="C3" s="396">
        <f>SUM(C6:C1048576)</f>
        <v>229</v>
      </c>
      <c r="D3" s="396">
        <f>SUM(D6:D1048576)</f>
        <v>397</v>
      </c>
      <c r="E3" s="397">
        <f>SUM(E6:E1048576)</f>
        <v>0</v>
      </c>
      <c r="F3" s="394">
        <f>IF(SUM($B3:$E3)=0,"",B3/SUM($B3:$E3))</f>
        <v>0.59560723514211888</v>
      </c>
      <c r="G3" s="392">
        <f t="shared" ref="G3:I3" si="0">IF(SUM($B3:$E3)=0,"",C3/SUM($B3:$E3))</f>
        <v>0.1479328165374677</v>
      </c>
      <c r="H3" s="392">
        <f t="shared" si="0"/>
        <v>0.25645994832041341</v>
      </c>
      <c r="I3" s="393">
        <f t="shared" si="0"/>
        <v>0</v>
      </c>
      <c r="J3" s="396">
        <f>SUM(J6:J1048576)</f>
        <v>131</v>
      </c>
      <c r="K3" s="396">
        <f>SUM(K6:K1048576)</f>
        <v>121</v>
      </c>
      <c r="L3" s="396">
        <f>SUM(L6:L1048576)</f>
        <v>397</v>
      </c>
      <c r="M3" s="397">
        <f>SUM(M6:M1048576)</f>
        <v>0</v>
      </c>
      <c r="N3" s="394">
        <f>IF(SUM($J3:$M3)=0,"",J3/SUM($J3:$M3))</f>
        <v>0.20184899845916796</v>
      </c>
      <c r="O3" s="392">
        <f t="shared" ref="O3:Q3" si="1">IF(SUM($J3:$M3)=0,"",K3/SUM($J3:$M3))</f>
        <v>0.1864406779661017</v>
      </c>
      <c r="P3" s="392">
        <f t="shared" si="1"/>
        <v>0.61171032357473032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1328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1329</v>
      </c>
      <c r="B7" s="798">
        <v>182</v>
      </c>
      <c r="C7" s="752">
        <v>58</v>
      </c>
      <c r="D7" s="752">
        <v>145</v>
      </c>
      <c r="E7" s="753"/>
      <c r="F7" s="795">
        <v>0.47272727272727272</v>
      </c>
      <c r="G7" s="766">
        <v>0.15064935064935064</v>
      </c>
      <c r="H7" s="766">
        <v>0.37662337662337664</v>
      </c>
      <c r="I7" s="801">
        <v>0</v>
      </c>
      <c r="J7" s="798">
        <v>27</v>
      </c>
      <c r="K7" s="752">
        <v>32</v>
      </c>
      <c r="L7" s="752">
        <v>145</v>
      </c>
      <c r="M7" s="753"/>
      <c r="N7" s="795">
        <v>0.13235294117647059</v>
      </c>
      <c r="O7" s="766">
        <v>0.15686274509803921</v>
      </c>
      <c r="P7" s="766">
        <v>0.71078431372549022</v>
      </c>
      <c r="Q7" s="789">
        <v>0</v>
      </c>
    </row>
    <row r="8" spans="1:17" ht="14.4" customHeight="1" x14ac:dyDescent="0.3">
      <c r="A8" s="792" t="s">
        <v>1330</v>
      </c>
      <c r="B8" s="798">
        <v>132</v>
      </c>
      <c r="C8" s="752">
        <v>70</v>
      </c>
      <c r="D8" s="752">
        <v>131</v>
      </c>
      <c r="E8" s="753"/>
      <c r="F8" s="795">
        <v>0.3963963963963964</v>
      </c>
      <c r="G8" s="766">
        <v>0.21021021021021022</v>
      </c>
      <c r="H8" s="766">
        <v>0.39339339339339341</v>
      </c>
      <c r="I8" s="801">
        <v>0</v>
      </c>
      <c r="J8" s="798">
        <v>23</v>
      </c>
      <c r="K8" s="752">
        <v>35</v>
      </c>
      <c r="L8" s="752">
        <v>131</v>
      </c>
      <c r="M8" s="753"/>
      <c r="N8" s="795">
        <v>0.12169312169312169</v>
      </c>
      <c r="O8" s="766">
        <v>0.18518518518518517</v>
      </c>
      <c r="P8" s="766">
        <v>0.69312169312169314</v>
      </c>
      <c r="Q8" s="789">
        <v>0</v>
      </c>
    </row>
    <row r="9" spans="1:17" ht="14.4" customHeight="1" x14ac:dyDescent="0.3">
      <c r="A9" s="792" t="s">
        <v>1331</v>
      </c>
      <c r="B9" s="798">
        <v>12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4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1332</v>
      </c>
      <c r="B10" s="798">
        <v>320</v>
      </c>
      <c r="C10" s="752">
        <v>101</v>
      </c>
      <c r="D10" s="752">
        <v>121</v>
      </c>
      <c r="E10" s="753"/>
      <c r="F10" s="795">
        <v>0.59040590405904059</v>
      </c>
      <c r="G10" s="766">
        <v>0.18634686346863469</v>
      </c>
      <c r="H10" s="766">
        <v>0.22324723247232472</v>
      </c>
      <c r="I10" s="801">
        <v>0</v>
      </c>
      <c r="J10" s="798">
        <v>39</v>
      </c>
      <c r="K10" s="752">
        <v>54</v>
      </c>
      <c r="L10" s="752">
        <v>121</v>
      </c>
      <c r="M10" s="753"/>
      <c r="N10" s="795">
        <v>0.1822429906542056</v>
      </c>
      <c r="O10" s="766">
        <v>0.25233644859813081</v>
      </c>
      <c r="P10" s="766">
        <v>0.56542056074766356</v>
      </c>
      <c r="Q10" s="789">
        <v>0</v>
      </c>
    </row>
    <row r="11" spans="1:17" ht="14.4" customHeight="1" thickBot="1" x14ac:dyDescent="0.35">
      <c r="A11" s="793" t="s">
        <v>1333</v>
      </c>
      <c r="B11" s="799">
        <v>276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38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6</v>
      </c>
      <c r="B5" s="730" t="s">
        <v>1334</v>
      </c>
      <c r="C5" s="733">
        <v>164143.87</v>
      </c>
      <c r="D5" s="733">
        <v>160</v>
      </c>
      <c r="E5" s="733">
        <v>125417.7</v>
      </c>
      <c r="F5" s="803">
        <v>0.76407178653701779</v>
      </c>
      <c r="G5" s="733">
        <v>118</v>
      </c>
      <c r="H5" s="803">
        <v>0.73750000000000004</v>
      </c>
      <c r="I5" s="733">
        <v>38726.169999999991</v>
      </c>
      <c r="J5" s="803">
        <v>0.23592821346298215</v>
      </c>
      <c r="K5" s="733">
        <v>42</v>
      </c>
      <c r="L5" s="803">
        <v>0.26250000000000001</v>
      </c>
      <c r="M5" s="733" t="s">
        <v>73</v>
      </c>
      <c r="N5" s="270"/>
    </row>
    <row r="6" spans="1:14" ht="14.4" customHeight="1" x14ac:dyDescent="0.3">
      <c r="A6" s="729">
        <v>6</v>
      </c>
      <c r="B6" s="730" t="s">
        <v>1335</v>
      </c>
      <c r="C6" s="733">
        <v>11633.36</v>
      </c>
      <c r="D6" s="733">
        <v>43</v>
      </c>
      <c r="E6" s="733">
        <v>6205.2000000000007</v>
      </c>
      <c r="F6" s="803">
        <v>0.5333970581156261</v>
      </c>
      <c r="G6" s="733">
        <v>25</v>
      </c>
      <c r="H6" s="803">
        <v>0.58139534883720934</v>
      </c>
      <c r="I6" s="733">
        <v>5428.1599999999989</v>
      </c>
      <c r="J6" s="803">
        <v>0.46660294188437379</v>
      </c>
      <c r="K6" s="733">
        <v>18</v>
      </c>
      <c r="L6" s="803">
        <v>0.41860465116279072</v>
      </c>
      <c r="M6" s="733" t="s">
        <v>1</v>
      </c>
      <c r="N6" s="270"/>
    </row>
    <row r="7" spans="1:14" ht="14.4" customHeight="1" x14ac:dyDescent="0.3">
      <c r="A7" s="729">
        <v>6</v>
      </c>
      <c r="B7" s="730" t="s">
        <v>1336</v>
      </c>
      <c r="C7" s="733">
        <v>152510.51</v>
      </c>
      <c r="D7" s="733">
        <v>117</v>
      </c>
      <c r="E7" s="733">
        <v>119212.5</v>
      </c>
      <c r="F7" s="803">
        <v>0.78166744049311743</v>
      </c>
      <c r="G7" s="733">
        <v>93</v>
      </c>
      <c r="H7" s="803">
        <v>0.79487179487179482</v>
      </c>
      <c r="I7" s="733">
        <v>33298.009999999995</v>
      </c>
      <c r="J7" s="803">
        <v>0.21833255950688246</v>
      </c>
      <c r="K7" s="733">
        <v>24</v>
      </c>
      <c r="L7" s="803">
        <v>0.20512820512820512</v>
      </c>
      <c r="M7" s="733" t="s">
        <v>1</v>
      </c>
      <c r="N7" s="270"/>
    </row>
    <row r="8" spans="1:14" ht="14.4" customHeight="1" x14ac:dyDescent="0.3">
      <c r="A8" s="729" t="s">
        <v>1337</v>
      </c>
      <c r="B8" s="730" t="s">
        <v>3</v>
      </c>
      <c r="C8" s="733">
        <v>164143.87</v>
      </c>
      <c r="D8" s="733">
        <v>160</v>
      </c>
      <c r="E8" s="733">
        <v>125417.7</v>
      </c>
      <c r="F8" s="803">
        <v>0.76407178653701779</v>
      </c>
      <c r="G8" s="733">
        <v>118</v>
      </c>
      <c r="H8" s="803">
        <v>0.73750000000000004</v>
      </c>
      <c r="I8" s="733">
        <v>38726.169999999991</v>
      </c>
      <c r="J8" s="803">
        <v>0.23592821346298215</v>
      </c>
      <c r="K8" s="733">
        <v>42</v>
      </c>
      <c r="L8" s="803">
        <v>0.26250000000000001</v>
      </c>
      <c r="M8" s="733" t="s">
        <v>567</v>
      </c>
      <c r="N8" s="270"/>
    </row>
    <row r="10" spans="1:14" ht="14.4" customHeight="1" x14ac:dyDescent="0.3">
      <c r="A10" s="729">
        <v>6</v>
      </c>
      <c r="B10" s="730" t="s">
        <v>1334</v>
      </c>
      <c r="C10" s="733" t="s">
        <v>555</v>
      </c>
      <c r="D10" s="733" t="s">
        <v>555</v>
      </c>
      <c r="E10" s="733" t="s">
        <v>555</v>
      </c>
      <c r="F10" s="803" t="s">
        <v>555</v>
      </c>
      <c r="G10" s="733" t="s">
        <v>555</v>
      </c>
      <c r="H10" s="803" t="s">
        <v>555</v>
      </c>
      <c r="I10" s="733" t="s">
        <v>555</v>
      </c>
      <c r="J10" s="803" t="s">
        <v>555</v>
      </c>
      <c r="K10" s="733" t="s">
        <v>555</v>
      </c>
      <c r="L10" s="803" t="s">
        <v>555</v>
      </c>
      <c r="M10" s="733" t="s">
        <v>73</v>
      </c>
      <c r="N10" s="270"/>
    </row>
    <row r="11" spans="1:14" ht="14.4" customHeight="1" x14ac:dyDescent="0.3">
      <c r="A11" s="729" t="s">
        <v>1338</v>
      </c>
      <c r="B11" s="730" t="s">
        <v>1335</v>
      </c>
      <c r="C11" s="733">
        <v>140.72</v>
      </c>
      <c r="D11" s="733">
        <v>1</v>
      </c>
      <c r="E11" s="733" t="s">
        <v>555</v>
      </c>
      <c r="F11" s="803">
        <v>0</v>
      </c>
      <c r="G11" s="733" t="s">
        <v>555</v>
      </c>
      <c r="H11" s="803">
        <v>0</v>
      </c>
      <c r="I11" s="733">
        <v>140.72</v>
      </c>
      <c r="J11" s="803">
        <v>1</v>
      </c>
      <c r="K11" s="733">
        <v>1</v>
      </c>
      <c r="L11" s="803">
        <v>1</v>
      </c>
      <c r="M11" s="733" t="s">
        <v>1</v>
      </c>
      <c r="N11" s="270"/>
    </row>
    <row r="12" spans="1:14" ht="14.4" customHeight="1" x14ac:dyDescent="0.3">
      <c r="A12" s="729" t="s">
        <v>1338</v>
      </c>
      <c r="B12" s="730" t="s">
        <v>1336</v>
      </c>
      <c r="C12" s="733">
        <v>864.39</v>
      </c>
      <c r="D12" s="733">
        <v>1</v>
      </c>
      <c r="E12" s="733">
        <v>864.39</v>
      </c>
      <c r="F12" s="803">
        <v>1</v>
      </c>
      <c r="G12" s="733">
        <v>1</v>
      </c>
      <c r="H12" s="803">
        <v>1</v>
      </c>
      <c r="I12" s="733" t="s">
        <v>555</v>
      </c>
      <c r="J12" s="803">
        <v>0</v>
      </c>
      <c r="K12" s="733" t="s">
        <v>555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1338</v>
      </c>
      <c r="B13" s="730" t="s">
        <v>1339</v>
      </c>
      <c r="C13" s="733">
        <v>1005.11</v>
      </c>
      <c r="D13" s="733">
        <v>2</v>
      </c>
      <c r="E13" s="733">
        <v>864.39</v>
      </c>
      <c r="F13" s="803">
        <v>0.85999542338649504</v>
      </c>
      <c r="G13" s="733">
        <v>1</v>
      </c>
      <c r="H13" s="803">
        <v>0.5</v>
      </c>
      <c r="I13" s="733">
        <v>140.72</v>
      </c>
      <c r="J13" s="803">
        <v>0.14000457661350499</v>
      </c>
      <c r="K13" s="733">
        <v>1</v>
      </c>
      <c r="L13" s="803">
        <v>0.5</v>
      </c>
      <c r="M13" s="733" t="s">
        <v>571</v>
      </c>
      <c r="N13" s="270"/>
    </row>
    <row r="14" spans="1:14" ht="14.4" customHeight="1" x14ac:dyDescent="0.3">
      <c r="A14" s="729" t="s">
        <v>555</v>
      </c>
      <c r="B14" s="730" t="s">
        <v>555</v>
      </c>
      <c r="C14" s="733" t="s">
        <v>555</v>
      </c>
      <c r="D14" s="733" t="s">
        <v>555</v>
      </c>
      <c r="E14" s="733" t="s">
        <v>555</v>
      </c>
      <c r="F14" s="803" t="s">
        <v>555</v>
      </c>
      <c r="G14" s="733" t="s">
        <v>555</v>
      </c>
      <c r="H14" s="803" t="s">
        <v>555</v>
      </c>
      <c r="I14" s="733" t="s">
        <v>555</v>
      </c>
      <c r="J14" s="803" t="s">
        <v>555</v>
      </c>
      <c r="K14" s="733" t="s">
        <v>555</v>
      </c>
      <c r="L14" s="803" t="s">
        <v>555</v>
      </c>
      <c r="M14" s="733" t="s">
        <v>572</v>
      </c>
      <c r="N14" s="270"/>
    </row>
    <row r="15" spans="1:14" ht="14.4" customHeight="1" x14ac:dyDescent="0.3">
      <c r="A15" s="729" t="s">
        <v>1340</v>
      </c>
      <c r="B15" s="730" t="s">
        <v>1335</v>
      </c>
      <c r="C15" s="733">
        <v>11308.14</v>
      </c>
      <c r="D15" s="733">
        <v>41</v>
      </c>
      <c r="E15" s="733">
        <v>6020.7000000000007</v>
      </c>
      <c r="F15" s="803">
        <v>0.53242177758676501</v>
      </c>
      <c r="G15" s="733">
        <v>24</v>
      </c>
      <c r="H15" s="803">
        <v>0.58536585365853655</v>
      </c>
      <c r="I15" s="733">
        <v>5287.44</v>
      </c>
      <c r="J15" s="803">
        <v>0.46757822241323505</v>
      </c>
      <c r="K15" s="733">
        <v>17</v>
      </c>
      <c r="L15" s="803">
        <v>0.41463414634146339</v>
      </c>
      <c r="M15" s="733" t="s">
        <v>1</v>
      </c>
      <c r="N15" s="270"/>
    </row>
    <row r="16" spans="1:14" ht="14.4" customHeight="1" x14ac:dyDescent="0.3">
      <c r="A16" s="729" t="s">
        <v>1340</v>
      </c>
      <c r="B16" s="730" t="s">
        <v>1336</v>
      </c>
      <c r="C16" s="733">
        <v>151646.12</v>
      </c>
      <c r="D16" s="733">
        <v>116</v>
      </c>
      <c r="E16" s="733">
        <v>118348.11</v>
      </c>
      <c r="F16" s="803">
        <v>0.78042293465866452</v>
      </c>
      <c r="G16" s="733">
        <v>92</v>
      </c>
      <c r="H16" s="803">
        <v>0.7931034482758621</v>
      </c>
      <c r="I16" s="733">
        <v>33298.009999999995</v>
      </c>
      <c r="J16" s="803">
        <v>0.21957706534133545</v>
      </c>
      <c r="K16" s="733">
        <v>24</v>
      </c>
      <c r="L16" s="803">
        <v>0.20689655172413793</v>
      </c>
      <c r="M16" s="733" t="s">
        <v>1</v>
      </c>
      <c r="N16" s="270"/>
    </row>
    <row r="17" spans="1:14" ht="14.4" customHeight="1" x14ac:dyDescent="0.3">
      <c r="A17" s="729" t="s">
        <v>1340</v>
      </c>
      <c r="B17" s="730" t="s">
        <v>1341</v>
      </c>
      <c r="C17" s="733">
        <v>162954.26</v>
      </c>
      <c r="D17" s="733">
        <v>157</v>
      </c>
      <c r="E17" s="733">
        <v>124368.81</v>
      </c>
      <c r="F17" s="803">
        <v>0.76321300222528698</v>
      </c>
      <c r="G17" s="733">
        <v>116</v>
      </c>
      <c r="H17" s="803">
        <v>0.73885350318471332</v>
      </c>
      <c r="I17" s="733">
        <v>38585.449999999997</v>
      </c>
      <c r="J17" s="803">
        <v>0.23678699777471296</v>
      </c>
      <c r="K17" s="733">
        <v>41</v>
      </c>
      <c r="L17" s="803">
        <v>0.26114649681528662</v>
      </c>
      <c r="M17" s="733" t="s">
        <v>571</v>
      </c>
      <c r="N17" s="270"/>
    </row>
    <row r="18" spans="1:14" ht="14.4" customHeight="1" x14ac:dyDescent="0.3">
      <c r="A18" s="729" t="s">
        <v>555</v>
      </c>
      <c r="B18" s="730" t="s">
        <v>555</v>
      </c>
      <c r="C18" s="733" t="s">
        <v>555</v>
      </c>
      <c r="D18" s="733" t="s">
        <v>555</v>
      </c>
      <c r="E18" s="733" t="s">
        <v>555</v>
      </c>
      <c r="F18" s="803" t="s">
        <v>555</v>
      </c>
      <c r="G18" s="733" t="s">
        <v>555</v>
      </c>
      <c r="H18" s="803" t="s">
        <v>555</v>
      </c>
      <c r="I18" s="733" t="s">
        <v>555</v>
      </c>
      <c r="J18" s="803" t="s">
        <v>555</v>
      </c>
      <c r="K18" s="733" t="s">
        <v>555</v>
      </c>
      <c r="L18" s="803" t="s">
        <v>555</v>
      </c>
      <c r="M18" s="733" t="s">
        <v>572</v>
      </c>
      <c r="N18" s="270"/>
    </row>
    <row r="19" spans="1:14" ht="14.4" customHeight="1" x14ac:dyDescent="0.3">
      <c r="A19" s="729" t="s">
        <v>1342</v>
      </c>
      <c r="B19" s="730" t="s">
        <v>1335</v>
      </c>
      <c r="C19" s="733">
        <v>184.5</v>
      </c>
      <c r="D19" s="733">
        <v>1</v>
      </c>
      <c r="E19" s="733">
        <v>184.5</v>
      </c>
      <c r="F19" s="803">
        <v>1</v>
      </c>
      <c r="G19" s="733">
        <v>1</v>
      </c>
      <c r="H19" s="803">
        <v>1</v>
      </c>
      <c r="I19" s="733" t="s">
        <v>555</v>
      </c>
      <c r="J19" s="803">
        <v>0</v>
      </c>
      <c r="K19" s="733" t="s">
        <v>555</v>
      </c>
      <c r="L19" s="803">
        <v>0</v>
      </c>
      <c r="M19" s="733" t="s">
        <v>1</v>
      </c>
      <c r="N19" s="270"/>
    </row>
    <row r="20" spans="1:14" ht="14.4" customHeight="1" x14ac:dyDescent="0.3">
      <c r="A20" s="729" t="s">
        <v>1342</v>
      </c>
      <c r="B20" s="730" t="s">
        <v>1343</v>
      </c>
      <c r="C20" s="733">
        <v>184.5</v>
      </c>
      <c r="D20" s="733">
        <v>1</v>
      </c>
      <c r="E20" s="733">
        <v>184.5</v>
      </c>
      <c r="F20" s="803">
        <v>1</v>
      </c>
      <c r="G20" s="733">
        <v>1</v>
      </c>
      <c r="H20" s="803">
        <v>1</v>
      </c>
      <c r="I20" s="733" t="s">
        <v>555</v>
      </c>
      <c r="J20" s="803">
        <v>0</v>
      </c>
      <c r="K20" s="733" t="s">
        <v>555</v>
      </c>
      <c r="L20" s="803">
        <v>0</v>
      </c>
      <c r="M20" s="733" t="s">
        <v>571</v>
      </c>
      <c r="N20" s="270"/>
    </row>
    <row r="21" spans="1:14" ht="14.4" customHeight="1" x14ac:dyDescent="0.3">
      <c r="A21" s="729" t="s">
        <v>555</v>
      </c>
      <c r="B21" s="730" t="s">
        <v>555</v>
      </c>
      <c r="C21" s="733" t="s">
        <v>555</v>
      </c>
      <c r="D21" s="733" t="s">
        <v>555</v>
      </c>
      <c r="E21" s="733" t="s">
        <v>555</v>
      </c>
      <c r="F21" s="803" t="s">
        <v>555</v>
      </c>
      <c r="G21" s="733" t="s">
        <v>555</v>
      </c>
      <c r="H21" s="803" t="s">
        <v>555</v>
      </c>
      <c r="I21" s="733" t="s">
        <v>555</v>
      </c>
      <c r="J21" s="803" t="s">
        <v>555</v>
      </c>
      <c r="K21" s="733" t="s">
        <v>555</v>
      </c>
      <c r="L21" s="803" t="s">
        <v>555</v>
      </c>
      <c r="M21" s="733" t="s">
        <v>572</v>
      </c>
      <c r="N21" s="270"/>
    </row>
    <row r="22" spans="1:14" ht="14.4" customHeight="1" x14ac:dyDescent="0.3">
      <c r="A22" s="729" t="s">
        <v>1337</v>
      </c>
      <c r="B22" s="730" t="s">
        <v>1344</v>
      </c>
      <c r="C22" s="733">
        <v>164143.87</v>
      </c>
      <c r="D22" s="733">
        <v>160</v>
      </c>
      <c r="E22" s="733">
        <v>125417.7</v>
      </c>
      <c r="F22" s="803">
        <v>0.76407178653701779</v>
      </c>
      <c r="G22" s="733">
        <v>118</v>
      </c>
      <c r="H22" s="803">
        <v>0.73750000000000004</v>
      </c>
      <c r="I22" s="733">
        <v>38726.17</v>
      </c>
      <c r="J22" s="803">
        <v>0.23592821346298221</v>
      </c>
      <c r="K22" s="733">
        <v>42</v>
      </c>
      <c r="L22" s="803">
        <v>0.26250000000000001</v>
      </c>
      <c r="M22" s="733" t="s">
        <v>567</v>
      </c>
      <c r="N22" s="270"/>
    </row>
    <row r="23" spans="1:14" ht="14.4" customHeight="1" x14ac:dyDescent="0.3">
      <c r="A23" s="804" t="s">
        <v>301</v>
      </c>
    </row>
    <row r="24" spans="1:14" ht="14.4" customHeight="1" x14ac:dyDescent="0.3">
      <c r="A24" s="805" t="s">
        <v>1345</v>
      </c>
    </row>
    <row r="25" spans="1:14" ht="14.4" customHeight="1" x14ac:dyDescent="0.3">
      <c r="A25" s="804" t="s">
        <v>1346</v>
      </c>
    </row>
  </sheetData>
  <autoFilter ref="A4:M4"/>
  <mergeCells count="4">
    <mergeCell ref="E3:H3"/>
    <mergeCell ref="C3:D3"/>
    <mergeCell ref="I3:L3"/>
    <mergeCell ref="A1:L1"/>
  </mergeCells>
  <conditionalFormatting sqref="F4 F9 F23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2">
    <cfRule type="expression" dxfId="49" priority="4">
      <formula>AND(LEFT(M10,6)&lt;&gt;"mezera",M10&lt;&gt;"")</formula>
    </cfRule>
  </conditionalFormatting>
  <conditionalFormatting sqref="A10:A22">
    <cfRule type="expression" dxfId="48" priority="2">
      <formula>AND(M10&lt;&gt;"",M10&lt;&gt;"mezeraKL")</formula>
    </cfRule>
  </conditionalFormatting>
  <conditionalFormatting sqref="F10:F22">
    <cfRule type="cellIs" dxfId="47" priority="1" operator="lessThan">
      <formula>0.6</formula>
    </cfRule>
  </conditionalFormatting>
  <conditionalFormatting sqref="B10:L22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2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1347</v>
      </c>
      <c r="B5" s="797">
        <v>784.18000000000006</v>
      </c>
      <c r="C5" s="741">
        <v>1</v>
      </c>
      <c r="D5" s="810">
        <v>2</v>
      </c>
      <c r="E5" s="813" t="s">
        <v>1347</v>
      </c>
      <c r="F5" s="797">
        <v>784.18000000000006</v>
      </c>
      <c r="G5" s="765">
        <v>1</v>
      </c>
      <c r="H5" s="745">
        <v>2</v>
      </c>
      <c r="I5" s="788">
        <v>1</v>
      </c>
      <c r="J5" s="816"/>
      <c r="K5" s="765">
        <v>0</v>
      </c>
      <c r="L5" s="745"/>
      <c r="M5" s="788">
        <v>0</v>
      </c>
    </row>
    <row r="6" spans="1:13" ht="14.4" customHeight="1" x14ac:dyDescent="0.3">
      <c r="A6" s="807" t="s">
        <v>1348</v>
      </c>
      <c r="B6" s="798">
        <v>14699.099999999999</v>
      </c>
      <c r="C6" s="748">
        <v>1</v>
      </c>
      <c r="D6" s="811">
        <v>15</v>
      </c>
      <c r="E6" s="814" t="s">
        <v>1348</v>
      </c>
      <c r="F6" s="798">
        <v>7832.53</v>
      </c>
      <c r="G6" s="766">
        <v>0.53285779401459954</v>
      </c>
      <c r="H6" s="752">
        <v>9</v>
      </c>
      <c r="I6" s="789">
        <v>0.6</v>
      </c>
      <c r="J6" s="817">
        <v>6866.57</v>
      </c>
      <c r="K6" s="766">
        <v>0.46714220598540052</v>
      </c>
      <c r="L6" s="752">
        <v>6</v>
      </c>
      <c r="M6" s="789">
        <v>0.4</v>
      </c>
    </row>
    <row r="7" spans="1:13" ht="14.4" customHeight="1" x14ac:dyDescent="0.3">
      <c r="A7" s="807" t="s">
        <v>1349</v>
      </c>
      <c r="B7" s="798">
        <v>9990.119999999999</v>
      </c>
      <c r="C7" s="748">
        <v>1</v>
      </c>
      <c r="D7" s="811">
        <v>13</v>
      </c>
      <c r="E7" s="814" t="s">
        <v>1349</v>
      </c>
      <c r="F7" s="798">
        <v>9063.5499999999993</v>
      </c>
      <c r="G7" s="766">
        <v>0.90725136434797582</v>
      </c>
      <c r="H7" s="752">
        <v>10</v>
      </c>
      <c r="I7" s="789">
        <v>0.76923076923076927</v>
      </c>
      <c r="J7" s="817">
        <v>926.56999999999994</v>
      </c>
      <c r="K7" s="766">
        <v>9.2748635652024208E-2</v>
      </c>
      <c r="L7" s="752">
        <v>3</v>
      </c>
      <c r="M7" s="789">
        <v>0.23076923076923078</v>
      </c>
    </row>
    <row r="8" spans="1:13" ht="14.4" customHeight="1" x14ac:dyDescent="0.3">
      <c r="A8" s="807" t="s">
        <v>1350</v>
      </c>
      <c r="B8" s="798">
        <v>280.10000000000002</v>
      </c>
      <c r="C8" s="748">
        <v>1</v>
      </c>
      <c r="D8" s="811">
        <v>2</v>
      </c>
      <c r="E8" s="814" t="s">
        <v>1350</v>
      </c>
      <c r="F8" s="798">
        <v>280.10000000000002</v>
      </c>
      <c r="G8" s="766">
        <v>1</v>
      </c>
      <c r="H8" s="752">
        <v>2</v>
      </c>
      <c r="I8" s="789">
        <v>1</v>
      </c>
      <c r="J8" s="817"/>
      <c r="K8" s="766">
        <v>0</v>
      </c>
      <c r="L8" s="752"/>
      <c r="M8" s="789">
        <v>0</v>
      </c>
    </row>
    <row r="9" spans="1:13" ht="14.4" customHeight="1" x14ac:dyDescent="0.3">
      <c r="A9" s="807" t="s">
        <v>1351</v>
      </c>
      <c r="B9" s="798">
        <v>24361.510000000006</v>
      </c>
      <c r="C9" s="748">
        <v>1</v>
      </c>
      <c r="D9" s="811">
        <v>14</v>
      </c>
      <c r="E9" s="814" t="s">
        <v>1351</v>
      </c>
      <c r="F9" s="798">
        <v>20403.630000000005</v>
      </c>
      <c r="G9" s="766">
        <v>0.83753552222337613</v>
      </c>
      <c r="H9" s="752">
        <v>12</v>
      </c>
      <c r="I9" s="789">
        <v>0.8571428571428571</v>
      </c>
      <c r="J9" s="817">
        <v>3957.88</v>
      </c>
      <c r="K9" s="766">
        <v>0.16246447777662382</v>
      </c>
      <c r="L9" s="752">
        <v>2</v>
      </c>
      <c r="M9" s="789">
        <v>0.14285714285714285</v>
      </c>
    </row>
    <row r="10" spans="1:13" ht="14.4" customHeight="1" x14ac:dyDescent="0.3">
      <c r="A10" s="807" t="s">
        <v>1352</v>
      </c>
      <c r="B10" s="798">
        <v>25081.61</v>
      </c>
      <c r="C10" s="748">
        <v>1</v>
      </c>
      <c r="D10" s="811">
        <v>25</v>
      </c>
      <c r="E10" s="814" t="s">
        <v>1352</v>
      </c>
      <c r="F10" s="798">
        <v>21252.83</v>
      </c>
      <c r="G10" s="766">
        <v>0.847347120061272</v>
      </c>
      <c r="H10" s="752">
        <v>20</v>
      </c>
      <c r="I10" s="789">
        <v>0.8</v>
      </c>
      <c r="J10" s="817">
        <v>3828.7799999999997</v>
      </c>
      <c r="K10" s="766">
        <v>0.152652879938728</v>
      </c>
      <c r="L10" s="752">
        <v>5</v>
      </c>
      <c r="M10" s="789">
        <v>0.2</v>
      </c>
    </row>
    <row r="11" spans="1:13" ht="14.4" customHeight="1" x14ac:dyDescent="0.3">
      <c r="A11" s="807" t="s">
        <v>1353</v>
      </c>
      <c r="B11" s="798">
        <v>34745.410000000003</v>
      </c>
      <c r="C11" s="748">
        <v>1</v>
      </c>
      <c r="D11" s="811">
        <v>37</v>
      </c>
      <c r="E11" s="814" t="s">
        <v>1353</v>
      </c>
      <c r="F11" s="798">
        <v>24513.950000000004</v>
      </c>
      <c r="G11" s="766">
        <v>0.70553060102039378</v>
      </c>
      <c r="H11" s="752">
        <v>23</v>
      </c>
      <c r="I11" s="789">
        <v>0.6216216216216216</v>
      </c>
      <c r="J11" s="817">
        <v>10231.459999999999</v>
      </c>
      <c r="K11" s="766">
        <v>0.29446939897960617</v>
      </c>
      <c r="L11" s="752">
        <v>14</v>
      </c>
      <c r="M11" s="789">
        <v>0.3783783783783784</v>
      </c>
    </row>
    <row r="12" spans="1:13" ht="14.4" customHeight="1" x14ac:dyDescent="0.3">
      <c r="A12" s="807" t="s">
        <v>1354</v>
      </c>
      <c r="B12" s="798">
        <v>9504.43</v>
      </c>
      <c r="C12" s="748">
        <v>1</v>
      </c>
      <c r="D12" s="811">
        <v>9</v>
      </c>
      <c r="E12" s="814" t="s">
        <v>1354</v>
      </c>
      <c r="F12" s="798">
        <v>404.26</v>
      </c>
      <c r="G12" s="766">
        <v>4.2533850004682024E-2</v>
      </c>
      <c r="H12" s="752">
        <v>3</v>
      </c>
      <c r="I12" s="789">
        <v>0.33333333333333331</v>
      </c>
      <c r="J12" s="817">
        <v>9100.17</v>
      </c>
      <c r="K12" s="766">
        <v>0.95746614999531798</v>
      </c>
      <c r="L12" s="752">
        <v>6</v>
      </c>
      <c r="M12" s="789">
        <v>0.66666666666666663</v>
      </c>
    </row>
    <row r="13" spans="1:13" ht="14.4" customHeight="1" x14ac:dyDescent="0.3">
      <c r="A13" s="807" t="s">
        <v>1355</v>
      </c>
      <c r="B13" s="798">
        <v>44501.38</v>
      </c>
      <c r="C13" s="748">
        <v>1</v>
      </c>
      <c r="D13" s="811">
        <v>42</v>
      </c>
      <c r="E13" s="814" t="s">
        <v>1355</v>
      </c>
      <c r="F13" s="798">
        <v>40686.639999999999</v>
      </c>
      <c r="G13" s="766">
        <v>0.91427816395806161</v>
      </c>
      <c r="H13" s="752">
        <v>36</v>
      </c>
      <c r="I13" s="789">
        <v>0.8571428571428571</v>
      </c>
      <c r="J13" s="817">
        <v>3814.7400000000002</v>
      </c>
      <c r="K13" s="766">
        <v>8.572183604193849E-2</v>
      </c>
      <c r="L13" s="752">
        <v>6</v>
      </c>
      <c r="M13" s="789">
        <v>0.14285714285714285</v>
      </c>
    </row>
    <row r="14" spans="1:13" ht="14.4" customHeight="1" thickBot="1" x14ac:dyDescent="0.35">
      <c r="A14" s="808" t="s">
        <v>1356</v>
      </c>
      <c r="B14" s="799">
        <v>196.03</v>
      </c>
      <c r="C14" s="755">
        <v>1</v>
      </c>
      <c r="D14" s="812">
        <v>1</v>
      </c>
      <c r="E14" s="815" t="s">
        <v>1356</v>
      </c>
      <c r="F14" s="799">
        <v>196.03</v>
      </c>
      <c r="G14" s="767">
        <v>1</v>
      </c>
      <c r="H14" s="759">
        <v>1</v>
      </c>
      <c r="I14" s="790">
        <v>1</v>
      </c>
      <c r="J14" s="818"/>
      <c r="K14" s="767">
        <v>0</v>
      </c>
      <c r="L14" s="759"/>
      <c r="M14" s="79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1504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164143.87</v>
      </c>
      <c r="N3" s="70">
        <f>SUBTOTAL(9,N7:N1048576)</f>
        <v>192</v>
      </c>
      <c r="O3" s="70">
        <f>SUBTOTAL(9,O7:O1048576)</f>
        <v>160</v>
      </c>
      <c r="P3" s="70">
        <f>SUBTOTAL(9,P7:P1048576)</f>
        <v>125417.7</v>
      </c>
      <c r="Q3" s="71">
        <f>IF(M3=0,0,P3/M3)</f>
        <v>0.76407178653701779</v>
      </c>
      <c r="R3" s="70">
        <f>SUBTOTAL(9,R7:R1048576)</f>
        <v>136</v>
      </c>
      <c r="S3" s="71">
        <f>IF(N3=0,0,R3/N3)</f>
        <v>0.70833333333333337</v>
      </c>
      <c r="T3" s="70">
        <f>SUBTOTAL(9,T7:T1048576)</f>
        <v>118</v>
      </c>
      <c r="U3" s="72">
        <f>IF(O3=0,0,T3/O3)</f>
        <v>0.73750000000000004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6</v>
      </c>
      <c r="B7" s="825" t="s">
        <v>1334</v>
      </c>
      <c r="C7" s="825" t="s">
        <v>1340</v>
      </c>
      <c r="D7" s="826" t="s">
        <v>1501</v>
      </c>
      <c r="E7" s="827" t="s">
        <v>1350</v>
      </c>
      <c r="F7" s="825" t="s">
        <v>1335</v>
      </c>
      <c r="G7" s="825" t="s">
        <v>1357</v>
      </c>
      <c r="H7" s="825" t="s">
        <v>555</v>
      </c>
      <c r="I7" s="825" t="s">
        <v>1358</v>
      </c>
      <c r="J7" s="825" t="s">
        <v>759</v>
      </c>
      <c r="K7" s="825" t="s">
        <v>1232</v>
      </c>
      <c r="L7" s="828">
        <v>38.56</v>
      </c>
      <c r="M7" s="828">
        <v>38.56</v>
      </c>
      <c r="N7" s="825">
        <v>1</v>
      </c>
      <c r="O7" s="829">
        <v>1</v>
      </c>
      <c r="P7" s="828">
        <v>38.56</v>
      </c>
      <c r="Q7" s="830">
        <v>1</v>
      </c>
      <c r="R7" s="825">
        <v>1</v>
      </c>
      <c r="S7" s="830">
        <v>1</v>
      </c>
      <c r="T7" s="829">
        <v>1</v>
      </c>
      <c r="U7" s="231">
        <v>1</v>
      </c>
    </row>
    <row r="8" spans="1:21" ht="14.4" customHeight="1" x14ac:dyDescent="0.3">
      <c r="A8" s="831">
        <v>6</v>
      </c>
      <c r="B8" s="832" t="s">
        <v>1334</v>
      </c>
      <c r="C8" s="832" t="s">
        <v>1340</v>
      </c>
      <c r="D8" s="833" t="s">
        <v>1501</v>
      </c>
      <c r="E8" s="834" t="s">
        <v>1350</v>
      </c>
      <c r="F8" s="832" t="s">
        <v>1335</v>
      </c>
      <c r="G8" s="832" t="s">
        <v>1359</v>
      </c>
      <c r="H8" s="832" t="s">
        <v>595</v>
      </c>
      <c r="I8" s="832" t="s">
        <v>1360</v>
      </c>
      <c r="J8" s="832" t="s">
        <v>1361</v>
      </c>
      <c r="K8" s="832" t="s">
        <v>1362</v>
      </c>
      <c r="L8" s="835">
        <v>120.77</v>
      </c>
      <c r="M8" s="835">
        <v>241.54</v>
      </c>
      <c r="N8" s="832">
        <v>2</v>
      </c>
      <c r="O8" s="836">
        <v>1</v>
      </c>
      <c r="P8" s="835">
        <v>241.54</v>
      </c>
      <c r="Q8" s="837">
        <v>1</v>
      </c>
      <c r="R8" s="832">
        <v>2</v>
      </c>
      <c r="S8" s="837">
        <v>1</v>
      </c>
      <c r="T8" s="836">
        <v>1</v>
      </c>
      <c r="U8" s="838">
        <v>1</v>
      </c>
    </row>
    <row r="9" spans="1:21" ht="14.4" customHeight="1" x14ac:dyDescent="0.3">
      <c r="A9" s="831">
        <v>6</v>
      </c>
      <c r="B9" s="832" t="s">
        <v>1334</v>
      </c>
      <c r="C9" s="832" t="s">
        <v>1340</v>
      </c>
      <c r="D9" s="833" t="s">
        <v>1501</v>
      </c>
      <c r="E9" s="834" t="s">
        <v>1352</v>
      </c>
      <c r="F9" s="832" t="s">
        <v>1336</v>
      </c>
      <c r="G9" s="832" t="s">
        <v>1363</v>
      </c>
      <c r="H9" s="832" t="s">
        <v>555</v>
      </c>
      <c r="I9" s="832" t="s">
        <v>1364</v>
      </c>
      <c r="J9" s="832" t="s">
        <v>1365</v>
      </c>
      <c r="K9" s="832" t="s">
        <v>1366</v>
      </c>
      <c r="L9" s="835">
        <v>864.39</v>
      </c>
      <c r="M9" s="835">
        <v>12965.85</v>
      </c>
      <c r="N9" s="832">
        <v>15</v>
      </c>
      <c r="O9" s="836">
        <v>15</v>
      </c>
      <c r="P9" s="835">
        <v>11237.07</v>
      </c>
      <c r="Q9" s="837">
        <v>0.86666666666666659</v>
      </c>
      <c r="R9" s="832">
        <v>13</v>
      </c>
      <c r="S9" s="837">
        <v>0.8666666666666667</v>
      </c>
      <c r="T9" s="836">
        <v>13</v>
      </c>
      <c r="U9" s="838">
        <v>0.8666666666666667</v>
      </c>
    </row>
    <row r="10" spans="1:21" ht="14.4" customHeight="1" x14ac:dyDescent="0.3">
      <c r="A10" s="831">
        <v>6</v>
      </c>
      <c r="B10" s="832" t="s">
        <v>1334</v>
      </c>
      <c r="C10" s="832" t="s">
        <v>1340</v>
      </c>
      <c r="D10" s="833" t="s">
        <v>1501</v>
      </c>
      <c r="E10" s="834" t="s">
        <v>1352</v>
      </c>
      <c r="F10" s="832" t="s">
        <v>1336</v>
      </c>
      <c r="G10" s="832" t="s">
        <v>1363</v>
      </c>
      <c r="H10" s="832" t="s">
        <v>555</v>
      </c>
      <c r="I10" s="832" t="s">
        <v>1367</v>
      </c>
      <c r="J10" s="832" t="s">
        <v>1368</v>
      </c>
      <c r="K10" s="832" t="s">
        <v>1369</v>
      </c>
      <c r="L10" s="835">
        <v>1978.94</v>
      </c>
      <c r="M10" s="835">
        <v>7915.76</v>
      </c>
      <c r="N10" s="832">
        <v>4</v>
      </c>
      <c r="O10" s="836">
        <v>4</v>
      </c>
      <c r="P10" s="835">
        <v>7915.76</v>
      </c>
      <c r="Q10" s="837">
        <v>1</v>
      </c>
      <c r="R10" s="832">
        <v>4</v>
      </c>
      <c r="S10" s="837">
        <v>1</v>
      </c>
      <c r="T10" s="836">
        <v>4</v>
      </c>
      <c r="U10" s="838">
        <v>1</v>
      </c>
    </row>
    <row r="11" spans="1:21" ht="14.4" customHeight="1" x14ac:dyDescent="0.3">
      <c r="A11" s="831">
        <v>6</v>
      </c>
      <c r="B11" s="832" t="s">
        <v>1334</v>
      </c>
      <c r="C11" s="832" t="s">
        <v>1340</v>
      </c>
      <c r="D11" s="833" t="s">
        <v>1501</v>
      </c>
      <c r="E11" s="834" t="s">
        <v>1352</v>
      </c>
      <c r="F11" s="832" t="s">
        <v>1336</v>
      </c>
      <c r="G11" s="832" t="s">
        <v>1363</v>
      </c>
      <c r="H11" s="832" t="s">
        <v>555</v>
      </c>
      <c r="I11" s="832" t="s">
        <v>1370</v>
      </c>
      <c r="J11" s="832" t="s">
        <v>1371</v>
      </c>
      <c r="K11" s="832" t="s">
        <v>1372</v>
      </c>
      <c r="L11" s="835">
        <v>700</v>
      </c>
      <c r="M11" s="835">
        <v>3500</v>
      </c>
      <c r="N11" s="832">
        <v>5</v>
      </c>
      <c r="O11" s="836">
        <v>5</v>
      </c>
      <c r="P11" s="835">
        <v>1400</v>
      </c>
      <c r="Q11" s="837">
        <v>0.4</v>
      </c>
      <c r="R11" s="832">
        <v>2</v>
      </c>
      <c r="S11" s="837">
        <v>0.4</v>
      </c>
      <c r="T11" s="836">
        <v>2</v>
      </c>
      <c r="U11" s="838">
        <v>0.4</v>
      </c>
    </row>
    <row r="12" spans="1:21" ht="14.4" customHeight="1" x14ac:dyDescent="0.3">
      <c r="A12" s="831">
        <v>6</v>
      </c>
      <c r="B12" s="832" t="s">
        <v>1334</v>
      </c>
      <c r="C12" s="832" t="s">
        <v>1340</v>
      </c>
      <c r="D12" s="833" t="s">
        <v>1501</v>
      </c>
      <c r="E12" s="834" t="s">
        <v>1352</v>
      </c>
      <c r="F12" s="832" t="s">
        <v>1336</v>
      </c>
      <c r="G12" s="832" t="s">
        <v>1363</v>
      </c>
      <c r="H12" s="832" t="s">
        <v>555</v>
      </c>
      <c r="I12" s="832" t="s">
        <v>1373</v>
      </c>
      <c r="J12" s="832" t="s">
        <v>1374</v>
      </c>
      <c r="K12" s="832" t="s">
        <v>1375</v>
      </c>
      <c r="L12" s="835">
        <v>700</v>
      </c>
      <c r="M12" s="835">
        <v>700</v>
      </c>
      <c r="N12" s="832">
        <v>1</v>
      </c>
      <c r="O12" s="836">
        <v>1</v>
      </c>
      <c r="P12" s="835">
        <v>700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6</v>
      </c>
      <c r="B13" s="832" t="s">
        <v>1334</v>
      </c>
      <c r="C13" s="832" t="s">
        <v>1340</v>
      </c>
      <c r="D13" s="833" t="s">
        <v>1501</v>
      </c>
      <c r="E13" s="834" t="s">
        <v>1353</v>
      </c>
      <c r="F13" s="832" t="s">
        <v>1335</v>
      </c>
      <c r="G13" s="832" t="s">
        <v>1376</v>
      </c>
      <c r="H13" s="832" t="s">
        <v>555</v>
      </c>
      <c r="I13" s="832" t="s">
        <v>1377</v>
      </c>
      <c r="J13" s="832" t="s">
        <v>1378</v>
      </c>
      <c r="K13" s="832" t="s">
        <v>1379</v>
      </c>
      <c r="L13" s="835">
        <v>0</v>
      </c>
      <c r="M13" s="835">
        <v>0</v>
      </c>
      <c r="N13" s="832">
        <v>1</v>
      </c>
      <c r="O13" s="836">
        <v>0.5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6</v>
      </c>
      <c r="B14" s="832" t="s">
        <v>1334</v>
      </c>
      <c r="C14" s="832" t="s">
        <v>1340</v>
      </c>
      <c r="D14" s="833" t="s">
        <v>1501</v>
      </c>
      <c r="E14" s="834" t="s">
        <v>1353</v>
      </c>
      <c r="F14" s="832" t="s">
        <v>1335</v>
      </c>
      <c r="G14" s="832" t="s">
        <v>1380</v>
      </c>
      <c r="H14" s="832" t="s">
        <v>555</v>
      </c>
      <c r="I14" s="832" t="s">
        <v>1381</v>
      </c>
      <c r="J14" s="832" t="s">
        <v>1382</v>
      </c>
      <c r="K14" s="832" t="s">
        <v>1383</v>
      </c>
      <c r="L14" s="835">
        <v>0</v>
      </c>
      <c r="M14" s="835">
        <v>0</v>
      </c>
      <c r="N14" s="832">
        <v>1</v>
      </c>
      <c r="O14" s="836">
        <v>1</v>
      </c>
      <c r="P14" s="835"/>
      <c r="Q14" s="837"/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6</v>
      </c>
      <c r="B15" s="832" t="s">
        <v>1334</v>
      </c>
      <c r="C15" s="832" t="s">
        <v>1340</v>
      </c>
      <c r="D15" s="833" t="s">
        <v>1501</v>
      </c>
      <c r="E15" s="834" t="s">
        <v>1353</v>
      </c>
      <c r="F15" s="832" t="s">
        <v>1335</v>
      </c>
      <c r="G15" s="832" t="s">
        <v>1384</v>
      </c>
      <c r="H15" s="832" t="s">
        <v>555</v>
      </c>
      <c r="I15" s="832" t="s">
        <v>1385</v>
      </c>
      <c r="J15" s="832" t="s">
        <v>876</v>
      </c>
      <c r="K15" s="832" t="s">
        <v>1386</v>
      </c>
      <c r="L15" s="835">
        <v>477.5</v>
      </c>
      <c r="M15" s="835">
        <v>477.5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6</v>
      </c>
      <c r="B16" s="832" t="s">
        <v>1334</v>
      </c>
      <c r="C16" s="832" t="s">
        <v>1340</v>
      </c>
      <c r="D16" s="833" t="s">
        <v>1501</v>
      </c>
      <c r="E16" s="834" t="s">
        <v>1353</v>
      </c>
      <c r="F16" s="832" t="s">
        <v>1335</v>
      </c>
      <c r="G16" s="832" t="s">
        <v>1387</v>
      </c>
      <c r="H16" s="832" t="s">
        <v>555</v>
      </c>
      <c r="I16" s="832" t="s">
        <v>1388</v>
      </c>
      <c r="J16" s="832" t="s">
        <v>1389</v>
      </c>
      <c r="K16" s="832" t="s">
        <v>1390</v>
      </c>
      <c r="L16" s="835">
        <v>107.27</v>
      </c>
      <c r="M16" s="835">
        <v>643.62</v>
      </c>
      <c r="N16" s="832">
        <v>6</v>
      </c>
      <c r="O16" s="836">
        <v>2</v>
      </c>
      <c r="P16" s="835">
        <v>643.62</v>
      </c>
      <c r="Q16" s="837">
        <v>1</v>
      </c>
      <c r="R16" s="832">
        <v>6</v>
      </c>
      <c r="S16" s="837">
        <v>1</v>
      </c>
      <c r="T16" s="836">
        <v>2</v>
      </c>
      <c r="U16" s="838">
        <v>1</v>
      </c>
    </row>
    <row r="17" spans="1:21" ht="14.4" customHeight="1" x14ac:dyDescent="0.3">
      <c r="A17" s="831">
        <v>6</v>
      </c>
      <c r="B17" s="832" t="s">
        <v>1334</v>
      </c>
      <c r="C17" s="832" t="s">
        <v>1340</v>
      </c>
      <c r="D17" s="833" t="s">
        <v>1501</v>
      </c>
      <c r="E17" s="834" t="s">
        <v>1353</v>
      </c>
      <c r="F17" s="832" t="s">
        <v>1335</v>
      </c>
      <c r="G17" s="832" t="s">
        <v>1391</v>
      </c>
      <c r="H17" s="832" t="s">
        <v>555</v>
      </c>
      <c r="I17" s="832" t="s">
        <v>1392</v>
      </c>
      <c r="J17" s="832" t="s">
        <v>728</v>
      </c>
      <c r="K17" s="832" t="s">
        <v>1393</v>
      </c>
      <c r="L17" s="835">
        <v>48.09</v>
      </c>
      <c r="M17" s="835">
        <v>48.09</v>
      </c>
      <c r="N17" s="832">
        <v>1</v>
      </c>
      <c r="O17" s="836">
        <v>0.5</v>
      </c>
      <c r="P17" s="835"/>
      <c r="Q17" s="837">
        <v>0</v>
      </c>
      <c r="R17" s="832"/>
      <c r="S17" s="837">
        <v>0</v>
      </c>
      <c r="T17" s="836"/>
      <c r="U17" s="838">
        <v>0</v>
      </c>
    </row>
    <row r="18" spans="1:21" ht="14.4" customHeight="1" x14ac:dyDescent="0.3">
      <c r="A18" s="831">
        <v>6</v>
      </c>
      <c r="B18" s="832" t="s">
        <v>1334</v>
      </c>
      <c r="C18" s="832" t="s">
        <v>1340</v>
      </c>
      <c r="D18" s="833" t="s">
        <v>1501</v>
      </c>
      <c r="E18" s="834" t="s">
        <v>1353</v>
      </c>
      <c r="F18" s="832" t="s">
        <v>1335</v>
      </c>
      <c r="G18" s="832" t="s">
        <v>1394</v>
      </c>
      <c r="H18" s="832" t="s">
        <v>555</v>
      </c>
      <c r="I18" s="832" t="s">
        <v>1395</v>
      </c>
      <c r="J18" s="832" t="s">
        <v>1396</v>
      </c>
      <c r="K18" s="832" t="s">
        <v>1397</v>
      </c>
      <c r="L18" s="835">
        <v>77.52</v>
      </c>
      <c r="M18" s="835">
        <v>155.04</v>
      </c>
      <c r="N18" s="832">
        <v>2</v>
      </c>
      <c r="O18" s="836">
        <v>1</v>
      </c>
      <c r="P18" s="835">
        <v>155.04</v>
      </c>
      <c r="Q18" s="837">
        <v>1</v>
      </c>
      <c r="R18" s="832">
        <v>2</v>
      </c>
      <c r="S18" s="837">
        <v>1</v>
      </c>
      <c r="T18" s="836">
        <v>1</v>
      </c>
      <c r="U18" s="838">
        <v>1</v>
      </c>
    </row>
    <row r="19" spans="1:21" ht="14.4" customHeight="1" x14ac:dyDescent="0.3">
      <c r="A19" s="831">
        <v>6</v>
      </c>
      <c r="B19" s="832" t="s">
        <v>1334</v>
      </c>
      <c r="C19" s="832" t="s">
        <v>1340</v>
      </c>
      <c r="D19" s="833" t="s">
        <v>1501</v>
      </c>
      <c r="E19" s="834" t="s">
        <v>1353</v>
      </c>
      <c r="F19" s="832" t="s">
        <v>1335</v>
      </c>
      <c r="G19" s="832" t="s">
        <v>1398</v>
      </c>
      <c r="H19" s="832" t="s">
        <v>555</v>
      </c>
      <c r="I19" s="832" t="s">
        <v>1399</v>
      </c>
      <c r="J19" s="832" t="s">
        <v>1400</v>
      </c>
      <c r="K19" s="832" t="s">
        <v>1401</v>
      </c>
      <c r="L19" s="835">
        <v>300.33</v>
      </c>
      <c r="M19" s="835">
        <v>300.33</v>
      </c>
      <c r="N19" s="832">
        <v>1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6</v>
      </c>
      <c r="B20" s="832" t="s">
        <v>1334</v>
      </c>
      <c r="C20" s="832" t="s">
        <v>1340</v>
      </c>
      <c r="D20" s="833" t="s">
        <v>1501</v>
      </c>
      <c r="E20" s="834" t="s">
        <v>1353</v>
      </c>
      <c r="F20" s="832" t="s">
        <v>1335</v>
      </c>
      <c r="G20" s="832" t="s">
        <v>1402</v>
      </c>
      <c r="H20" s="832" t="s">
        <v>555</v>
      </c>
      <c r="I20" s="832" t="s">
        <v>1403</v>
      </c>
      <c r="J20" s="832" t="s">
        <v>1404</v>
      </c>
      <c r="K20" s="832" t="s">
        <v>1405</v>
      </c>
      <c r="L20" s="835">
        <v>11.73</v>
      </c>
      <c r="M20" s="835">
        <v>11.73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6</v>
      </c>
      <c r="B21" s="832" t="s">
        <v>1334</v>
      </c>
      <c r="C21" s="832" t="s">
        <v>1340</v>
      </c>
      <c r="D21" s="833" t="s">
        <v>1501</v>
      </c>
      <c r="E21" s="834" t="s">
        <v>1353</v>
      </c>
      <c r="F21" s="832" t="s">
        <v>1335</v>
      </c>
      <c r="G21" s="832" t="s">
        <v>1402</v>
      </c>
      <c r="H21" s="832" t="s">
        <v>555</v>
      </c>
      <c r="I21" s="832" t="s">
        <v>1406</v>
      </c>
      <c r="J21" s="832" t="s">
        <v>1404</v>
      </c>
      <c r="K21" s="832" t="s">
        <v>1407</v>
      </c>
      <c r="L21" s="835">
        <v>58.62</v>
      </c>
      <c r="M21" s="835">
        <v>58.62</v>
      </c>
      <c r="N21" s="832">
        <v>1</v>
      </c>
      <c r="O21" s="836">
        <v>0.5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6</v>
      </c>
      <c r="B22" s="832" t="s">
        <v>1334</v>
      </c>
      <c r="C22" s="832" t="s">
        <v>1340</v>
      </c>
      <c r="D22" s="833" t="s">
        <v>1501</v>
      </c>
      <c r="E22" s="834" t="s">
        <v>1353</v>
      </c>
      <c r="F22" s="832" t="s">
        <v>1335</v>
      </c>
      <c r="G22" s="832" t="s">
        <v>1408</v>
      </c>
      <c r="H22" s="832" t="s">
        <v>555</v>
      </c>
      <c r="I22" s="832" t="s">
        <v>1409</v>
      </c>
      <c r="J22" s="832" t="s">
        <v>1262</v>
      </c>
      <c r="K22" s="832" t="s">
        <v>1410</v>
      </c>
      <c r="L22" s="835">
        <v>84.18</v>
      </c>
      <c r="M22" s="835">
        <v>168.36</v>
      </c>
      <c r="N22" s="832">
        <v>2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6</v>
      </c>
      <c r="B23" s="832" t="s">
        <v>1334</v>
      </c>
      <c r="C23" s="832" t="s">
        <v>1340</v>
      </c>
      <c r="D23" s="833" t="s">
        <v>1501</v>
      </c>
      <c r="E23" s="834" t="s">
        <v>1353</v>
      </c>
      <c r="F23" s="832" t="s">
        <v>1335</v>
      </c>
      <c r="G23" s="832" t="s">
        <v>1411</v>
      </c>
      <c r="H23" s="832" t="s">
        <v>595</v>
      </c>
      <c r="I23" s="832" t="s">
        <v>1412</v>
      </c>
      <c r="J23" s="832" t="s">
        <v>668</v>
      </c>
      <c r="K23" s="832" t="s">
        <v>1413</v>
      </c>
      <c r="L23" s="835">
        <v>77.790000000000006</v>
      </c>
      <c r="M23" s="835">
        <v>77.790000000000006</v>
      </c>
      <c r="N23" s="832">
        <v>1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6</v>
      </c>
      <c r="B24" s="832" t="s">
        <v>1334</v>
      </c>
      <c r="C24" s="832" t="s">
        <v>1340</v>
      </c>
      <c r="D24" s="833" t="s">
        <v>1501</v>
      </c>
      <c r="E24" s="834" t="s">
        <v>1353</v>
      </c>
      <c r="F24" s="832" t="s">
        <v>1335</v>
      </c>
      <c r="G24" s="832" t="s">
        <v>1414</v>
      </c>
      <c r="H24" s="832" t="s">
        <v>555</v>
      </c>
      <c r="I24" s="832" t="s">
        <v>1415</v>
      </c>
      <c r="J24" s="832" t="s">
        <v>1416</v>
      </c>
      <c r="K24" s="832" t="s">
        <v>1417</v>
      </c>
      <c r="L24" s="835">
        <v>32.25</v>
      </c>
      <c r="M24" s="835">
        <v>129</v>
      </c>
      <c r="N24" s="832">
        <v>4</v>
      </c>
      <c r="O24" s="836">
        <v>2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6</v>
      </c>
      <c r="B25" s="832" t="s">
        <v>1334</v>
      </c>
      <c r="C25" s="832" t="s">
        <v>1340</v>
      </c>
      <c r="D25" s="833" t="s">
        <v>1501</v>
      </c>
      <c r="E25" s="834" t="s">
        <v>1353</v>
      </c>
      <c r="F25" s="832" t="s">
        <v>1335</v>
      </c>
      <c r="G25" s="832" t="s">
        <v>1418</v>
      </c>
      <c r="H25" s="832" t="s">
        <v>555</v>
      </c>
      <c r="I25" s="832" t="s">
        <v>1419</v>
      </c>
      <c r="J25" s="832" t="s">
        <v>1420</v>
      </c>
      <c r="K25" s="832" t="s">
        <v>1421</v>
      </c>
      <c r="L25" s="835">
        <v>83.25</v>
      </c>
      <c r="M25" s="835">
        <v>166.5</v>
      </c>
      <c r="N25" s="832">
        <v>2</v>
      </c>
      <c r="O25" s="836">
        <v>1</v>
      </c>
      <c r="P25" s="835">
        <v>166.5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6</v>
      </c>
      <c r="B26" s="832" t="s">
        <v>1334</v>
      </c>
      <c r="C26" s="832" t="s">
        <v>1340</v>
      </c>
      <c r="D26" s="833" t="s">
        <v>1501</v>
      </c>
      <c r="E26" s="834" t="s">
        <v>1353</v>
      </c>
      <c r="F26" s="832" t="s">
        <v>1335</v>
      </c>
      <c r="G26" s="832" t="s">
        <v>1422</v>
      </c>
      <c r="H26" s="832" t="s">
        <v>555</v>
      </c>
      <c r="I26" s="832" t="s">
        <v>1423</v>
      </c>
      <c r="J26" s="832" t="s">
        <v>1424</v>
      </c>
      <c r="K26" s="832" t="s">
        <v>1425</v>
      </c>
      <c r="L26" s="835">
        <v>430.05</v>
      </c>
      <c r="M26" s="835">
        <v>430.05</v>
      </c>
      <c r="N26" s="832">
        <v>1</v>
      </c>
      <c r="O26" s="836">
        <v>0.5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6</v>
      </c>
      <c r="B27" s="832" t="s">
        <v>1334</v>
      </c>
      <c r="C27" s="832" t="s">
        <v>1340</v>
      </c>
      <c r="D27" s="833" t="s">
        <v>1501</v>
      </c>
      <c r="E27" s="834" t="s">
        <v>1353</v>
      </c>
      <c r="F27" s="832" t="s">
        <v>1335</v>
      </c>
      <c r="G27" s="832" t="s">
        <v>1426</v>
      </c>
      <c r="H27" s="832" t="s">
        <v>555</v>
      </c>
      <c r="I27" s="832" t="s">
        <v>1427</v>
      </c>
      <c r="J27" s="832" t="s">
        <v>1428</v>
      </c>
      <c r="K27" s="832" t="s">
        <v>1429</v>
      </c>
      <c r="L27" s="835">
        <v>93.96</v>
      </c>
      <c r="M27" s="835">
        <v>187.92</v>
      </c>
      <c r="N27" s="832">
        <v>2</v>
      </c>
      <c r="O27" s="836">
        <v>1</v>
      </c>
      <c r="P27" s="835">
        <v>187.92</v>
      </c>
      <c r="Q27" s="837">
        <v>1</v>
      </c>
      <c r="R27" s="832">
        <v>2</v>
      </c>
      <c r="S27" s="837">
        <v>1</v>
      </c>
      <c r="T27" s="836">
        <v>1</v>
      </c>
      <c r="U27" s="838">
        <v>1</v>
      </c>
    </row>
    <row r="28" spans="1:21" ht="14.4" customHeight="1" x14ac:dyDescent="0.3">
      <c r="A28" s="831">
        <v>6</v>
      </c>
      <c r="B28" s="832" t="s">
        <v>1334</v>
      </c>
      <c r="C28" s="832" t="s">
        <v>1340</v>
      </c>
      <c r="D28" s="833" t="s">
        <v>1501</v>
      </c>
      <c r="E28" s="834" t="s">
        <v>1353</v>
      </c>
      <c r="F28" s="832" t="s">
        <v>1336</v>
      </c>
      <c r="G28" s="832" t="s">
        <v>1363</v>
      </c>
      <c r="H28" s="832" t="s">
        <v>555</v>
      </c>
      <c r="I28" s="832" t="s">
        <v>1364</v>
      </c>
      <c r="J28" s="832" t="s">
        <v>1365</v>
      </c>
      <c r="K28" s="832" t="s">
        <v>1366</v>
      </c>
      <c r="L28" s="835">
        <v>864.39</v>
      </c>
      <c r="M28" s="835">
        <v>11237.070000000002</v>
      </c>
      <c r="N28" s="832">
        <v>13</v>
      </c>
      <c r="O28" s="836">
        <v>13</v>
      </c>
      <c r="P28" s="835">
        <v>8643.9000000000015</v>
      </c>
      <c r="Q28" s="837">
        <v>0.76923076923076927</v>
      </c>
      <c r="R28" s="832">
        <v>10</v>
      </c>
      <c r="S28" s="837">
        <v>0.76923076923076927</v>
      </c>
      <c r="T28" s="836">
        <v>10</v>
      </c>
      <c r="U28" s="838">
        <v>0.76923076923076927</v>
      </c>
    </row>
    <row r="29" spans="1:21" ht="14.4" customHeight="1" x14ac:dyDescent="0.3">
      <c r="A29" s="831">
        <v>6</v>
      </c>
      <c r="B29" s="832" t="s">
        <v>1334</v>
      </c>
      <c r="C29" s="832" t="s">
        <v>1340</v>
      </c>
      <c r="D29" s="833" t="s">
        <v>1501</v>
      </c>
      <c r="E29" s="834" t="s">
        <v>1353</v>
      </c>
      <c r="F29" s="832" t="s">
        <v>1336</v>
      </c>
      <c r="G29" s="832" t="s">
        <v>1363</v>
      </c>
      <c r="H29" s="832" t="s">
        <v>555</v>
      </c>
      <c r="I29" s="832" t="s">
        <v>1367</v>
      </c>
      <c r="J29" s="832" t="s">
        <v>1368</v>
      </c>
      <c r="K29" s="832" t="s">
        <v>1369</v>
      </c>
      <c r="L29" s="835">
        <v>1978.94</v>
      </c>
      <c r="M29" s="835">
        <v>19789.400000000001</v>
      </c>
      <c r="N29" s="832">
        <v>10</v>
      </c>
      <c r="O29" s="836">
        <v>10</v>
      </c>
      <c r="P29" s="835">
        <v>13852.580000000002</v>
      </c>
      <c r="Q29" s="837">
        <v>0.70000000000000007</v>
      </c>
      <c r="R29" s="832">
        <v>7</v>
      </c>
      <c r="S29" s="837">
        <v>0.7</v>
      </c>
      <c r="T29" s="836">
        <v>7</v>
      </c>
      <c r="U29" s="838">
        <v>0.7</v>
      </c>
    </row>
    <row r="30" spans="1:21" ht="14.4" customHeight="1" x14ac:dyDescent="0.3">
      <c r="A30" s="831">
        <v>6</v>
      </c>
      <c r="B30" s="832" t="s">
        <v>1334</v>
      </c>
      <c r="C30" s="832" t="s">
        <v>1340</v>
      </c>
      <c r="D30" s="833" t="s">
        <v>1501</v>
      </c>
      <c r="E30" s="834" t="s">
        <v>1354</v>
      </c>
      <c r="F30" s="832" t="s">
        <v>1335</v>
      </c>
      <c r="G30" s="832" t="s">
        <v>1430</v>
      </c>
      <c r="H30" s="832" t="s">
        <v>555</v>
      </c>
      <c r="I30" s="832" t="s">
        <v>1431</v>
      </c>
      <c r="J30" s="832" t="s">
        <v>1432</v>
      </c>
      <c r="K30" s="832" t="s">
        <v>1433</v>
      </c>
      <c r="L30" s="835">
        <v>263.26</v>
      </c>
      <c r="M30" s="835">
        <v>263.26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" customHeight="1" x14ac:dyDescent="0.3">
      <c r="A31" s="831">
        <v>6</v>
      </c>
      <c r="B31" s="832" t="s">
        <v>1334</v>
      </c>
      <c r="C31" s="832" t="s">
        <v>1340</v>
      </c>
      <c r="D31" s="833" t="s">
        <v>1501</v>
      </c>
      <c r="E31" s="834" t="s">
        <v>1354</v>
      </c>
      <c r="F31" s="832" t="s">
        <v>1335</v>
      </c>
      <c r="G31" s="832" t="s">
        <v>1434</v>
      </c>
      <c r="H31" s="832" t="s">
        <v>555</v>
      </c>
      <c r="I31" s="832" t="s">
        <v>1435</v>
      </c>
      <c r="J31" s="832" t="s">
        <v>1436</v>
      </c>
      <c r="K31" s="832" t="s">
        <v>1437</v>
      </c>
      <c r="L31" s="835">
        <v>741.88</v>
      </c>
      <c r="M31" s="835">
        <v>2225.64</v>
      </c>
      <c r="N31" s="832">
        <v>3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6</v>
      </c>
      <c r="B32" s="832" t="s">
        <v>1334</v>
      </c>
      <c r="C32" s="832" t="s">
        <v>1340</v>
      </c>
      <c r="D32" s="833" t="s">
        <v>1501</v>
      </c>
      <c r="E32" s="834" t="s">
        <v>1354</v>
      </c>
      <c r="F32" s="832" t="s">
        <v>1335</v>
      </c>
      <c r="G32" s="832" t="s">
        <v>1387</v>
      </c>
      <c r="H32" s="832" t="s">
        <v>555</v>
      </c>
      <c r="I32" s="832" t="s">
        <v>1388</v>
      </c>
      <c r="J32" s="832" t="s">
        <v>1389</v>
      </c>
      <c r="K32" s="832" t="s">
        <v>1390</v>
      </c>
      <c r="L32" s="835">
        <v>107.27</v>
      </c>
      <c r="M32" s="835">
        <v>321.81</v>
      </c>
      <c r="N32" s="832">
        <v>3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6</v>
      </c>
      <c r="B33" s="832" t="s">
        <v>1334</v>
      </c>
      <c r="C33" s="832" t="s">
        <v>1340</v>
      </c>
      <c r="D33" s="833" t="s">
        <v>1501</v>
      </c>
      <c r="E33" s="834" t="s">
        <v>1354</v>
      </c>
      <c r="F33" s="832" t="s">
        <v>1335</v>
      </c>
      <c r="G33" s="832" t="s">
        <v>1438</v>
      </c>
      <c r="H33" s="832" t="s">
        <v>595</v>
      </c>
      <c r="I33" s="832" t="s">
        <v>1324</v>
      </c>
      <c r="J33" s="832" t="s">
        <v>1325</v>
      </c>
      <c r="K33" s="832" t="s">
        <v>1326</v>
      </c>
      <c r="L33" s="835">
        <v>176.32</v>
      </c>
      <c r="M33" s="835">
        <v>352.64</v>
      </c>
      <c r="N33" s="832">
        <v>2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6</v>
      </c>
      <c r="B34" s="832" t="s">
        <v>1334</v>
      </c>
      <c r="C34" s="832" t="s">
        <v>1340</v>
      </c>
      <c r="D34" s="833" t="s">
        <v>1501</v>
      </c>
      <c r="E34" s="834" t="s">
        <v>1354</v>
      </c>
      <c r="F34" s="832" t="s">
        <v>1335</v>
      </c>
      <c r="G34" s="832" t="s">
        <v>1439</v>
      </c>
      <c r="H34" s="832" t="s">
        <v>595</v>
      </c>
      <c r="I34" s="832" t="s">
        <v>1156</v>
      </c>
      <c r="J34" s="832" t="s">
        <v>1157</v>
      </c>
      <c r="K34" s="832" t="s">
        <v>1158</v>
      </c>
      <c r="L34" s="835">
        <v>0</v>
      </c>
      <c r="M34" s="835">
        <v>0</v>
      </c>
      <c r="N34" s="832">
        <v>2</v>
      </c>
      <c r="O34" s="836">
        <v>1</v>
      </c>
      <c r="P34" s="835">
        <v>0</v>
      </c>
      <c r="Q34" s="837"/>
      <c r="R34" s="832">
        <v>2</v>
      </c>
      <c r="S34" s="837">
        <v>1</v>
      </c>
      <c r="T34" s="836">
        <v>1</v>
      </c>
      <c r="U34" s="838">
        <v>1</v>
      </c>
    </row>
    <row r="35" spans="1:21" ht="14.4" customHeight="1" x14ac:dyDescent="0.3">
      <c r="A35" s="831">
        <v>6</v>
      </c>
      <c r="B35" s="832" t="s">
        <v>1334</v>
      </c>
      <c r="C35" s="832" t="s">
        <v>1340</v>
      </c>
      <c r="D35" s="833" t="s">
        <v>1501</v>
      </c>
      <c r="E35" s="834" t="s">
        <v>1354</v>
      </c>
      <c r="F35" s="832" t="s">
        <v>1335</v>
      </c>
      <c r="G35" s="832" t="s">
        <v>1440</v>
      </c>
      <c r="H35" s="832" t="s">
        <v>595</v>
      </c>
      <c r="I35" s="832" t="s">
        <v>1206</v>
      </c>
      <c r="J35" s="832" t="s">
        <v>810</v>
      </c>
      <c r="K35" s="832" t="s">
        <v>1207</v>
      </c>
      <c r="L35" s="835">
        <v>225.06</v>
      </c>
      <c r="M35" s="835">
        <v>225.06</v>
      </c>
      <c r="N35" s="832">
        <v>1</v>
      </c>
      <c r="O35" s="836">
        <v>1</v>
      </c>
      <c r="P35" s="835">
        <v>225.06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6</v>
      </c>
      <c r="B36" s="832" t="s">
        <v>1334</v>
      </c>
      <c r="C36" s="832" t="s">
        <v>1340</v>
      </c>
      <c r="D36" s="833" t="s">
        <v>1501</v>
      </c>
      <c r="E36" s="834" t="s">
        <v>1354</v>
      </c>
      <c r="F36" s="832" t="s">
        <v>1336</v>
      </c>
      <c r="G36" s="832" t="s">
        <v>1363</v>
      </c>
      <c r="H36" s="832" t="s">
        <v>555</v>
      </c>
      <c r="I36" s="832" t="s">
        <v>1441</v>
      </c>
      <c r="J36" s="832" t="s">
        <v>1442</v>
      </c>
      <c r="K36" s="832" t="s">
        <v>1443</v>
      </c>
      <c r="L36" s="835">
        <v>179.2</v>
      </c>
      <c r="M36" s="835">
        <v>179.2</v>
      </c>
      <c r="N36" s="832">
        <v>1</v>
      </c>
      <c r="O36" s="836">
        <v>1</v>
      </c>
      <c r="P36" s="835">
        <v>179.2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6</v>
      </c>
      <c r="B37" s="832" t="s">
        <v>1334</v>
      </c>
      <c r="C37" s="832" t="s">
        <v>1340</v>
      </c>
      <c r="D37" s="833" t="s">
        <v>1501</v>
      </c>
      <c r="E37" s="834" t="s">
        <v>1354</v>
      </c>
      <c r="F37" s="832" t="s">
        <v>1336</v>
      </c>
      <c r="G37" s="832" t="s">
        <v>1363</v>
      </c>
      <c r="H37" s="832" t="s">
        <v>555</v>
      </c>
      <c r="I37" s="832" t="s">
        <v>1367</v>
      </c>
      <c r="J37" s="832" t="s">
        <v>1368</v>
      </c>
      <c r="K37" s="832" t="s">
        <v>1369</v>
      </c>
      <c r="L37" s="835">
        <v>1978.94</v>
      </c>
      <c r="M37" s="835">
        <v>5936.82</v>
      </c>
      <c r="N37" s="832">
        <v>3</v>
      </c>
      <c r="O37" s="836">
        <v>3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6</v>
      </c>
      <c r="B38" s="832" t="s">
        <v>1334</v>
      </c>
      <c r="C38" s="832" t="s">
        <v>1340</v>
      </c>
      <c r="D38" s="833" t="s">
        <v>1501</v>
      </c>
      <c r="E38" s="834" t="s">
        <v>1347</v>
      </c>
      <c r="F38" s="832" t="s">
        <v>1335</v>
      </c>
      <c r="G38" s="832" t="s">
        <v>1444</v>
      </c>
      <c r="H38" s="832" t="s">
        <v>555</v>
      </c>
      <c r="I38" s="832" t="s">
        <v>1445</v>
      </c>
      <c r="J38" s="832" t="s">
        <v>1446</v>
      </c>
      <c r="K38" s="832" t="s">
        <v>1447</v>
      </c>
      <c r="L38" s="835">
        <v>299.83999999999997</v>
      </c>
      <c r="M38" s="835">
        <v>599.67999999999995</v>
      </c>
      <c r="N38" s="832">
        <v>2</v>
      </c>
      <c r="O38" s="836">
        <v>1</v>
      </c>
      <c r="P38" s="835">
        <v>599.67999999999995</v>
      </c>
      <c r="Q38" s="837">
        <v>1</v>
      </c>
      <c r="R38" s="832">
        <v>2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6</v>
      </c>
      <c r="B39" s="832" t="s">
        <v>1334</v>
      </c>
      <c r="C39" s="832" t="s">
        <v>1340</v>
      </c>
      <c r="D39" s="833" t="s">
        <v>1501</v>
      </c>
      <c r="E39" s="834" t="s">
        <v>1349</v>
      </c>
      <c r="F39" s="832" t="s">
        <v>1335</v>
      </c>
      <c r="G39" s="832" t="s">
        <v>1448</v>
      </c>
      <c r="H39" s="832" t="s">
        <v>595</v>
      </c>
      <c r="I39" s="832" t="s">
        <v>1449</v>
      </c>
      <c r="J39" s="832" t="s">
        <v>1450</v>
      </c>
      <c r="K39" s="832" t="s">
        <v>1173</v>
      </c>
      <c r="L39" s="835">
        <v>62.18</v>
      </c>
      <c r="M39" s="835">
        <v>62.18</v>
      </c>
      <c r="N39" s="832">
        <v>1</v>
      </c>
      <c r="O39" s="836">
        <v>1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6</v>
      </c>
      <c r="B40" s="832" t="s">
        <v>1334</v>
      </c>
      <c r="C40" s="832" t="s">
        <v>1340</v>
      </c>
      <c r="D40" s="833" t="s">
        <v>1501</v>
      </c>
      <c r="E40" s="834" t="s">
        <v>1349</v>
      </c>
      <c r="F40" s="832" t="s">
        <v>1335</v>
      </c>
      <c r="G40" s="832" t="s">
        <v>1448</v>
      </c>
      <c r="H40" s="832" t="s">
        <v>555</v>
      </c>
      <c r="I40" s="832" t="s">
        <v>1451</v>
      </c>
      <c r="J40" s="832" t="s">
        <v>1452</v>
      </c>
      <c r="K40" s="832" t="s">
        <v>1173</v>
      </c>
      <c r="L40" s="835">
        <v>62.18</v>
      </c>
      <c r="M40" s="835">
        <v>62.18</v>
      </c>
      <c r="N40" s="832">
        <v>1</v>
      </c>
      <c r="O40" s="836">
        <v>1</v>
      </c>
      <c r="P40" s="835">
        <v>62.18</v>
      </c>
      <c r="Q40" s="837">
        <v>1</v>
      </c>
      <c r="R40" s="832">
        <v>1</v>
      </c>
      <c r="S40" s="837">
        <v>1</v>
      </c>
      <c r="T40" s="836">
        <v>1</v>
      </c>
      <c r="U40" s="838">
        <v>1</v>
      </c>
    </row>
    <row r="41" spans="1:21" ht="14.4" customHeight="1" x14ac:dyDescent="0.3">
      <c r="A41" s="831">
        <v>6</v>
      </c>
      <c r="B41" s="832" t="s">
        <v>1334</v>
      </c>
      <c r="C41" s="832" t="s">
        <v>1340</v>
      </c>
      <c r="D41" s="833" t="s">
        <v>1501</v>
      </c>
      <c r="E41" s="834" t="s">
        <v>1349</v>
      </c>
      <c r="F41" s="832" t="s">
        <v>1335</v>
      </c>
      <c r="G41" s="832" t="s">
        <v>1453</v>
      </c>
      <c r="H41" s="832" t="s">
        <v>555</v>
      </c>
      <c r="I41" s="832" t="s">
        <v>1454</v>
      </c>
      <c r="J41" s="832" t="s">
        <v>1455</v>
      </c>
      <c r="K41" s="832" t="s">
        <v>1456</v>
      </c>
      <c r="L41" s="835">
        <v>93.98</v>
      </c>
      <c r="M41" s="835">
        <v>281.94</v>
      </c>
      <c r="N41" s="832">
        <v>3</v>
      </c>
      <c r="O41" s="836">
        <v>2</v>
      </c>
      <c r="P41" s="835">
        <v>281.94</v>
      </c>
      <c r="Q41" s="837">
        <v>1</v>
      </c>
      <c r="R41" s="832">
        <v>3</v>
      </c>
      <c r="S41" s="837">
        <v>1</v>
      </c>
      <c r="T41" s="836">
        <v>2</v>
      </c>
      <c r="U41" s="838">
        <v>1</v>
      </c>
    </row>
    <row r="42" spans="1:21" ht="14.4" customHeight="1" x14ac:dyDescent="0.3">
      <c r="A42" s="831">
        <v>6</v>
      </c>
      <c r="B42" s="832" t="s">
        <v>1334</v>
      </c>
      <c r="C42" s="832" t="s">
        <v>1340</v>
      </c>
      <c r="D42" s="833" t="s">
        <v>1501</v>
      </c>
      <c r="E42" s="834" t="s">
        <v>1349</v>
      </c>
      <c r="F42" s="832" t="s">
        <v>1335</v>
      </c>
      <c r="G42" s="832" t="s">
        <v>1457</v>
      </c>
      <c r="H42" s="832" t="s">
        <v>555</v>
      </c>
      <c r="I42" s="832" t="s">
        <v>1458</v>
      </c>
      <c r="J42" s="832" t="s">
        <v>766</v>
      </c>
      <c r="K42" s="832" t="s">
        <v>1459</v>
      </c>
      <c r="L42" s="835">
        <v>103.67</v>
      </c>
      <c r="M42" s="835">
        <v>103.67</v>
      </c>
      <c r="N42" s="832">
        <v>1</v>
      </c>
      <c r="O42" s="836">
        <v>0.5</v>
      </c>
      <c r="P42" s="835">
        <v>103.67</v>
      </c>
      <c r="Q42" s="837">
        <v>1</v>
      </c>
      <c r="R42" s="832">
        <v>1</v>
      </c>
      <c r="S42" s="837">
        <v>1</v>
      </c>
      <c r="T42" s="836">
        <v>0.5</v>
      </c>
      <c r="U42" s="838">
        <v>1</v>
      </c>
    </row>
    <row r="43" spans="1:21" ht="14.4" customHeight="1" x14ac:dyDescent="0.3">
      <c r="A43" s="831">
        <v>6</v>
      </c>
      <c r="B43" s="832" t="s">
        <v>1334</v>
      </c>
      <c r="C43" s="832" t="s">
        <v>1340</v>
      </c>
      <c r="D43" s="833" t="s">
        <v>1501</v>
      </c>
      <c r="E43" s="834" t="s">
        <v>1349</v>
      </c>
      <c r="F43" s="832" t="s">
        <v>1335</v>
      </c>
      <c r="G43" s="832" t="s">
        <v>1460</v>
      </c>
      <c r="H43" s="832" t="s">
        <v>555</v>
      </c>
      <c r="I43" s="832" t="s">
        <v>1461</v>
      </c>
      <c r="J43" s="832" t="s">
        <v>1462</v>
      </c>
      <c r="K43" s="832" t="s">
        <v>1463</v>
      </c>
      <c r="L43" s="835">
        <v>0</v>
      </c>
      <c r="M43" s="835">
        <v>0</v>
      </c>
      <c r="N43" s="832">
        <v>1</v>
      </c>
      <c r="O43" s="836">
        <v>1</v>
      </c>
      <c r="P43" s="835"/>
      <c r="Q43" s="837"/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6</v>
      </c>
      <c r="B44" s="832" t="s">
        <v>1334</v>
      </c>
      <c r="C44" s="832" t="s">
        <v>1340</v>
      </c>
      <c r="D44" s="833" t="s">
        <v>1501</v>
      </c>
      <c r="E44" s="834" t="s">
        <v>1349</v>
      </c>
      <c r="F44" s="832" t="s">
        <v>1335</v>
      </c>
      <c r="G44" s="832" t="s">
        <v>1439</v>
      </c>
      <c r="H44" s="832" t="s">
        <v>595</v>
      </c>
      <c r="I44" s="832" t="s">
        <v>1156</v>
      </c>
      <c r="J44" s="832" t="s">
        <v>1157</v>
      </c>
      <c r="K44" s="832" t="s">
        <v>1158</v>
      </c>
      <c r="L44" s="835">
        <v>0</v>
      </c>
      <c r="M44" s="835">
        <v>0</v>
      </c>
      <c r="N44" s="832">
        <v>2</v>
      </c>
      <c r="O44" s="836">
        <v>1</v>
      </c>
      <c r="P44" s="835">
        <v>0</v>
      </c>
      <c r="Q44" s="837"/>
      <c r="R44" s="832">
        <v>2</v>
      </c>
      <c r="S44" s="837">
        <v>1</v>
      </c>
      <c r="T44" s="836">
        <v>1</v>
      </c>
      <c r="U44" s="838">
        <v>1</v>
      </c>
    </row>
    <row r="45" spans="1:21" ht="14.4" customHeight="1" x14ac:dyDescent="0.3">
      <c r="A45" s="831">
        <v>6</v>
      </c>
      <c r="B45" s="832" t="s">
        <v>1334</v>
      </c>
      <c r="C45" s="832" t="s">
        <v>1340</v>
      </c>
      <c r="D45" s="833" t="s">
        <v>1501</v>
      </c>
      <c r="E45" s="834" t="s">
        <v>1349</v>
      </c>
      <c r="F45" s="832" t="s">
        <v>1335</v>
      </c>
      <c r="G45" s="832" t="s">
        <v>1464</v>
      </c>
      <c r="H45" s="832" t="s">
        <v>595</v>
      </c>
      <c r="I45" s="832" t="s">
        <v>1169</v>
      </c>
      <c r="J45" s="832" t="s">
        <v>713</v>
      </c>
      <c r="K45" s="832" t="s">
        <v>1170</v>
      </c>
      <c r="L45" s="835">
        <v>0</v>
      </c>
      <c r="M45" s="835">
        <v>0</v>
      </c>
      <c r="N45" s="832">
        <v>1</v>
      </c>
      <c r="O45" s="836">
        <v>0.5</v>
      </c>
      <c r="P45" s="835">
        <v>0</v>
      </c>
      <c r="Q45" s="837"/>
      <c r="R45" s="832">
        <v>1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6</v>
      </c>
      <c r="B46" s="832" t="s">
        <v>1334</v>
      </c>
      <c r="C46" s="832" t="s">
        <v>1340</v>
      </c>
      <c r="D46" s="833" t="s">
        <v>1501</v>
      </c>
      <c r="E46" s="834" t="s">
        <v>1349</v>
      </c>
      <c r="F46" s="832" t="s">
        <v>1336</v>
      </c>
      <c r="G46" s="832" t="s">
        <v>1363</v>
      </c>
      <c r="H46" s="832" t="s">
        <v>555</v>
      </c>
      <c r="I46" s="832" t="s">
        <v>1364</v>
      </c>
      <c r="J46" s="832" t="s">
        <v>1365</v>
      </c>
      <c r="K46" s="832" t="s">
        <v>1366</v>
      </c>
      <c r="L46" s="835">
        <v>864.39</v>
      </c>
      <c r="M46" s="835">
        <v>864.39</v>
      </c>
      <c r="N46" s="832">
        <v>1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6</v>
      </c>
      <c r="B47" s="832" t="s">
        <v>1334</v>
      </c>
      <c r="C47" s="832" t="s">
        <v>1340</v>
      </c>
      <c r="D47" s="833" t="s">
        <v>1501</v>
      </c>
      <c r="E47" s="834" t="s">
        <v>1349</v>
      </c>
      <c r="F47" s="832" t="s">
        <v>1336</v>
      </c>
      <c r="G47" s="832" t="s">
        <v>1363</v>
      </c>
      <c r="H47" s="832" t="s">
        <v>555</v>
      </c>
      <c r="I47" s="832" t="s">
        <v>1367</v>
      </c>
      <c r="J47" s="832" t="s">
        <v>1368</v>
      </c>
      <c r="K47" s="832" t="s">
        <v>1369</v>
      </c>
      <c r="L47" s="835">
        <v>1978.94</v>
      </c>
      <c r="M47" s="835">
        <v>7915.76</v>
      </c>
      <c r="N47" s="832">
        <v>4</v>
      </c>
      <c r="O47" s="836">
        <v>4</v>
      </c>
      <c r="P47" s="835">
        <v>7915.76</v>
      </c>
      <c r="Q47" s="837">
        <v>1</v>
      </c>
      <c r="R47" s="832">
        <v>4</v>
      </c>
      <c r="S47" s="837">
        <v>1</v>
      </c>
      <c r="T47" s="836">
        <v>4</v>
      </c>
      <c r="U47" s="838">
        <v>1</v>
      </c>
    </row>
    <row r="48" spans="1:21" ht="14.4" customHeight="1" x14ac:dyDescent="0.3">
      <c r="A48" s="831">
        <v>6</v>
      </c>
      <c r="B48" s="832" t="s">
        <v>1334</v>
      </c>
      <c r="C48" s="832" t="s">
        <v>1340</v>
      </c>
      <c r="D48" s="833" t="s">
        <v>1501</v>
      </c>
      <c r="E48" s="834" t="s">
        <v>1349</v>
      </c>
      <c r="F48" s="832" t="s">
        <v>1336</v>
      </c>
      <c r="G48" s="832" t="s">
        <v>1363</v>
      </c>
      <c r="H48" s="832" t="s">
        <v>555</v>
      </c>
      <c r="I48" s="832" t="s">
        <v>1370</v>
      </c>
      <c r="J48" s="832" t="s">
        <v>1371</v>
      </c>
      <c r="K48" s="832" t="s">
        <v>1372</v>
      </c>
      <c r="L48" s="835">
        <v>700</v>
      </c>
      <c r="M48" s="835">
        <v>700</v>
      </c>
      <c r="N48" s="832">
        <v>1</v>
      </c>
      <c r="O48" s="836">
        <v>1</v>
      </c>
      <c r="P48" s="835">
        <v>700</v>
      </c>
      <c r="Q48" s="837">
        <v>1</v>
      </c>
      <c r="R48" s="832">
        <v>1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6</v>
      </c>
      <c r="B49" s="832" t="s">
        <v>1334</v>
      </c>
      <c r="C49" s="832" t="s">
        <v>1340</v>
      </c>
      <c r="D49" s="833" t="s">
        <v>1501</v>
      </c>
      <c r="E49" s="834" t="s">
        <v>1355</v>
      </c>
      <c r="F49" s="832" t="s">
        <v>1335</v>
      </c>
      <c r="G49" s="832" t="s">
        <v>1465</v>
      </c>
      <c r="H49" s="832" t="s">
        <v>595</v>
      </c>
      <c r="I49" s="832" t="s">
        <v>1466</v>
      </c>
      <c r="J49" s="832" t="s">
        <v>1220</v>
      </c>
      <c r="K49" s="832" t="s">
        <v>1467</v>
      </c>
      <c r="L49" s="835">
        <v>246.39</v>
      </c>
      <c r="M49" s="835">
        <v>246.39</v>
      </c>
      <c r="N49" s="832">
        <v>1</v>
      </c>
      <c r="O49" s="836">
        <v>1</v>
      </c>
      <c r="P49" s="835">
        <v>246.39</v>
      </c>
      <c r="Q49" s="837">
        <v>1</v>
      </c>
      <c r="R49" s="832">
        <v>1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6</v>
      </c>
      <c r="B50" s="832" t="s">
        <v>1334</v>
      </c>
      <c r="C50" s="832" t="s">
        <v>1340</v>
      </c>
      <c r="D50" s="833" t="s">
        <v>1501</v>
      </c>
      <c r="E50" s="834" t="s">
        <v>1355</v>
      </c>
      <c r="F50" s="832" t="s">
        <v>1335</v>
      </c>
      <c r="G50" s="832" t="s">
        <v>1387</v>
      </c>
      <c r="H50" s="832" t="s">
        <v>555</v>
      </c>
      <c r="I50" s="832" t="s">
        <v>1388</v>
      </c>
      <c r="J50" s="832" t="s">
        <v>1389</v>
      </c>
      <c r="K50" s="832" t="s">
        <v>1390</v>
      </c>
      <c r="L50" s="835">
        <v>107.27</v>
      </c>
      <c r="M50" s="835">
        <v>321.81</v>
      </c>
      <c r="N50" s="832">
        <v>3</v>
      </c>
      <c r="O50" s="836">
        <v>2</v>
      </c>
      <c r="P50" s="835">
        <v>321.81</v>
      </c>
      <c r="Q50" s="837">
        <v>1</v>
      </c>
      <c r="R50" s="832">
        <v>3</v>
      </c>
      <c r="S50" s="837">
        <v>1</v>
      </c>
      <c r="T50" s="836">
        <v>2</v>
      </c>
      <c r="U50" s="838">
        <v>1</v>
      </c>
    </row>
    <row r="51" spans="1:21" ht="14.4" customHeight="1" x14ac:dyDescent="0.3">
      <c r="A51" s="831">
        <v>6</v>
      </c>
      <c r="B51" s="832" t="s">
        <v>1334</v>
      </c>
      <c r="C51" s="832" t="s">
        <v>1340</v>
      </c>
      <c r="D51" s="833" t="s">
        <v>1501</v>
      </c>
      <c r="E51" s="834" t="s">
        <v>1355</v>
      </c>
      <c r="F51" s="832" t="s">
        <v>1335</v>
      </c>
      <c r="G51" s="832" t="s">
        <v>1468</v>
      </c>
      <c r="H51" s="832" t="s">
        <v>555</v>
      </c>
      <c r="I51" s="832" t="s">
        <v>1469</v>
      </c>
      <c r="J51" s="832" t="s">
        <v>1470</v>
      </c>
      <c r="K51" s="832" t="s">
        <v>1471</v>
      </c>
      <c r="L51" s="835">
        <v>140.72</v>
      </c>
      <c r="M51" s="835">
        <v>140.72</v>
      </c>
      <c r="N51" s="832">
        <v>1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6</v>
      </c>
      <c r="B52" s="832" t="s">
        <v>1334</v>
      </c>
      <c r="C52" s="832" t="s">
        <v>1340</v>
      </c>
      <c r="D52" s="833" t="s">
        <v>1501</v>
      </c>
      <c r="E52" s="834" t="s">
        <v>1355</v>
      </c>
      <c r="F52" s="832" t="s">
        <v>1335</v>
      </c>
      <c r="G52" s="832" t="s">
        <v>1439</v>
      </c>
      <c r="H52" s="832" t="s">
        <v>595</v>
      </c>
      <c r="I52" s="832" t="s">
        <v>1156</v>
      </c>
      <c r="J52" s="832" t="s">
        <v>1157</v>
      </c>
      <c r="K52" s="832" t="s">
        <v>1158</v>
      </c>
      <c r="L52" s="835">
        <v>0</v>
      </c>
      <c r="M52" s="835">
        <v>0</v>
      </c>
      <c r="N52" s="832">
        <v>1</v>
      </c>
      <c r="O52" s="836">
        <v>1</v>
      </c>
      <c r="P52" s="835">
        <v>0</v>
      </c>
      <c r="Q52" s="837"/>
      <c r="R52" s="832">
        <v>1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6</v>
      </c>
      <c r="B53" s="832" t="s">
        <v>1334</v>
      </c>
      <c r="C53" s="832" t="s">
        <v>1340</v>
      </c>
      <c r="D53" s="833" t="s">
        <v>1501</v>
      </c>
      <c r="E53" s="834" t="s">
        <v>1355</v>
      </c>
      <c r="F53" s="832" t="s">
        <v>1335</v>
      </c>
      <c r="G53" s="832" t="s">
        <v>1472</v>
      </c>
      <c r="H53" s="832" t="s">
        <v>555</v>
      </c>
      <c r="I53" s="832" t="s">
        <v>1473</v>
      </c>
      <c r="J53" s="832" t="s">
        <v>1474</v>
      </c>
      <c r="K53" s="832" t="s">
        <v>1475</v>
      </c>
      <c r="L53" s="835">
        <v>2048.64</v>
      </c>
      <c r="M53" s="835">
        <v>2048.64</v>
      </c>
      <c r="N53" s="832">
        <v>1</v>
      </c>
      <c r="O53" s="836">
        <v>1</v>
      </c>
      <c r="P53" s="835">
        <v>2048.64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6</v>
      </c>
      <c r="B54" s="832" t="s">
        <v>1334</v>
      </c>
      <c r="C54" s="832" t="s">
        <v>1340</v>
      </c>
      <c r="D54" s="833" t="s">
        <v>1501</v>
      </c>
      <c r="E54" s="834" t="s">
        <v>1355</v>
      </c>
      <c r="F54" s="832" t="s">
        <v>1335</v>
      </c>
      <c r="G54" s="832" t="s">
        <v>1440</v>
      </c>
      <c r="H54" s="832" t="s">
        <v>595</v>
      </c>
      <c r="I54" s="832" t="s">
        <v>1130</v>
      </c>
      <c r="J54" s="832" t="s">
        <v>810</v>
      </c>
      <c r="K54" s="832" t="s">
        <v>1131</v>
      </c>
      <c r="L54" s="835">
        <v>154.36000000000001</v>
      </c>
      <c r="M54" s="835">
        <v>154.36000000000001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6</v>
      </c>
      <c r="B55" s="832" t="s">
        <v>1334</v>
      </c>
      <c r="C55" s="832" t="s">
        <v>1340</v>
      </c>
      <c r="D55" s="833" t="s">
        <v>1501</v>
      </c>
      <c r="E55" s="834" t="s">
        <v>1355</v>
      </c>
      <c r="F55" s="832" t="s">
        <v>1336</v>
      </c>
      <c r="G55" s="832" t="s">
        <v>1363</v>
      </c>
      <c r="H55" s="832" t="s">
        <v>555</v>
      </c>
      <c r="I55" s="832" t="s">
        <v>1364</v>
      </c>
      <c r="J55" s="832" t="s">
        <v>1365</v>
      </c>
      <c r="K55" s="832" t="s">
        <v>1366</v>
      </c>
      <c r="L55" s="835">
        <v>864.39</v>
      </c>
      <c r="M55" s="835">
        <v>12101.46</v>
      </c>
      <c r="N55" s="832">
        <v>14</v>
      </c>
      <c r="O55" s="836">
        <v>14</v>
      </c>
      <c r="P55" s="835">
        <v>12101.46</v>
      </c>
      <c r="Q55" s="837">
        <v>1</v>
      </c>
      <c r="R55" s="832">
        <v>14</v>
      </c>
      <c r="S55" s="837">
        <v>1</v>
      </c>
      <c r="T55" s="836">
        <v>14</v>
      </c>
      <c r="U55" s="838">
        <v>1</v>
      </c>
    </row>
    <row r="56" spans="1:21" ht="14.4" customHeight="1" x14ac:dyDescent="0.3">
      <c r="A56" s="831">
        <v>6</v>
      </c>
      <c r="B56" s="832" t="s">
        <v>1334</v>
      </c>
      <c r="C56" s="832" t="s">
        <v>1340</v>
      </c>
      <c r="D56" s="833" t="s">
        <v>1501</v>
      </c>
      <c r="E56" s="834" t="s">
        <v>1355</v>
      </c>
      <c r="F56" s="832" t="s">
        <v>1336</v>
      </c>
      <c r="G56" s="832" t="s">
        <v>1363</v>
      </c>
      <c r="H56" s="832" t="s">
        <v>555</v>
      </c>
      <c r="I56" s="832" t="s">
        <v>1367</v>
      </c>
      <c r="J56" s="832" t="s">
        <v>1368</v>
      </c>
      <c r="K56" s="832" t="s">
        <v>1369</v>
      </c>
      <c r="L56" s="835">
        <v>1978.94</v>
      </c>
      <c r="M56" s="835">
        <v>23747.279999999999</v>
      </c>
      <c r="N56" s="832">
        <v>12</v>
      </c>
      <c r="O56" s="836">
        <v>12</v>
      </c>
      <c r="P56" s="835">
        <v>21768.34</v>
      </c>
      <c r="Q56" s="837">
        <v>0.91666666666666674</v>
      </c>
      <c r="R56" s="832">
        <v>11</v>
      </c>
      <c r="S56" s="837">
        <v>0.91666666666666663</v>
      </c>
      <c r="T56" s="836">
        <v>11</v>
      </c>
      <c r="U56" s="838">
        <v>0.91666666666666663</v>
      </c>
    </row>
    <row r="57" spans="1:21" ht="14.4" customHeight="1" x14ac:dyDescent="0.3">
      <c r="A57" s="831">
        <v>6</v>
      </c>
      <c r="B57" s="832" t="s">
        <v>1334</v>
      </c>
      <c r="C57" s="832" t="s">
        <v>1340</v>
      </c>
      <c r="D57" s="833" t="s">
        <v>1501</v>
      </c>
      <c r="E57" s="834" t="s">
        <v>1355</v>
      </c>
      <c r="F57" s="832" t="s">
        <v>1336</v>
      </c>
      <c r="G57" s="832" t="s">
        <v>1363</v>
      </c>
      <c r="H57" s="832" t="s">
        <v>555</v>
      </c>
      <c r="I57" s="832" t="s">
        <v>1370</v>
      </c>
      <c r="J57" s="832" t="s">
        <v>1371</v>
      </c>
      <c r="K57" s="832" t="s">
        <v>1372</v>
      </c>
      <c r="L57" s="835">
        <v>700</v>
      </c>
      <c r="M57" s="835">
        <v>5600</v>
      </c>
      <c r="N57" s="832">
        <v>8</v>
      </c>
      <c r="O57" s="836">
        <v>8</v>
      </c>
      <c r="P57" s="835">
        <v>4200</v>
      </c>
      <c r="Q57" s="837">
        <v>0.75</v>
      </c>
      <c r="R57" s="832">
        <v>6</v>
      </c>
      <c r="S57" s="837">
        <v>0.75</v>
      </c>
      <c r="T57" s="836">
        <v>6</v>
      </c>
      <c r="U57" s="838">
        <v>0.75</v>
      </c>
    </row>
    <row r="58" spans="1:21" ht="14.4" customHeight="1" x14ac:dyDescent="0.3">
      <c r="A58" s="831">
        <v>6</v>
      </c>
      <c r="B58" s="832" t="s">
        <v>1334</v>
      </c>
      <c r="C58" s="832" t="s">
        <v>1340</v>
      </c>
      <c r="D58" s="833" t="s">
        <v>1501</v>
      </c>
      <c r="E58" s="834" t="s">
        <v>1348</v>
      </c>
      <c r="F58" s="832" t="s">
        <v>1335</v>
      </c>
      <c r="G58" s="832" t="s">
        <v>1476</v>
      </c>
      <c r="H58" s="832" t="s">
        <v>555</v>
      </c>
      <c r="I58" s="832" t="s">
        <v>1477</v>
      </c>
      <c r="J58" s="832" t="s">
        <v>1478</v>
      </c>
      <c r="K58" s="832" t="s">
        <v>1479</v>
      </c>
      <c r="L58" s="835">
        <v>105.32</v>
      </c>
      <c r="M58" s="835">
        <v>210.64</v>
      </c>
      <c r="N58" s="832">
        <v>2</v>
      </c>
      <c r="O58" s="836">
        <v>1</v>
      </c>
      <c r="P58" s="835">
        <v>210.64</v>
      </c>
      <c r="Q58" s="837">
        <v>1</v>
      </c>
      <c r="R58" s="832">
        <v>2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6</v>
      </c>
      <c r="B59" s="832" t="s">
        <v>1334</v>
      </c>
      <c r="C59" s="832" t="s">
        <v>1340</v>
      </c>
      <c r="D59" s="833" t="s">
        <v>1501</v>
      </c>
      <c r="E59" s="834" t="s">
        <v>1348</v>
      </c>
      <c r="F59" s="832" t="s">
        <v>1335</v>
      </c>
      <c r="G59" s="832" t="s">
        <v>1453</v>
      </c>
      <c r="H59" s="832" t="s">
        <v>555</v>
      </c>
      <c r="I59" s="832" t="s">
        <v>1454</v>
      </c>
      <c r="J59" s="832" t="s">
        <v>1455</v>
      </c>
      <c r="K59" s="832" t="s">
        <v>1456</v>
      </c>
      <c r="L59" s="835">
        <v>93.98</v>
      </c>
      <c r="M59" s="835">
        <v>93.98</v>
      </c>
      <c r="N59" s="832">
        <v>1</v>
      </c>
      <c r="O59" s="836">
        <v>1</v>
      </c>
      <c r="P59" s="835">
        <v>93.98</v>
      </c>
      <c r="Q59" s="837">
        <v>1</v>
      </c>
      <c r="R59" s="832">
        <v>1</v>
      </c>
      <c r="S59" s="837">
        <v>1</v>
      </c>
      <c r="T59" s="836">
        <v>1</v>
      </c>
      <c r="U59" s="838">
        <v>1</v>
      </c>
    </row>
    <row r="60" spans="1:21" ht="14.4" customHeight="1" x14ac:dyDescent="0.3">
      <c r="A60" s="831">
        <v>6</v>
      </c>
      <c r="B60" s="832" t="s">
        <v>1334</v>
      </c>
      <c r="C60" s="832" t="s">
        <v>1340</v>
      </c>
      <c r="D60" s="833" t="s">
        <v>1501</v>
      </c>
      <c r="E60" s="834" t="s">
        <v>1348</v>
      </c>
      <c r="F60" s="832" t="s">
        <v>1335</v>
      </c>
      <c r="G60" s="832" t="s">
        <v>1480</v>
      </c>
      <c r="H60" s="832" t="s">
        <v>555</v>
      </c>
      <c r="I60" s="832" t="s">
        <v>1481</v>
      </c>
      <c r="J60" s="832" t="s">
        <v>1482</v>
      </c>
      <c r="K60" s="832" t="s">
        <v>1483</v>
      </c>
      <c r="L60" s="835">
        <v>98.75</v>
      </c>
      <c r="M60" s="835">
        <v>197.5</v>
      </c>
      <c r="N60" s="832">
        <v>2</v>
      </c>
      <c r="O60" s="836">
        <v>1</v>
      </c>
      <c r="P60" s="835">
        <v>197.5</v>
      </c>
      <c r="Q60" s="837">
        <v>1</v>
      </c>
      <c r="R60" s="832">
        <v>2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6</v>
      </c>
      <c r="B61" s="832" t="s">
        <v>1334</v>
      </c>
      <c r="C61" s="832" t="s">
        <v>1340</v>
      </c>
      <c r="D61" s="833" t="s">
        <v>1501</v>
      </c>
      <c r="E61" s="834" t="s">
        <v>1348</v>
      </c>
      <c r="F61" s="832" t="s">
        <v>1335</v>
      </c>
      <c r="G61" s="832" t="s">
        <v>1359</v>
      </c>
      <c r="H61" s="832" t="s">
        <v>555</v>
      </c>
      <c r="I61" s="832" t="s">
        <v>1484</v>
      </c>
      <c r="J61" s="832" t="s">
        <v>1485</v>
      </c>
      <c r="K61" s="832" t="s">
        <v>1486</v>
      </c>
      <c r="L61" s="835">
        <v>0</v>
      </c>
      <c r="M61" s="835">
        <v>0</v>
      </c>
      <c r="N61" s="832">
        <v>2</v>
      </c>
      <c r="O61" s="836">
        <v>1</v>
      </c>
      <c r="P61" s="835"/>
      <c r="Q61" s="837"/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6</v>
      </c>
      <c r="B62" s="832" t="s">
        <v>1334</v>
      </c>
      <c r="C62" s="832" t="s">
        <v>1340</v>
      </c>
      <c r="D62" s="833" t="s">
        <v>1501</v>
      </c>
      <c r="E62" s="834" t="s">
        <v>1348</v>
      </c>
      <c r="F62" s="832" t="s">
        <v>1335</v>
      </c>
      <c r="G62" s="832" t="s">
        <v>1487</v>
      </c>
      <c r="H62" s="832" t="s">
        <v>595</v>
      </c>
      <c r="I62" s="832" t="s">
        <v>1153</v>
      </c>
      <c r="J62" s="832" t="s">
        <v>708</v>
      </c>
      <c r="K62" s="832" t="s">
        <v>1154</v>
      </c>
      <c r="L62" s="835">
        <v>65.36</v>
      </c>
      <c r="M62" s="835">
        <v>65.36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6</v>
      </c>
      <c r="B63" s="832" t="s">
        <v>1334</v>
      </c>
      <c r="C63" s="832" t="s">
        <v>1340</v>
      </c>
      <c r="D63" s="833" t="s">
        <v>1501</v>
      </c>
      <c r="E63" s="834" t="s">
        <v>1348</v>
      </c>
      <c r="F63" s="832" t="s">
        <v>1336</v>
      </c>
      <c r="G63" s="832" t="s">
        <v>1363</v>
      </c>
      <c r="H63" s="832" t="s">
        <v>555</v>
      </c>
      <c r="I63" s="832" t="s">
        <v>1441</v>
      </c>
      <c r="J63" s="832" t="s">
        <v>1442</v>
      </c>
      <c r="K63" s="832" t="s">
        <v>1443</v>
      </c>
      <c r="L63" s="835">
        <v>179.2</v>
      </c>
      <c r="M63" s="835">
        <v>179.2</v>
      </c>
      <c r="N63" s="832">
        <v>1</v>
      </c>
      <c r="O63" s="836">
        <v>1</v>
      </c>
      <c r="P63" s="835">
        <v>179.2</v>
      </c>
      <c r="Q63" s="837">
        <v>1</v>
      </c>
      <c r="R63" s="832">
        <v>1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6</v>
      </c>
      <c r="B64" s="832" t="s">
        <v>1334</v>
      </c>
      <c r="C64" s="832" t="s">
        <v>1340</v>
      </c>
      <c r="D64" s="833" t="s">
        <v>1501</v>
      </c>
      <c r="E64" s="834" t="s">
        <v>1348</v>
      </c>
      <c r="F64" s="832" t="s">
        <v>1336</v>
      </c>
      <c r="G64" s="832" t="s">
        <v>1363</v>
      </c>
      <c r="H64" s="832" t="s">
        <v>555</v>
      </c>
      <c r="I64" s="832" t="s">
        <v>1364</v>
      </c>
      <c r="J64" s="832" t="s">
        <v>1365</v>
      </c>
      <c r="K64" s="832" t="s">
        <v>1366</v>
      </c>
      <c r="L64" s="835">
        <v>864.39</v>
      </c>
      <c r="M64" s="835">
        <v>1728.78</v>
      </c>
      <c r="N64" s="832">
        <v>2</v>
      </c>
      <c r="O64" s="836">
        <v>2</v>
      </c>
      <c r="P64" s="835">
        <v>864.39</v>
      </c>
      <c r="Q64" s="837">
        <v>0.5</v>
      </c>
      <c r="R64" s="832">
        <v>1</v>
      </c>
      <c r="S64" s="837">
        <v>0.5</v>
      </c>
      <c r="T64" s="836">
        <v>1</v>
      </c>
      <c r="U64" s="838">
        <v>0.5</v>
      </c>
    </row>
    <row r="65" spans="1:21" ht="14.4" customHeight="1" x14ac:dyDescent="0.3">
      <c r="A65" s="831">
        <v>6</v>
      </c>
      <c r="B65" s="832" t="s">
        <v>1334</v>
      </c>
      <c r="C65" s="832" t="s">
        <v>1340</v>
      </c>
      <c r="D65" s="833" t="s">
        <v>1501</v>
      </c>
      <c r="E65" s="834" t="s">
        <v>1348</v>
      </c>
      <c r="F65" s="832" t="s">
        <v>1336</v>
      </c>
      <c r="G65" s="832" t="s">
        <v>1363</v>
      </c>
      <c r="H65" s="832" t="s">
        <v>555</v>
      </c>
      <c r="I65" s="832" t="s">
        <v>1488</v>
      </c>
      <c r="J65" s="832" t="s">
        <v>1489</v>
      </c>
      <c r="K65" s="832" t="s">
        <v>1490</v>
      </c>
      <c r="L65" s="835">
        <v>350</v>
      </c>
      <c r="M65" s="835">
        <v>350</v>
      </c>
      <c r="N65" s="832">
        <v>1</v>
      </c>
      <c r="O65" s="836">
        <v>1</v>
      </c>
      <c r="P65" s="835">
        <v>350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6</v>
      </c>
      <c r="B66" s="832" t="s">
        <v>1334</v>
      </c>
      <c r="C66" s="832" t="s">
        <v>1340</v>
      </c>
      <c r="D66" s="833" t="s">
        <v>1501</v>
      </c>
      <c r="E66" s="834" t="s">
        <v>1348</v>
      </c>
      <c r="F66" s="832" t="s">
        <v>1336</v>
      </c>
      <c r="G66" s="832" t="s">
        <v>1363</v>
      </c>
      <c r="H66" s="832" t="s">
        <v>555</v>
      </c>
      <c r="I66" s="832" t="s">
        <v>1367</v>
      </c>
      <c r="J66" s="832" t="s">
        <v>1368</v>
      </c>
      <c r="K66" s="832" t="s">
        <v>1369</v>
      </c>
      <c r="L66" s="835">
        <v>1978.94</v>
      </c>
      <c r="M66" s="835">
        <v>11873.64</v>
      </c>
      <c r="N66" s="832">
        <v>6</v>
      </c>
      <c r="O66" s="836">
        <v>6</v>
      </c>
      <c r="P66" s="835">
        <v>5936.82</v>
      </c>
      <c r="Q66" s="837">
        <v>0.5</v>
      </c>
      <c r="R66" s="832">
        <v>3</v>
      </c>
      <c r="S66" s="837">
        <v>0.5</v>
      </c>
      <c r="T66" s="836">
        <v>3</v>
      </c>
      <c r="U66" s="838">
        <v>0.5</v>
      </c>
    </row>
    <row r="67" spans="1:21" ht="14.4" customHeight="1" x14ac:dyDescent="0.3">
      <c r="A67" s="831">
        <v>6</v>
      </c>
      <c r="B67" s="832" t="s">
        <v>1334</v>
      </c>
      <c r="C67" s="832" t="s">
        <v>1340</v>
      </c>
      <c r="D67" s="833" t="s">
        <v>1501</v>
      </c>
      <c r="E67" s="834" t="s">
        <v>1356</v>
      </c>
      <c r="F67" s="832" t="s">
        <v>1335</v>
      </c>
      <c r="G67" s="832" t="s">
        <v>1387</v>
      </c>
      <c r="H67" s="832" t="s">
        <v>555</v>
      </c>
      <c r="I67" s="832" t="s">
        <v>1388</v>
      </c>
      <c r="J67" s="832" t="s">
        <v>1389</v>
      </c>
      <c r="K67" s="832" t="s">
        <v>1390</v>
      </c>
      <c r="L67" s="835">
        <v>107.27</v>
      </c>
      <c r="M67" s="835">
        <v>107.27</v>
      </c>
      <c r="N67" s="832">
        <v>1</v>
      </c>
      <c r="O67" s="836">
        <v>0.5</v>
      </c>
      <c r="P67" s="835">
        <v>107.27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6</v>
      </c>
      <c r="B68" s="832" t="s">
        <v>1334</v>
      </c>
      <c r="C68" s="832" t="s">
        <v>1340</v>
      </c>
      <c r="D68" s="833" t="s">
        <v>1501</v>
      </c>
      <c r="E68" s="834" t="s">
        <v>1356</v>
      </c>
      <c r="F68" s="832" t="s">
        <v>1335</v>
      </c>
      <c r="G68" s="832" t="s">
        <v>1491</v>
      </c>
      <c r="H68" s="832" t="s">
        <v>555</v>
      </c>
      <c r="I68" s="832" t="s">
        <v>1492</v>
      </c>
      <c r="J68" s="832" t="s">
        <v>1493</v>
      </c>
      <c r="K68" s="832" t="s">
        <v>1494</v>
      </c>
      <c r="L68" s="835">
        <v>88.76</v>
      </c>
      <c r="M68" s="835">
        <v>88.76</v>
      </c>
      <c r="N68" s="832">
        <v>1</v>
      </c>
      <c r="O68" s="836">
        <v>0.5</v>
      </c>
      <c r="P68" s="835">
        <v>88.76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6</v>
      </c>
      <c r="B69" s="832" t="s">
        <v>1334</v>
      </c>
      <c r="C69" s="832" t="s">
        <v>1340</v>
      </c>
      <c r="D69" s="833" t="s">
        <v>1501</v>
      </c>
      <c r="E69" s="834" t="s">
        <v>1351</v>
      </c>
      <c r="F69" s="832" t="s">
        <v>1336</v>
      </c>
      <c r="G69" s="832" t="s">
        <v>1363</v>
      </c>
      <c r="H69" s="832" t="s">
        <v>555</v>
      </c>
      <c r="I69" s="832" t="s">
        <v>1364</v>
      </c>
      <c r="J69" s="832" t="s">
        <v>1365</v>
      </c>
      <c r="K69" s="832" t="s">
        <v>1366</v>
      </c>
      <c r="L69" s="835">
        <v>864.39</v>
      </c>
      <c r="M69" s="835">
        <v>2593.17</v>
      </c>
      <c r="N69" s="832">
        <v>3</v>
      </c>
      <c r="O69" s="836">
        <v>3</v>
      </c>
      <c r="P69" s="835">
        <v>2593.17</v>
      </c>
      <c r="Q69" s="837">
        <v>1</v>
      </c>
      <c r="R69" s="832">
        <v>3</v>
      </c>
      <c r="S69" s="837">
        <v>1</v>
      </c>
      <c r="T69" s="836">
        <v>3</v>
      </c>
      <c r="U69" s="838">
        <v>1</v>
      </c>
    </row>
    <row r="70" spans="1:21" ht="14.4" customHeight="1" x14ac:dyDescent="0.3">
      <c r="A70" s="831">
        <v>6</v>
      </c>
      <c r="B70" s="832" t="s">
        <v>1334</v>
      </c>
      <c r="C70" s="832" t="s">
        <v>1340</v>
      </c>
      <c r="D70" s="833" t="s">
        <v>1501</v>
      </c>
      <c r="E70" s="834" t="s">
        <v>1351</v>
      </c>
      <c r="F70" s="832" t="s">
        <v>1336</v>
      </c>
      <c r="G70" s="832" t="s">
        <v>1363</v>
      </c>
      <c r="H70" s="832" t="s">
        <v>555</v>
      </c>
      <c r="I70" s="832" t="s">
        <v>1367</v>
      </c>
      <c r="J70" s="832" t="s">
        <v>1368</v>
      </c>
      <c r="K70" s="832" t="s">
        <v>1369</v>
      </c>
      <c r="L70" s="835">
        <v>1978.94</v>
      </c>
      <c r="M70" s="835">
        <v>21768.340000000004</v>
      </c>
      <c r="N70" s="832">
        <v>11</v>
      </c>
      <c r="O70" s="836">
        <v>11</v>
      </c>
      <c r="P70" s="835">
        <v>17810.460000000003</v>
      </c>
      <c r="Q70" s="837">
        <v>0.81818181818181812</v>
      </c>
      <c r="R70" s="832">
        <v>9</v>
      </c>
      <c r="S70" s="837">
        <v>0.81818181818181823</v>
      </c>
      <c r="T70" s="836">
        <v>9</v>
      </c>
      <c r="U70" s="838">
        <v>0.81818181818181823</v>
      </c>
    </row>
    <row r="71" spans="1:21" ht="14.4" customHeight="1" x14ac:dyDescent="0.3">
      <c r="A71" s="831">
        <v>6</v>
      </c>
      <c r="B71" s="832" t="s">
        <v>1334</v>
      </c>
      <c r="C71" s="832" t="s">
        <v>1338</v>
      </c>
      <c r="D71" s="833" t="s">
        <v>1502</v>
      </c>
      <c r="E71" s="834" t="s">
        <v>1353</v>
      </c>
      <c r="F71" s="832" t="s">
        <v>1336</v>
      </c>
      <c r="G71" s="832" t="s">
        <v>1363</v>
      </c>
      <c r="H71" s="832" t="s">
        <v>555</v>
      </c>
      <c r="I71" s="832" t="s">
        <v>1364</v>
      </c>
      <c r="J71" s="832" t="s">
        <v>1365</v>
      </c>
      <c r="K71" s="832" t="s">
        <v>1366</v>
      </c>
      <c r="L71" s="835">
        <v>864.39</v>
      </c>
      <c r="M71" s="835">
        <v>864.39</v>
      </c>
      <c r="N71" s="832">
        <v>1</v>
      </c>
      <c r="O71" s="836">
        <v>1</v>
      </c>
      <c r="P71" s="835">
        <v>864.39</v>
      </c>
      <c r="Q71" s="837">
        <v>1</v>
      </c>
      <c r="R71" s="832">
        <v>1</v>
      </c>
      <c r="S71" s="837">
        <v>1</v>
      </c>
      <c r="T71" s="836">
        <v>1</v>
      </c>
      <c r="U71" s="838">
        <v>1</v>
      </c>
    </row>
    <row r="72" spans="1:21" ht="14.4" customHeight="1" x14ac:dyDescent="0.3">
      <c r="A72" s="831">
        <v>6</v>
      </c>
      <c r="B72" s="832" t="s">
        <v>1334</v>
      </c>
      <c r="C72" s="832" t="s">
        <v>1338</v>
      </c>
      <c r="D72" s="833" t="s">
        <v>1502</v>
      </c>
      <c r="E72" s="834" t="s">
        <v>1355</v>
      </c>
      <c r="F72" s="832" t="s">
        <v>1335</v>
      </c>
      <c r="G72" s="832" t="s">
        <v>1468</v>
      </c>
      <c r="H72" s="832" t="s">
        <v>555</v>
      </c>
      <c r="I72" s="832" t="s">
        <v>1469</v>
      </c>
      <c r="J72" s="832" t="s">
        <v>1470</v>
      </c>
      <c r="K72" s="832" t="s">
        <v>1471</v>
      </c>
      <c r="L72" s="835">
        <v>140.72</v>
      </c>
      <c r="M72" s="835">
        <v>140.72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6</v>
      </c>
      <c r="B73" s="832" t="s">
        <v>1334</v>
      </c>
      <c r="C73" s="832" t="s">
        <v>1342</v>
      </c>
      <c r="D73" s="833" t="s">
        <v>1503</v>
      </c>
      <c r="E73" s="834" t="s">
        <v>1347</v>
      </c>
      <c r="F73" s="832" t="s">
        <v>1335</v>
      </c>
      <c r="G73" s="832" t="s">
        <v>1495</v>
      </c>
      <c r="H73" s="832" t="s">
        <v>555</v>
      </c>
      <c r="I73" s="832" t="s">
        <v>1496</v>
      </c>
      <c r="J73" s="832" t="s">
        <v>1497</v>
      </c>
      <c r="K73" s="832" t="s">
        <v>1498</v>
      </c>
      <c r="L73" s="835">
        <v>55.95</v>
      </c>
      <c r="M73" s="835">
        <v>55.95</v>
      </c>
      <c r="N73" s="832">
        <v>1</v>
      </c>
      <c r="O73" s="836">
        <v>0.5</v>
      </c>
      <c r="P73" s="835">
        <v>55.95</v>
      </c>
      <c r="Q73" s="837">
        <v>1</v>
      </c>
      <c r="R73" s="832">
        <v>1</v>
      </c>
      <c r="S73" s="837">
        <v>1</v>
      </c>
      <c r="T73" s="836">
        <v>0.5</v>
      </c>
      <c r="U73" s="838">
        <v>1</v>
      </c>
    </row>
    <row r="74" spans="1:21" ht="14.4" customHeight="1" thickBot="1" x14ac:dyDescent="0.35">
      <c r="A74" s="839">
        <v>6</v>
      </c>
      <c r="B74" s="840" t="s">
        <v>1334</v>
      </c>
      <c r="C74" s="840" t="s">
        <v>1342</v>
      </c>
      <c r="D74" s="841" t="s">
        <v>1503</v>
      </c>
      <c r="E74" s="842" t="s">
        <v>1347</v>
      </c>
      <c r="F74" s="840" t="s">
        <v>1335</v>
      </c>
      <c r="G74" s="840" t="s">
        <v>1495</v>
      </c>
      <c r="H74" s="840" t="s">
        <v>555</v>
      </c>
      <c r="I74" s="840" t="s">
        <v>1499</v>
      </c>
      <c r="J74" s="840" t="s">
        <v>1497</v>
      </c>
      <c r="K74" s="840" t="s">
        <v>1500</v>
      </c>
      <c r="L74" s="843">
        <v>128.55000000000001</v>
      </c>
      <c r="M74" s="843">
        <v>128.55000000000001</v>
      </c>
      <c r="N74" s="840">
        <v>1</v>
      </c>
      <c r="O74" s="844">
        <v>0.5</v>
      </c>
      <c r="P74" s="843">
        <v>128.55000000000001</v>
      </c>
      <c r="Q74" s="845">
        <v>1</v>
      </c>
      <c r="R74" s="840">
        <v>1</v>
      </c>
      <c r="S74" s="845">
        <v>1</v>
      </c>
      <c r="T74" s="844">
        <v>0.5</v>
      </c>
      <c r="U74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1505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1353</v>
      </c>
      <c r="B5" s="225">
        <v>1065.24</v>
      </c>
      <c r="C5" s="830">
        <v>0.93194404346342619</v>
      </c>
      <c r="D5" s="225">
        <v>77.790000000000006</v>
      </c>
      <c r="E5" s="830">
        <v>6.8055956536573856E-2</v>
      </c>
      <c r="F5" s="848">
        <v>1143.03</v>
      </c>
    </row>
    <row r="6" spans="1:6" ht="14.4" customHeight="1" x14ac:dyDescent="0.3">
      <c r="A6" s="857" t="s">
        <v>1348</v>
      </c>
      <c r="B6" s="849">
        <v>210.64</v>
      </c>
      <c r="C6" s="837">
        <v>0.76318840579710145</v>
      </c>
      <c r="D6" s="849">
        <v>65.36</v>
      </c>
      <c r="E6" s="837">
        <v>0.23681159420289855</v>
      </c>
      <c r="F6" s="850">
        <v>276</v>
      </c>
    </row>
    <row r="7" spans="1:6" ht="14.4" customHeight="1" x14ac:dyDescent="0.3">
      <c r="A7" s="857" t="s">
        <v>1349</v>
      </c>
      <c r="B7" s="849">
        <v>62.18</v>
      </c>
      <c r="C7" s="837">
        <v>0.5</v>
      </c>
      <c r="D7" s="849">
        <v>62.18</v>
      </c>
      <c r="E7" s="837">
        <v>0.5</v>
      </c>
      <c r="F7" s="850">
        <v>124.36</v>
      </c>
    </row>
    <row r="8" spans="1:6" ht="14.4" customHeight="1" x14ac:dyDescent="0.3">
      <c r="A8" s="857" t="s">
        <v>1355</v>
      </c>
      <c r="B8" s="849"/>
      <c r="C8" s="837">
        <v>0</v>
      </c>
      <c r="D8" s="849">
        <v>400.75</v>
      </c>
      <c r="E8" s="837">
        <v>1</v>
      </c>
      <c r="F8" s="850">
        <v>400.75</v>
      </c>
    </row>
    <row r="9" spans="1:6" ht="14.4" customHeight="1" x14ac:dyDescent="0.3">
      <c r="A9" s="857" t="s">
        <v>1350</v>
      </c>
      <c r="B9" s="849"/>
      <c r="C9" s="837">
        <v>0</v>
      </c>
      <c r="D9" s="849">
        <v>241.54</v>
      </c>
      <c r="E9" s="837">
        <v>1</v>
      </c>
      <c r="F9" s="850">
        <v>241.54</v>
      </c>
    </row>
    <row r="10" spans="1:6" ht="14.4" customHeight="1" thickBot="1" x14ac:dyDescent="0.35">
      <c r="A10" s="858" t="s">
        <v>1354</v>
      </c>
      <c r="B10" s="853"/>
      <c r="C10" s="854">
        <v>0</v>
      </c>
      <c r="D10" s="853">
        <v>577.70000000000005</v>
      </c>
      <c r="E10" s="854">
        <v>1</v>
      </c>
      <c r="F10" s="855">
        <v>577.70000000000005</v>
      </c>
    </row>
    <row r="11" spans="1:6" ht="14.4" customHeight="1" thickBot="1" x14ac:dyDescent="0.35">
      <c r="A11" s="771" t="s">
        <v>3</v>
      </c>
      <c r="B11" s="772">
        <v>1338.06</v>
      </c>
      <c r="C11" s="773">
        <v>0.48421136434366607</v>
      </c>
      <c r="D11" s="772">
        <v>1425.32</v>
      </c>
      <c r="E11" s="773">
        <v>0.51578863565633382</v>
      </c>
      <c r="F11" s="774">
        <v>2763.38</v>
      </c>
    </row>
    <row r="12" spans="1:6" ht="14.4" customHeight="1" thickBot="1" x14ac:dyDescent="0.35"/>
    <row r="13" spans="1:6" ht="14.4" customHeight="1" x14ac:dyDescent="0.3">
      <c r="A13" s="856" t="s">
        <v>1506</v>
      </c>
      <c r="B13" s="225">
        <v>430.05</v>
      </c>
      <c r="C13" s="830">
        <v>1</v>
      </c>
      <c r="D13" s="225"/>
      <c r="E13" s="830">
        <v>0</v>
      </c>
      <c r="F13" s="848">
        <v>430.05</v>
      </c>
    </row>
    <row r="14" spans="1:6" ht="14.4" customHeight="1" x14ac:dyDescent="0.3">
      <c r="A14" s="857" t="s">
        <v>1063</v>
      </c>
      <c r="B14" s="849">
        <v>300.33</v>
      </c>
      <c r="C14" s="837">
        <v>1</v>
      </c>
      <c r="D14" s="849"/>
      <c r="E14" s="837">
        <v>0</v>
      </c>
      <c r="F14" s="850">
        <v>300.33</v>
      </c>
    </row>
    <row r="15" spans="1:6" ht="14.4" customHeight="1" x14ac:dyDescent="0.3">
      <c r="A15" s="857" t="s">
        <v>1068</v>
      </c>
      <c r="B15" s="849">
        <v>210.64</v>
      </c>
      <c r="C15" s="837">
        <v>1</v>
      </c>
      <c r="D15" s="849"/>
      <c r="E15" s="837">
        <v>0</v>
      </c>
      <c r="F15" s="850">
        <v>210.64</v>
      </c>
    </row>
    <row r="16" spans="1:6" ht="14.4" customHeight="1" x14ac:dyDescent="0.3">
      <c r="A16" s="857" t="s">
        <v>1075</v>
      </c>
      <c r="B16" s="849">
        <v>168.36</v>
      </c>
      <c r="C16" s="837">
        <v>1</v>
      </c>
      <c r="D16" s="849"/>
      <c r="E16" s="837">
        <v>0</v>
      </c>
      <c r="F16" s="850">
        <v>168.36</v>
      </c>
    </row>
    <row r="17" spans="1:6" ht="14.4" customHeight="1" x14ac:dyDescent="0.3">
      <c r="A17" s="857" t="s">
        <v>1507</v>
      </c>
      <c r="B17" s="849">
        <v>166.5</v>
      </c>
      <c r="C17" s="837">
        <v>1</v>
      </c>
      <c r="D17" s="849"/>
      <c r="E17" s="837">
        <v>0</v>
      </c>
      <c r="F17" s="850">
        <v>166.5</v>
      </c>
    </row>
    <row r="18" spans="1:6" ht="14.4" customHeight="1" x14ac:dyDescent="0.3">
      <c r="A18" s="857" t="s">
        <v>1508</v>
      </c>
      <c r="B18" s="849">
        <v>62.18</v>
      </c>
      <c r="C18" s="837">
        <v>0.5</v>
      </c>
      <c r="D18" s="849">
        <v>62.18</v>
      </c>
      <c r="E18" s="837">
        <v>0.5</v>
      </c>
      <c r="F18" s="850">
        <v>124.36</v>
      </c>
    </row>
    <row r="19" spans="1:6" ht="14.4" customHeight="1" x14ac:dyDescent="0.3">
      <c r="A19" s="857" t="s">
        <v>1104</v>
      </c>
      <c r="B19" s="849"/>
      <c r="C19" s="837">
        <v>0</v>
      </c>
      <c r="D19" s="849">
        <v>379.42</v>
      </c>
      <c r="E19" s="837">
        <v>1</v>
      </c>
      <c r="F19" s="850">
        <v>379.42</v>
      </c>
    </row>
    <row r="20" spans="1:6" ht="14.4" customHeight="1" x14ac:dyDescent="0.3">
      <c r="A20" s="857" t="s">
        <v>1094</v>
      </c>
      <c r="B20" s="849"/>
      <c r="C20" s="837"/>
      <c r="D20" s="849">
        <v>0</v>
      </c>
      <c r="E20" s="837"/>
      <c r="F20" s="850">
        <v>0</v>
      </c>
    </row>
    <row r="21" spans="1:6" ht="14.4" customHeight="1" x14ac:dyDescent="0.3">
      <c r="A21" s="857" t="s">
        <v>1095</v>
      </c>
      <c r="B21" s="849"/>
      <c r="C21" s="837">
        <v>0</v>
      </c>
      <c r="D21" s="849">
        <v>246.39</v>
      </c>
      <c r="E21" s="837">
        <v>1</v>
      </c>
      <c r="F21" s="850">
        <v>246.39</v>
      </c>
    </row>
    <row r="22" spans="1:6" ht="14.4" customHeight="1" x14ac:dyDescent="0.3">
      <c r="A22" s="857" t="s">
        <v>1099</v>
      </c>
      <c r="B22" s="849"/>
      <c r="C22" s="837">
        <v>0</v>
      </c>
      <c r="D22" s="849">
        <v>352.64</v>
      </c>
      <c r="E22" s="837">
        <v>1</v>
      </c>
      <c r="F22" s="850">
        <v>352.64</v>
      </c>
    </row>
    <row r="23" spans="1:6" ht="14.4" customHeight="1" x14ac:dyDescent="0.3">
      <c r="A23" s="857" t="s">
        <v>1102</v>
      </c>
      <c r="B23" s="849"/>
      <c r="C23" s="837">
        <v>0</v>
      </c>
      <c r="D23" s="849">
        <v>65.36</v>
      </c>
      <c r="E23" s="837">
        <v>1</v>
      </c>
      <c r="F23" s="850">
        <v>65.36</v>
      </c>
    </row>
    <row r="24" spans="1:6" ht="14.4" customHeight="1" x14ac:dyDescent="0.3">
      <c r="A24" s="857" t="s">
        <v>1088</v>
      </c>
      <c r="B24" s="849"/>
      <c r="C24" s="837"/>
      <c r="D24" s="849">
        <v>0</v>
      </c>
      <c r="E24" s="837"/>
      <c r="F24" s="850">
        <v>0</v>
      </c>
    </row>
    <row r="25" spans="1:6" ht="14.4" customHeight="1" x14ac:dyDescent="0.3">
      <c r="A25" s="857" t="s">
        <v>1071</v>
      </c>
      <c r="B25" s="849"/>
      <c r="C25" s="837">
        <v>0</v>
      </c>
      <c r="D25" s="849">
        <v>77.790000000000006</v>
      </c>
      <c r="E25" s="837">
        <v>1</v>
      </c>
      <c r="F25" s="850">
        <v>77.790000000000006</v>
      </c>
    </row>
    <row r="26" spans="1:6" ht="14.4" customHeight="1" thickBot="1" x14ac:dyDescent="0.35">
      <c r="A26" s="858" t="s">
        <v>1509</v>
      </c>
      <c r="B26" s="853">
        <v>0</v>
      </c>
      <c r="C26" s="854">
        <v>0</v>
      </c>
      <c r="D26" s="853">
        <v>241.54</v>
      </c>
      <c r="E26" s="854">
        <v>1</v>
      </c>
      <c r="F26" s="855">
        <v>241.54</v>
      </c>
    </row>
    <row r="27" spans="1:6" ht="14.4" customHeight="1" thickBot="1" x14ac:dyDescent="0.35">
      <c r="A27" s="771" t="s">
        <v>3</v>
      </c>
      <c r="B27" s="772">
        <v>1338.06</v>
      </c>
      <c r="C27" s="773">
        <v>0.48421136434366607</v>
      </c>
      <c r="D27" s="772">
        <v>1425.32</v>
      </c>
      <c r="E27" s="773">
        <v>0.51578863565633382</v>
      </c>
      <c r="F27" s="774">
        <v>2763.38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{6096587E-73CD-4974-9F90-DE1F6FC0D85F}</x14:id>
        </ext>
      </extLst>
    </cfRule>
  </conditionalFormatting>
  <conditionalFormatting sqref="F13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{BD1ACFA0-1570-4186-933C-1FFE42AAB4D2}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96587E-73CD-4974-9F90-DE1F6FC0D8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D1ACFA0-1570-4186-933C-1FFE42AAB4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1514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11</v>
      </c>
      <c r="G3" s="47">
        <f>SUBTOTAL(9,G6:G1048576)</f>
        <v>1338.06</v>
      </c>
      <c r="H3" s="48">
        <f>IF(M3=0,0,G3/M3)</f>
        <v>0.48421136434366613</v>
      </c>
      <c r="I3" s="47">
        <f>SUBTOTAL(9,I6:I1048576)</f>
        <v>16</v>
      </c>
      <c r="J3" s="47">
        <f>SUBTOTAL(9,J6:J1048576)</f>
        <v>1425.3200000000002</v>
      </c>
      <c r="K3" s="48">
        <f>IF(M3=0,0,J3/M3)</f>
        <v>0.51578863565633404</v>
      </c>
      <c r="L3" s="47">
        <f>SUBTOTAL(9,L6:L1048576)</f>
        <v>27</v>
      </c>
      <c r="M3" s="49">
        <f>SUBTOTAL(9,M6:M1048576)</f>
        <v>2763.3799999999997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1348</v>
      </c>
      <c r="B6" s="825" t="s">
        <v>1190</v>
      </c>
      <c r="C6" s="825" t="s">
        <v>1477</v>
      </c>
      <c r="D6" s="825" t="s">
        <v>1478</v>
      </c>
      <c r="E6" s="825" t="s">
        <v>1479</v>
      </c>
      <c r="F6" s="225">
        <v>2</v>
      </c>
      <c r="G6" s="225">
        <v>210.64</v>
      </c>
      <c r="H6" s="830">
        <v>1</v>
      </c>
      <c r="I6" s="225"/>
      <c r="J6" s="225"/>
      <c r="K6" s="830">
        <v>0</v>
      </c>
      <c r="L6" s="225">
        <v>2</v>
      </c>
      <c r="M6" s="848">
        <v>210.64</v>
      </c>
    </row>
    <row r="7" spans="1:13" ht="14.4" customHeight="1" x14ac:dyDescent="0.3">
      <c r="A7" s="831" t="s">
        <v>1348</v>
      </c>
      <c r="B7" s="832" t="s">
        <v>1510</v>
      </c>
      <c r="C7" s="832" t="s">
        <v>1484</v>
      </c>
      <c r="D7" s="832" t="s">
        <v>1485</v>
      </c>
      <c r="E7" s="832" t="s">
        <v>1486</v>
      </c>
      <c r="F7" s="849">
        <v>2</v>
      </c>
      <c r="G7" s="849">
        <v>0</v>
      </c>
      <c r="H7" s="837"/>
      <c r="I7" s="849"/>
      <c r="J7" s="849"/>
      <c r="K7" s="837"/>
      <c r="L7" s="849">
        <v>2</v>
      </c>
      <c r="M7" s="850">
        <v>0</v>
      </c>
    </row>
    <row r="8" spans="1:13" ht="14.4" customHeight="1" x14ac:dyDescent="0.3">
      <c r="A8" s="831" t="s">
        <v>1348</v>
      </c>
      <c r="B8" s="832" t="s">
        <v>1152</v>
      </c>
      <c r="C8" s="832" t="s">
        <v>1153</v>
      </c>
      <c r="D8" s="832" t="s">
        <v>708</v>
      </c>
      <c r="E8" s="832" t="s">
        <v>1154</v>
      </c>
      <c r="F8" s="849"/>
      <c r="G8" s="849"/>
      <c r="H8" s="837">
        <v>0</v>
      </c>
      <c r="I8" s="849">
        <v>1</v>
      </c>
      <c r="J8" s="849">
        <v>65.36</v>
      </c>
      <c r="K8" s="837">
        <v>1</v>
      </c>
      <c r="L8" s="849">
        <v>1</v>
      </c>
      <c r="M8" s="850">
        <v>65.36</v>
      </c>
    </row>
    <row r="9" spans="1:13" ht="14.4" customHeight="1" x14ac:dyDescent="0.3">
      <c r="A9" s="831" t="s">
        <v>1349</v>
      </c>
      <c r="B9" s="832" t="s">
        <v>1511</v>
      </c>
      <c r="C9" s="832" t="s">
        <v>1449</v>
      </c>
      <c r="D9" s="832" t="s">
        <v>1450</v>
      </c>
      <c r="E9" s="832" t="s">
        <v>1173</v>
      </c>
      <c r="F9" s="849"/>
      <c r="G9" s="849"/>
      <c r="H9" s="837">
        <v>0</v>
      </c>
      <c r="I9" s="849">
        <v>1</v>
      </c>
      <c r="J9" s="849">
        <v>62.18</v>
      </c>
      <c r="K9" s="837">
        <v>1</v>
      </c>
      <c r="L9" s="849">
        <v>1</v>
      </c>
      <c r="M9" s="850">
        <v>62.18</v>
      </c>
    </row>
    <row r="10" spans="1:13" ht="14.4" customHeight="1" x14ac:dyDescent="0.3">
      <c r="A10" s="831" t="s">
        <v>1349</v>
      </c>
      <c r="B10" s="832" t="s">
        <v>1511</v>
      </c>
      <c r="C10" s="832" t="s">
        <v>1451</v>
      </c>
      <c r="D10" s="832" t="s">
        <v>1452</v>
      </c>
      <c r="E10" s="832" t="s">
        <v>1173</v>
      </c>
      <c r="F10" s="849">
        <v>1</v>
      </c>
      <c r="G10" s="849">
        <v>62.18</v>
      </c>
      <c r="H10" s="837">
        <v>1</v>
      </c>
      <c r="I10" s="849"/>
      <c r="J10" s="849"/>
      <c r="K10" s="837">
        <v>0</v>
      </c>
      <c r="L10" s="849">
        <v>1</v>
      </c>
      <c r="M10" s="850">
        <v>62.18</v>
      </c>
    </row>
    <row r="11" spans="1:13" ht="14.4" customHeight="1" x14ac:dyDescent="0.3">
      <c r="A11" s="831" t="s">
        <v>1349</v>
      </c>
      <c r="B11" s="832" t="s">
        <v>1155</v>
      </c>
      <c r="C11" s="832" t="s">
        <v>1156</v>
      </c>
      <c r="D11" s="832" t="s">
        <v>1157</v>
      </c>
      <c r="E11" s="832" t="s">
        <v>1158</v>
      </c>
      <c r="F11" s="849"/>
      <c r="G11" s="849"/>
      <c r="H11" s="837"/>
      <c r="I11" s="849">
        <v>2</v>
      </c>
      <c r="J11" s="849">
        <v>0</v>
      </c>
      <c r="K11" s="837"/>
      <c r="L11" s="849">
        <v>2</v>
      </c>
      <c r="M11" s="850">
        <v>0</v>
      </c>
    </row>
    <row r="12" spans="1:13" ht="14.4" customHeight="1" x14ac:dyDescent="0.3">
      <c r="A12" s="831" t="s">
        <v>1349</v>
      </c>
      <c r="B12" s="832" t="s">
        <v>1168</v>
      </c>
      <c r="C12" s="832" t="s">
        <v>1169</v>
      </c>
      <c r="D12" s="832" t="s">
        <v>713</v>
      </c>
      <c r="E12" s="832" t="s">
        <v>1170</v>
      </c>
      <c r="F12" s="849"/>
      <c r="G12" s="849"/>
      <c r="H12" s="837"/>
      <c r="I12" s="849">
        <v>1</v>
      </c>
      <c r="J12" s="849">
        <v>0</v>
      </c>
      <c r="K12" s="837"/>
      <c r="L12" s="849">
        <v>1</v>
      </c>
      <c r="M12" s="850">
        <v>0</v>
      </c>
    </row>
    <row r="13" spans="1:13" ht="14.4" customHeight="1" x14ac:dyDescent="0.3">
      <c r="A13" s="831" t="s">
        <v>1350</v>
      </c>
      <c r="B13" s="832" t="s">
        <v>1510</v>
      </c>
      <c r="C13" s="832" t="s">
        <v>1360</v>
      </c>
      <c r="D13" s="832" t="s">
        <v>1361</v>
      </c>
      <c r="E13" s="832" t="s">
        <v>1362</v>
      </c>
      <c r="F13" s="849"/>
      <c r="G13" s="849"/>
      <c r="H13" s="837">
        <v>0</v>
      </c>
      <c r="I13" s="849">
        <v>2</v>
      </c>
      <c r="J13" s="849">
        <v>241.54</v>
      </c>
      <c r="K13" s="837">
        <v>1</v>
      </c>
      <c r="L13" s="849">
        <v>2</v>
      </c>
      <c r="M13" s="850">
        <v>241.54</v>
      </c>
    </row>
    <row r="14" spans="1:13" ht="14.4" customHeight="1" x14ac:dyDescent="0.3">
      <c r="A14" s="831" t="s">
        <v>1353</v>
      </c>
      <c r="B14" s="832" t="s">
        <v>1512</v>
      </c>
      <c r="C14" s="832" t="s">
        <v>1419</v>
      </c>
      <c r="D14" s="832" t="s">
        <v>1420</v>
      </c>
      <c r="E14" s="832" t="s">
        <v>1421</v>
      </c>
      <c r="F14" s="849">
        <v>2</v>
      </c>
      <c r="G14" s="849">
        <v>166.5</v>
      </c>
      <c r="H14" s="837">
        <v>1</v>
      </c>
      <c r="I14" s="849"/>
      <c r="J14" s="849"/>
      <c r="K14" s="837">
        <v>0</v>
      </c>
      <c r="L14" s="849">
        <v>2</v>
      </c>
      <c r="M14" s="850">
        <v>166.5</v>
      </c>
    </row>
    <row r="15" spans="1:13" ht="14.4" customHeight="1" x14ac:dyDescent="0.3">
      <c r="A15" s="831" t="s">
        <v>1353</v>
      </c>
      <c r="B15" s="832" t="s">
        <v>1182</v>
      </c>
      <c r="C15" s="832" t="s">
        <v>1399</v>
      </c>
      <c r="D15" s="832" t="s">
        <v>1400</v>
      </c>
      <c r="E15" s="832" t="s">
        <v>1401</v>
      </c>
      <c r="F15" s="849">
        <v>1</v>
      </c>
      <c r="G15" s="849">
        <v>300.33</v>
      </c>
      <c r="H15" s="837">
        <v>1</v>
      </c>
      <c r="I15" s="849"/>
      <c r="J15" s="849"/>
      <c r="K15" s="837">
        <v>0</v>
      </c>
      <c r="L15" s="849">
        <v>1</v>
      </c>
      <c r="M15" s="850">
        <v>300.33</v>
      </c>
    </row>
    <row r="16" spans="1:13" ht="14.4" customHeight="1" x14ac:dyDescent="0.3">
      <c r="A16" s="831" t="s">
        <v>1353</v>
      </c>
      <c r="B16" s="832" t="s">
        <v>1122</v>
      </c>
      <c r="C16" s="832" t="s">
        <v>1412</v>
      </c>
      <c r="D16" s="832" t="s">
        <v>668</v>
      </c>
      <c r="E16" s="832" t="s">
        <v>1413</v>
      </c>
      <c r="F16" s="849"/>
      <c r="G16" s="849"/>
      <c r="H16" s="837">
        <v>0</v>
      </c>
      <c r="I16" s="849">
        <v>1</v>
      </c>
      <c r="J16" s="849">
        <v>77.790000000000006</v>
      </c>
      <c r="K16" s="837">
        <v>1</v>
      </c>
      <c r="L16" s="849">
        <v>1</v>
      </c>
      <c r="M16" s="850">
        <v>77.790000000000006</v>
      </c>
    </row>
    <row r="17" spans="1:13" ht="14.4" customHeight="1" x14ac:dyDescent="0.3">
      <c r="A17" s="831" t="s">
        <v>1353</v>
      </c>
      <c r="B17" s="832" t="s">
        <v>1513</v>
      </c>
      <c r="C17" s="832" t="s">
        <v>1423</v>
      </c>
      <c r="D17" s="832" t="s">
        <v>1424</v>
      </c>
      <c r="E17" s="832" t="s">
        <v>1425</v>
      </c>
      <c r="F17" s="849">
        <v>1</v>
      </c>
      <c r="G17" s="849">
        <v>430.05</v>
      </c>
      <c r="H17" s="837">
        <v>1</v>
      </c>
      <c r="I17" s="849"/>
      <c r="J17" s="849"/>
      <c r="K17" s="837">
        <v>0</v>
      </c>
      <c r="L17" s="849">
        <v>1</v>
      </c>
      <c r="M17" s="850">
        <v>430.05</v>
      </c>
    </row>
    <row r="18" spans="1:13" ht="14.4" customHeight="1" x14ac:dyDescent="0.3">
      <c r="A18" s="831" t="s">
        <v>1353</v>
      </c>
      <c r="B18" s="832" t="s">
        <v>1202</v>
      </c>
      <c r="C18" s="832" t="s">
        <v>1409</v>
      </c>
      <c r="D18" s="832" t="s">
        <v>1262</v>
      </c>
      <c r="E18" s="832" t="s">
        <v>1410</v>
      </c>
      <c r="F18" s="849">
        <v>2</v>
      </c>
      <c r="G18" s="849">
        <v>168.36</v>
      </c>
      <c r="H18" s="837">
        <v>1</v>
      </c>
      <c r="I18" s="849"/>
      <c r="J18" s="849"/>
      <c r="K18" s="837">
        <v>0</v>
      </c>
      <c r="L18" s="849">
        <v>2</v>
      </c>
      <c r="M18" s="850">
        <v>168.36</v>
      </c>
    </row>
    <row r="19" spans="1:13" ht="14.4" customHeight="1" x14ac:dyDescent="0.3">
      <c r="A19" s="831" t="s">
        <v>1354</v>
      </c>
      <c r="B19" s="832" t="s">
        <v>1129</v>
      </c>
      <c r="C19" s="832" t="s">
        <v>1206</v>
      </c>
      <c r="D19" s="832" t="s">
        <v>810</v>
      </c>
      <c r="E19" s="832" t="s">
        <v>1207</v>
      </c>
      <c r="F19" s="849"/>
      <c r="G19" s="849"/>
      <c r="H19" s="837">
        <v>0</v>
      </c>
      <c r="I19" s="849">
        <v>1</v>
      </c>
      <c r="J19" s="849">
        <v>225.06</v>
      </c>
      <c r="K19" s="837">
        <v>1</v>
      </c>
      <c r="L19" s="849">
        <v>1</v>
      </c>
      <c r="M19" s="850">
        <v>225.06</v>
      </c>
    </row>
    <row r="20" spans="1:13" ht="14.4" customHeight="1" x14ac:dyDescent="0.3">
      <c r="A20" s="831" t="s">
        <v>1354</v>
      </c>
      <c r="B20" s="832" t="s">
        <v>1155</v>
      </c>
      <c r="C20" s="832" t="s">
        <v>1156</v>
      </c>
      <c r="D20" s="832" t="s">
        <v>1157</v>
      </c>
      <c r="E20" s="832" t="s">
        <v>1158</v>
      </c>
      <c r="F20" s="849"/>
      <c r="G20" s="849"/>
      <c r="H20" s="837"/>
      <c r="I20" s="849">
        <v>2</v>
      </c>
      <c r="J20" s="849">
        <v>0</v>
      </c>
      <c r="K20" s="837"/>
      <c r="L20" s="849">
        <v>2</v>
      </c>
      <c r="M20" s="850">
        <v>0</v>
      </c>
    </row>
    <row r="21" spans="1:13" ht="14.4" customHeight="1" x14ac:dyDescent="0.3">
      <c r="A21" s="831" t="s">
        <v>1354</v>
      </c>
      <c r="B21" s="832" t="s">
        <v>1323</v>
      </c>
      <c r="C21" s="832" t="s">
        <v>1324</v>
      </c>
      <c r="D21" s="832" t="s">
        <v>1325</v>
      </c>
      <c r="E21" s="832" t="s">
        <v>1326</v>
      </c>
      <c r="F21" s="849"/>
      <c r="G21" s="849"/>
      <c r="H21" s="837">
        <v>0</v>
      </c>
      <c r="I21" s="849">
        <v>2</v>
      </c>
      <c r="J21" s="849">
        <v>352.64</v>
      </c>
      <c r="K21" s="837">
        <v>1</v>
      </c>
      <c r="L21" s="849">
        <v>2</v>
      </c>
      <c r="M21" s="850">
        <v>352.64</v>
      </c>
    </row>
    <row r="22" spans="1:13" ht="14.4" customHeight="1" x14ac:dyDescent="0.3">
      <c r="A22" s="831" t="s">
        <v>1355</v>
      </c>
      <c r="B22" s="832" t="s">
        <v>1129</v>
      </c>
      <c r="C22" s="832" t="s">
        <v>1130</v>
      </c>
      <c r="D22" s="832" t="s">
        <v>810</v>
      </c>
      <c r="E22" s="832" t="s">
        <v>1131</v>
      </c>
      <c r="F22" s="849"/>
      <c r="G22" s="849"/>
      <c r="H22" s="837">
        <v>0</v>
      </c>
      <c r="I22" s="849">
        <v>1</v>
      </c>
      <c r="J22" s="849">
        <v>154.36000000000001</v>
      </c>
      <c r="K22" s="837">
        <v>1</v>
      </c>
      <c r="L22" s="849">
        <v>1</v>
      </c>
      <c r="M22" s="850">
        <v>154.36000000000001</v>
      </c>
    </row>
    <row r="23" spans="1:13" ht="14.4" customHeight="1" x14ac:dyDescent="0.3">
      <c r="A23" s="831" t="s">
        <v>1355</v>
      </c>
      <c r="B23" s="832" t="s">
        <v>1155</v>
      </c>
      <c r="C23" s="832" t="s">
        <v>1156</v>
      </c>
      <c r="D23" s="832" t="s">
        <v>1157</v>
      </c>
      <c r="E23" s="832" t="s">
        <v>1158</v>
      </c>
      <c r="F23" s="849"/>
      <c r="G23" s="849"/>
      <c r="H23" s="837"/>
      <c r="I23" s="849">
        <v>1</v>
      </c>
      <c r="J23" s="849">
        <v>0</v>
      </c>
      <c r="K23" s="837"/>
      <c r="L23" s="849">
        <v>1</v>
      </c>
      <c r="M23" s="850">
        <v>0</v>
      </c>
    </row>
    <row r="24" spans="1:13" ht="14.4" customHeight="1" thickBot="1" x14ac:dyDescent="0.35">
      <c r="A24" s="839" t="s">
        <v>1355</v>
      </c>
      <c r="B24" s="840" t="s">
        <v>1218</v>
      </c>
      <c r="C24" s="840" t="s">
        <v>1466</v>
      </c>
      <c r="D24" s="840" t="s">
        <v>1220</v>
      </c>
      <c r="E24" s="840" t="s">
        <v>1467</v>
      </c>
      <c r="F24" s="851"/>
      <c r="G24" s="851"/>
      <c r="H24" s="845">
        <v>0</v>
      </c>
      <c r="I24" s="851">
        <v>1</v>
      </c>
      <c r="J24" s="851">
        <v>246.39</v>
      </c>
      <c r="K24" s="845">
        <v>1</v>
      </c>
      <c r="L24" s="851">
        <v>1</v>
      </c>
      <c r="M24" s="852">
        <v>246.39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553</v>
      </c>
      <c r="B5" s="730" t="s">
        <v>554</v>
      </c>
      <c r="C5" s="731" t="s">
        <v>555</v>
      </c>
      <c r="D5" s="731" t="s">
        <v>555</v>
      </c>
      <c r="E5" s="731"/>
      <c r="F5" s="731" t="s">
        <v>555</v>
      </c>
      <c r="G5" s="731" t="s">
        <v>555</v>
      </c>
      <c r="H5" s="731" t="s">
        <v>555</v>
      </c>
      <c r="I5" s="732" t="s">
        <v>555</v>
      </c>
      <c r="J5" s="733" t="s">
        <v>73</v>
      </c>
    </row>
    <row r="6" spans="1:10" ht="14.4" customHeight="1" x14ac:dyDescent="0.3">
      <c r="A6" s="729" t="s">
        <v>553</v>
      </c>
      <c r="B6" s="730" t="s">
        <v>1515</v>
      </c>
      <c r="C6" s="731">
        <v>2156.9648500000003</v>
      </c>
      <c r="D6" s="731">
        <v>1959.5402400000003</v>
      </c>
      <c r="E6" s="731"/>
      <c r="F6" s="731">
        <v>2732.3415199999999</v>
      </c>
      <c r="G6" s="731">
        <v>2399.9492500000001</v>
      </c>
      <c r="H6" s="731">
        <v>332.39226999999983</v>
      </c>
      <c r="I6" s="732">
        <v>1.1384997078584056</v>
      </c>
      <c r="J6" s="733" t="s">
        <v>1</v>
      </c>
    </row>
    <row r="7" spans="1:10" ht="14.4" customHeight="1" x14ac:dyDescent="0.3">
      <c r="A7" s="729" t="s">
        <v>553</v>
      </c>
      <c r="B7" s="730" t="s">
        <v>1516</v>
      </c>
      <c r="C7" s="731">
        <v>958.34410000000003</v>
      </c>
      <c r="D7" s="731">
        <v>918.90311000000008</v>
      </c>
      <c r="E7" s="731"/>
      <c r="F7" s="731">
        <v>148.51398999999998</v>
      </c>
      <c r="G7" s="731">
        <v>1333.3333749999999</v>
      </c>
      <c r="H7" s="731">
        <v>-1184.819385</v>
      </c>
      <c r="I7" s="732">
        <v>0.11138548901920346</v>
      </c>
      <c r="J7" s="733" t="s">
        <v>1</v>
      </c>
    </row>
    <row r="8" spans="1:10" ht="14.4" customHeight="1" x14ac:dyDescent="0.3">
      <c r="A8" s="729" t="s">
        <v>553</v>
      </c>
      <c r="B8" s="730" t="s">
        <v>1517</v>
      </c>
      <c r="C8" s="731">
        <v>6767.6469100000004</v>
      </c>
      <c r="D8" s="731">
        <v>3538.49701</v>
      </c>
      <c r="E8" s="731"/>
      <c r="F8" s="731">
        <v>6032.4731099999999</v>
      </c>
      <c r="G8" s="731">
        <v>3800.0187500000002</v>
      </c>
      <c r="H8" s="731">
        <v>2232.4543599999997</v>
      </c>
      <c r="I8" s="732">
        <v>1.5874850906985656</v>
      </c>
      <c r="J8" s="733" t="s">
        <v>1</v>
      </c>
    </row>
    <row r="9" spans="1:10" ht="14.4" customHeight="1" x14ac:dyDescent="0.3">
      <c r="A9" s="729" t="s">
        <v>553</v>
      </c>
      <c r="B9" s="730" t="s">
        <v>1518</v>
      </c>
      <c r="C9" s="731">
        <v>368.86208999999991</v>
      </c>
      <c r="D9" s="731">
        <v>212.03366</v>
      </c>
      <c r="E9" s="731"/>
      <c r="F9" s="731">
        <v>900.04356999999993</v>
      </c>
      <c r="G9" s="731">
        <v>385</v>
      </c>
      <c r="H9" s="731">
        <v>515.04356999999993</v>
      </c>
      <c r="I9" s="732">
        <v>2.3377755064935064</v>
      </c>
      <c r="J9" s="733" t="s">
        <v>1</v>
      </c>
    </row>
    <row r="10" spans="1:10" ht="14.4" customHeight="1" x14ac:dyDescent="0.3">
      <c r="A10" s="729" t="s">
        <v>553</v>
      </c>
      <c r="B10" s="730" t="s">
        <v>1519</v>
      </c>
      <c r="C10" s="731">
        <v>2.7888000000000002</v>
      </c>
      <c r="D10" s="731">
        <v>1.4718399999999998</v>
      </c>
      <c r="E10" s="731"/>
      <c r="F10" s="731">
        <v>0</v>
      </c>
      <c r="G10" s="731">
        <v>2.499999816894531</v>
      </c>
      <c r="H10" s="731">
        <v>-2.499999816894531</v>
      </c>
      <c r="I10" s="732">
        <v>0</v>
      </c>
      <c r="J10" s="733" t="s">
        <v>1</v>
      </c>
    </row>
    <row r="11" spans="1:10" ht="14.4" customHeight="1" x14ac:dyDescent="0.3">
      <c r="A11" s="729" t="s">
        <v>553</v>
      </c>
      <c r="B11" s="730" t="s">
        <v>1520</v>
      </c>
      <c r="C11" s="731">
        <v>0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555</v>
      </c>
      <c r="J11" s="733" t="s">
        <v>1</v>
      </c>
    </row>
    <row r="12" spans="1:10" ht="14.4" customHeight="1" x14ac:dyDescent="0.3">
      <c r="A12" s="729" t="s">
        <v>553</v>
      </c>
      <c r="B12" s="730" t="s">
        <v>1521</v>
      </c>
      <c r="C12" s="731">
        <v>292.70528999999999</v>
      </c>
      <c r="D12" s="731">
        <v>222.40122000000005</v>
      </c>
      <c r="E12" s="731"/>
      <c r="F12" s="731">
        <v>243.32289000000003</v>
      </c>
      <c r="G12" s="731">
        <v>235.83333819580076</v>
      </c>
      <c r="H12" s="731">
        <v>7.4895518041992659</v>
      </c>
      <c r="I12" s="732">
        <v>1.0317578161828038</v>
      </c>
      <c r="J12" s="733" t="s">
        <v>1</v>
      </c>
    </row>
    <row r="13" spans="1:10" ht="14.4" customHeight="1" x14ac:dyDescent="0.3">
      <c r="A13" s="729" t="s">
        <v>553</v>
      </c>
      <c r="B13" s="730" t="s">
        <v>1522</v>
      </c>
      <c r="C13" s="731">
        <v>686.55066999999997</v>
      </c>
      <c r="D13" s="731">
        <v>543.98648000000003</v>
      </c>
      <c r="E13" s="731"/>
      <c r="F13" s="731">
        <v>933.12729999999965</v>
      </c>
      <c r="G13" s="731">
        <v>666.6666700744629</v>
      </c>
      <c r="H13" s="731">
        <v>266.46062992553675</v>
      </c>
      <c r="I13" s="732">
        <v>1.3996909428452071</v>
      </c>
      <c r="J13" s="733" t="s">
        <v>1</v>
      </c>
    </row>
    <row r="14" spans="1:10" ht="14.4" customHeight="1" x14ac:dyDescent="0.3">
      <c r="A14" s="729" t="s">
        <v>553</v>
      </c>
      <c r="B14" s="730" t="s">
        <v>1523</v>
      </c>
      <c r="C14" s="731">
        <v>7.5644600000000004</v>
      </c>
      <c r="D14" s="731">
        <v>10.831659999999999</v>
      </c>
      <c r="E14" s="731"/>
      <c r="F14" s="731">
        <v>14.401189999999998</v>
      </c>
      <c r="G14" s="731">
        <v>12.499999786376954</v>
      </c>
      <c r="H14" s="731">
        <v>1.9011902136230443</v>
      </c>
      <c r="I14" s="732">
        <v>1.152095219689127</v>
      </c>
      <c r="J14" s="733" t="s">
        <v>1</v>
      </c>
    </row>
    <row r="15" spans="1:10" ht="14.4" customHeight="1" x14ac:dyDescent="0.3">
      <c r="A15" s="729" t="s">
        <v>553</v>
      </c>
      <c r="B15" s="730" t="s">
        <v>1524</v>
      </c>
      <c r="C15" s="731">
        <v>88.027380000000008</v>
      </c>
      <c r="D15" s="731">
        <v>118.75009000000001</v>
      </c>
      <c r="E15" s="731"/>
      <c r="F15" s="731">
        <v>125.45398</v>
      </c>
      <c r="G15" s="731">
        <v>128.33333593750001</v>
      </c>
      <c r="H15" s="731">
        <v>-2.8793559375000086</v>
      </c>
      <c r="I15" s="732">
        <v>0.97756346068255962</v>
      </c>
      <c r="J15" s="733" t="s">
        <v>1</v>
      </c>
    </row>
    <row r="16" spans="1:10" ht="14.4" customHeight="1" x14ac:dyDescent="0.3">
      <c r="A16" s="729" t="s">
        <v>553</v>
      </c>
      <c r="B16" s="730" t="s">
        <v>1525</v>
      </c>
      <c r="C16" s="731">
        <v>14.766850000000002</v>
      </c>
      <c r="D16" s="731">
        <v>11.354180000000001</v>
      </c>
      <c r="E16" s="731"/>
      <c r="F16" s="731">
        <v>14.890780000000001</v>
      </c>
      <c r="G16" s="731">
        <v>15.00000023651123</v>
      </c>
      <c r="H16" s="731">
        <v>-0.10922023651122892</v>
      </c>
      <c r="I16" s="732">
        <v>0.99271865101405943</v>
      </c>
      <c r="J16" s="733" t="s">
        <v>1</v>
      </c>
    </row>
    <row r="17" spans="1:10" ht="14.4" customHeight="1" x14ac:dyDescent="0.3">
      <c r="A17" s="729" t="s">
        <v>553</v>
      </c>
      <c r="B17" s="730" t="s">
        <v>1526</v>
      </c>
      <c r="C17" s="731">
        <v>42.116600000000005</v>
      </c>
      <c r="D17" s="731">
        <v>88.657030000000006</v>
      </c>
      <c r="E17" s="731"/>
      <c r="F17" s="731">
        <v>91.121100000000013</v>
      </c>
      <c r="G17" s="731">
        <v>65.00000219726563</v>
      </c>
      <c r="H17" s="731">
        <v>26.121097802734383</v>
      </c>
      <c r="I17" s="732">
        <v>1.4018630295343779</v>
      </c>
      <c r="J17" s="733" t="s">
        <v>1</v>
      </c>
    </row>
    <row r="18" spans="1:10" ht="14.4" customHeight="1" x14ac:dyDescent="0.3">
      <c r="A18" s="729" t="s">
        <v>553</v>
      </c>
      <c r="B18" s="730" t="s">
        <v>1527</v>
      </c>
      <c r="C18" s="731">
        <v>0</v>
      </c>
      <c r="D18" s="731">
        <v>0</v>
      </c>
      <c r="E18" s="731"/>
      <c r="F18" s="731">
        <v>0</v>
      </c>
      <c r="G18" s="731">
        <v>50</v>
      </c>
      <c r="H18" s="731">
        <v>-50</v>
      </c>
      <c r="I18" s="732">
        <v>0</v>
      </c>
      <c r="J18" s="733" t="s">
        <v>1</v>
      </c>
    </row>
    <row r="19" spans="1:10" ht="14.4" customHeight="1" x14ac:dyDescent="0.3">
      <c r="A19" s="729" t="s">
        <v>553</v>
      </c>
      <c r="B19" s="730" t="s">
        <v>1528</v>
      </c>
      <c r="C19" s="731">
        <v>267.81684999999999</v>
      </c>
      <c r="D19" s="731">
        <v>399.97442999999998</v>
      </c>
      <c r="E19" s="731"/>
      <c r="F19" s="731">
        <v>125.06207999999998</v>
      </c>
      <c r="G19" s="731">
        <v>375.000015625</v>
      </c>
      <c r="H19" s="731">
        <v>-249.93793562500002</v>
      </c>
      <c r="I19" s="732">
        <v>0.33349886610421386</v>
      </c>
      <c r="J19" s="733" t="s">
        <v>1</v>
      </c>
    </row>
    <row r="20" spans="1:10" ht="14.4" customHeight="1" x14ac:dyDescent="0.3">
      <c r="A20" s="729" t="s">
        <v>553</v>
      </c>
      <c r="B20" s="730" t="s">
        <v>1529</v>
      </c>
      <c r="C20" s="731">
        <v>29.944629999999997</v>
      </c>
      <c r="D20" s="731">
        <v>51.118009999999998</v>
      </c>
      <c r="E20" s="731"/>
      <c r="F20" s="731">
        <v>66.251809999999992</v>
      </c>
      <c r="G20" s="731">
        <v>56.666665100097653</v>
      </c>
      <c r="H20" s="731">
        <v>9.585144899902339</v>
      </c>
      <c r="I20" s="732">
        <v>1.1691496205568275</v>
      </c>
      <c r="J20" s="733" t="s">
        <v>1</v>
      </c>
    </row>
    <row r="21" spans="1:10" ht="14.4" customHeight="1" x14ac:dyDescent="0.3">
      <c r="A21" s="729" t="s">
        <v>553</v>
      </c>
      <c r="B21" s="730" t="s">
        <v>1530</v>
      </c>
      <c r="C21" s="731">
        <v>7.2550400000000002</v>
      </c>
      <c r="D21" s="731">
        <v>0</v>
      </c>
      <c r="E21" s="731"/>
      <c r="F21" s="731">
        <v>0</v>
      </c>
      <c r="G21" s="731">
        <v>2.5</v>
      </c>
      <c r="H21" s="731">
        <v>-2.5</v>
      </c>
      <c r="I21" s="732">
        <v>0</v>
      </c>
      <c r="J21" s="733" t="s">
        <v>1</v>
      </c>
    </row>
    <row r="22" spans="1:10" ht="14.4" customHeight="1" x14ac:dyDescent="0.3">
      <c r="A22" s="729" t="s">
        <v>553</v>
      </c>
      <c r="B22" s="730" t="s">
        <v>566</v>
      </c>
      <c r="C22" s="731">
        <v>11691.354520000001</v>
      </c>
      <c r="D22" s="731">
        <v>8077.5189600000022</v>
      </c>
      <c r="E22" s="731"/>
      <c r="F22" s="731">
        <v>11427.00332</v>
      </c>
      <c r="G22" s="731">
        <v>9528.3014019699094</v>
      </c>
      <c r="H22" s="731">
        <v>1898.7019180300904</v>
      </c>
      <c r="I22" s="732">
        <v>1.1992697163880173</v>
      </c>
      <c r="J22" s="733" t="s">
        <v>567</v>
      </c>
    </row>
    <row r="24" spans="1:10" ht="14.4" customHeight="1" x14ac:dyDescent="0.3">
      <c r="A24" s="729" t="s">
        <v>553</v>
      </c>
      <c r="B24" s="730" t="s">
        <v>554</v>
      </c>
      <c r="C24" s="731" t="s">
        <v>555</v>
      </c>
      <c r="D24" s="731" t="s">
        <v>555</v>
      </c>
      <c r="E24" s="731"/>
      <c r="F24" s="731" t="s">
        <v>555</v>
      </c>
      <c r="G24" s="731" t="s">
        <v>555</v>
      </c>
      <c r="H24" s="731" t="s">
        <v>555</v>
      </c>
      <c r="I24" s="732" t="s">
        <v>555</v>
      </c>
      <c r="J24" s="733" t="s">
        <v>73</v>
      </c>
    </row>
    <row r="25" spans="1:10" ht="14.4" customHeight="1" x14ac:dyDescent="0.3">
      <c r="A25" s="729" t="s">
        <v>568</v>
      </c>
      <c r="B25" s="730" t="s">
        <v>569</v>
      </c>
      <c r="C25" s="731" t="s">
        <v>555</v>
      </c>
      <c r="D25" s="731" t="s">
        <v>555</v>
      </c>
      <c r="E25" s="731"/>
      <c r="F25" s="731" t="s">
        <v>555</v>
      </c>
      <c r="G25" s="731" t="s">
        <v>555</v>
      </c>
      <c r="H25" s="731" t="s">
        <v>555</v>
      </c>
      <c r="I25" s="732" t="s">
        <v>555</v>
      </c>
      <c r="J25" s="733" t="s">
        <v>0</v>
      </c>
    </row>
    <row r="26" spans="1:10" ht="14.4" customHeight="1" x14ac:dyDescent="0.3">
      <c r="A26" s="729" t="s">
        <v>568</v>
      </c>
      <c r="B26" s="730" t="s">
        <v>1521</v>
      </c>
      <c r="C26" s="731">
        <v>5.2759</v>
      </c>
      <c r="D26" s="731">
        <v>5.2269700000000006</v>
      </c>
      <c r="E26" s="731"/>
      <c r="F26" s="731">
        <v>5.4974500000000006</v>
      </c>
      <c r="G26" s="731">
        <v>5</v>
      </c>
      <c r="H26" s="731">
        <v>0.49745000000000061</v>
      </c>
      <c r="I26" s="732">
        <v>1.0994900000000001</v>
      </c>
      <c r="J26" s="733" t="s">
        <v>1</v>
      </c>
    </row>
    <row r="27" spans="1:10" ht="14.4" customHeight="1" x14ac:dyDescent="0.3">
      <c r="A27" s="729" t="s">
        <v>568</v>
      </c>
      <c r="B27" s="730" t="s">
        <v>1522</v>
      </c>
      <c r="C27" s="731">
        <v>6.06935</v>
      </c>
      <c r="D27" s="731">
        <v>6.5741700000000005</v>
      </c>
      <c r="E27" s="731"/>
      <c r="F27" s="731">
        <v>5.1473800000000001</v>
      </c>
      <c r="G27" s="731">
        <v>5</v>
      </c>
      <c r="H27" s="731">
        <v>0.14738000000000007</v>
      </c>
      <c r="I27" s="732">
        <v>1.0294760000000001</v>
      </c>
      <c r="J27" s="733" t="s">
        <v>1</v>
      </c>
    </row>
    <row r="28" spans="1:10" ht="14.4" customHeight="1" x14ac:dyDescent="0.3">
      <c r="A28" s="729" t="s">
        <v>568</v>
      </c>
      <c r="B28" s="730" t="s">
        <v>1523</v>
      </c>
      <c r="C28" s="731">
        <v>0</v>
      </c>
      <c r="D28" s="731">
        <v>0.81699999999999995</v>
      </c>
      <c r="E28" s="731"/>
      <c r="F28" s="731">
        <v>0</v>
      </c>
      <c r="G28" s="731">
        <v>0</v>
      </c>
      <c r="H28" s="731">
        <v>0</v>
      </c>
      <c r="I28" s="732" t="s">
        <v>555</v>
      </c>
      <c r="J28" s="733" t="s">
        <v>1</v>
      </c>
    </row>
    <row r="29" spans="1:10" ht="14.4" customHeight="1" x14ac:dyDescent="0.3">
      <c r="A29" s="729" t="s">
        <v>568</v>
      </c>
      <c r="B29" s="730" t="s">
        <v>1525</v>
      </c>
      <c r="C29" s="731">
        <v>1.0680000000000001</v>
      </c>
      <c r="D29" s="731">
        <v>0.74199999999999999</v>
      </c>
      <c r="E29" s="731"/>
      <c r="F29" s="731">
        <v>0.89900000000000002</v>
      </c>
      <c r="G29" s="731">
        <v>1</v>
      </c>
      <c r="H29" s="731">
        <v>-0.10099999999999998</v>
      </c>
      <c r="I29" s="732">
        <v>0.89900000000000002</v>
      </c>
      <c r="J29" s="733" t="s">
        <v>1</v>
      </c>
    </row>
    <row r="30" spans="1:10" ht="14.4" customHeight="1" x14ac:dyDescent="0.3">
      <c r="A30" s="729" t="s">
        <v>568</v>
      </c>
      <c r="B30" s="730" t="s">
        <v>1526</v>
      </c>
      <c r="C30" s="731">
        <v>2.4140000000000001</v>
      </c>
      <c r="D30" s="731">
        <v>2.3460000000000001</v>
      </c>
      <c r="E30" s="731"/>
      <c r="F30" s="731">
        <v>2.5987499999999999</v>
      </c>
      <c r="G30" s="731">
        <v>2</v>
      </c>
      <c r="H30" s="731">
        <v>0.59874999999999989</v>
      </c>
      <c r="I30" s="732">
        <v>1.2993749999999999</v>
      </c>
      <c r="J30" s="733" t="s">
        <v>1</v>
      </c>
    </row>
    <row r="31" spans="1:10" ht="14.4" customHeight="1" x14ac:dyDescent="0.3">
      <c r="A31" s="729" t="s">
        <v>568</v>
      </c>
      <c r="B31" s="730" t="s">
        <v>1529</v>
      </c>
      <c r="C31" s="731">
        <v>0.51983000000000001</v>
      </c>
      <c r="D31" s="731">
        <v>1.2730399999999999</v>
      </c>
      <c r="E31" s="731"/>
      <c r="F31" s="731">
        <v>1.09118</v>
      </c>
      <c r="G31" s="731">
        <v>1</v>
      </c>
      <c r="H31" s="731">
        <v>9.1180000000000039E-2</v>
      </c>
      <c r="I31" s="732">
        <v>1.09118</v>
      </c>
      <c r="J31" s="733" t="s">
        <v>1</v>
      </c>
    </row>
    <row r="32" spans="1:10" ht="14.4" customHeight="1" x14ac:dyDescent="0.3">
      <c r="A32" s="729" t="s">
        <v>568</v>
      </c>
      <c r="B32" s="730" t="s">
        <v>570</v>
      </c>
      <c r="C32" s="731">
        <v>15.34708</v>
      </c>
      <c r="D32" s="731">
        <v>16.979179999999999</v>
      </c>
      <c r="E32" s="731"/>
      <c r="F32" s="731">
        <v>15.233759999999998</v>
      </c>
      <c r="G32" s="731">
        <v>14</v>
      </c>
      <c r="H32" s="731">
        <v>1.2337599999999984</v>
      </c>
      <c r="I32" s="732">
        <v>1.0881257142857141</v>
      </c>
      <c r="J32" s="733" t="s">
        <v>571</v>
      </c>
    </row>
    <row r="33" spans="1:10" ht="14.4" customHeight="1" x14ac:dyDescent="0.3">
      <c r="A33" s="729" t="s">
        <v>555</v>
      </c>
      <c r="B33" s="730" t="s">
        <v>555</v>
      </c>
      <c r="C33" s="731" t="s">
        <v>555</v>
      </c>
      <c r="D33" s="731" t="s">
        <v>555</v>
      </c>
      <c r="E33" s="731"/>
      <c r="F33" s="731" t="s">
        <v>555</v>
      </c>
      <c r="G33" s="731" t="s">
        <v>555</v>
      </c>
      <c r="H33" s="731" t="s">
        <v>555</v>
      </c>
      <c r="I33" s="732" t="s">
        <v>555</v>
      </c>
      <c r="J33" s="733" t="s">
        <v>572</v>
      </c>
    </row>
    <row r="34" spans="1:10" ht="14.4" customHeight="1" x14ac:dyDescent="0.3">
      <c r="A34" s="729" t="s">
        <v>573</v>
      </c>
      <c r="B34" s="730" t="s">
        <v>574</v>
      </c>
      <c r="C34" s="731" t="s">
        <v>555</v>
      </c>
      <c r="D34" s="731" t="s">
        <v>555</v>
      </c>
      <c r="E34" s="731"/>
      <c r="F34" s="731" t="s">
        <v>555</v>
      </c>
      <c r="G34" s="731" t="s">
        <v>555</v>
      </c>
      <c r="H34" s="731" t="s">
        <v>555</v>
      </c>
      <c r="I34" s="732" t="s">
        <v>555</v>
      </c>
      <c r="J34" s="733" t="s">
        <v>0</v>
      </c>
    </row>
    <row r="35" spans="1:10" ht="14.4" customHeight="1" x14ac:dyDescent="0.3">
      <c r="A35" s="729" t="s">
        <v>573</v>
      </c>
      <c r="B35" s="730" t="s">
        <v>1519</v>
      </c>
      <c r="C35" s="731">
        <v>0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555</v>
      </c>
      <c r="J35" s="733" t="s">
        <v>1</v>
      </c>
    </row>
    <row r="36" spans="1:10" ht="14.4" customHeight="1" x14ac:dyDescent="0.3">
      <c r="A36" s="729" t="s">
        <v>573</v>
      </c>
      <c r="B36" s="730" t="s">
        <v>1520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555</v>
      </c>
      <c r="J36" s="733" t="s">
        <v>1</v>
      </c>
    </row>
    <row r="37" spans="1:10" ht="14.4" customHeight="1" x14ac:dyDescent="0.3">
      <c r="A37" s="729" t="s">
        <v>573</v>
      </c>
      <c r="B37" s="730" t="s">
        <v>1521</v>
      </c>
      <c r="C37" s="731">
        <v>5.3974899999999995</v>
      </c>
      <c r="D37" s="731">
        <v>6.5672199999999998</v>
      </c>
      <c r="E37" s="731"/>
      <c r="F37" s="731">
        <v>6.0626999999999995</v>
      </c>
      <c r="G37" s="731">
        <v>7</v>
      </c>
      <c r="H37" s="731">
        <v>-0.93730000000000047</v>
      </c>
      <c r="I37" s="732">
        <v>0.86609999999999998</v>
      </c>
      <c r="J37" s="733" t="s">
        <v>1</v>
      </c>
    </row>
    <row r="38" spans="1:10" ht="14.4" customHeight="1" x14ac:dyDescent="0.3">
      <c r="A38" s="729" t="s">
        <v>573</v>
      </c>
      <c r="B38" s="730" t="s">
        <v>1522</v>
      </c>
      <c r="C38" s="731">
        <v>4.7353999999999994</v>
      </c>
      <c r="D38" s="731">
        <v>9.3378499999999995</v>
      </c>
      <c r="E38" s="731"/>
      <c r="F38" s="731">
        <v>8.2944099999999992</v>
      </c>
      <c r="G38" s="731">
        <v>8</v>
      </c>
      <c r="H38" s="731">
        <v>0.29440999999999917</v>
      </c>
      <c r="I38" s="732">
        <v>1.0368012499999999</v>
      </c>
      <c r="J38" s="733" t="s">
        <v>1</v>
      </c>
    </row>
    <row r="39" spans="1:10" ht="14.4" customHeight="1" x14ac:dyDescent="0.3">
      <c r="A39" s="729" t="s">
        <v>573</v>
      </c>
      <c r="B39" s="730" t="s">
        <v>1523</v>
      </c>
      <c r="C39" s="731">
        <v>0</v>
      </c>
      <c r="D39" s="731">
        <v>0.81699999999999995</v>
      </c>
      <c r="E39" s="731"/>
      <c r="F39" s="731">
        <v>0</v>
      </c>
      <c r="G39" s="731">
        <v>1</v>
      </c>
      <c r="H39" s="731">
        <v>-1</v>
      </c>
      <c r="I39" s="732">
        <v>0</v>
      </c>
      <c r="J39" s="733" t="s">
        <v>1</v>
      </c>
    </row>
    <row r="40" spans="1:10" ht="14.4" customHeight="1" x14ac:dyDescent="0.3">
      <c r="A40" s="729" t="s">
        <v>573</v>
      </c>
      <c r="B40" s="730" t="s">
        <v>1525</v>
      </c>
      <c r="C40" s="731">
        <v>0.3</v>
      </c>
      <c r="D40" s="731">
        <v>0.624</v>
      </c>
      <c r="E40" s="731"/>
      <c r="F40" s="731">
        <v>0.33800000000000002</v>
      </c>
      <c r="G40" s="731">
        <v>1</v>
      </c>
      <c r="H40" s="731">
        <v>-0.66199999999999992</v>
      </c>
      <c r="I40" s="732">
        <v>0.33800000000000002</v>
      </c>
      <c r="J40" s="733" t="s">
        <v>1</v>
      </c>
    </row>
    <row r="41" spans="1:10" ht="14.4" customHeight="1" x14ac:dyDescent="0.3">
      <c r="A41" s="729" t="s">
        <v>573</v>
      </c>
      <c r="B41" s="730" t="s">
        <v>1526</v>
      </c>
      <c r="C41" s="731">
        <v>2.9820000000000002</v>
      </c>
      <c r="D41" s="731">
        <v>2.7445999999999997</v>
      </c>
      <c r="E41" s="731"/>
      <c r="F41" s="731">
        <v>2.786</v>
      </c>
      <c r="G41" s="731">
        <v>3</v>
      </c>
      <c r="H41" s="731">
        <v>-0.21399999999999997</v>
      </c>
      <c r="I41" s="732">
        <v>0.92866666666666664</v>
      </c>
      <c r="J41" s="733" t="s">
        <v>1</v>
      </c>
    </row>
    <row r="42" spans="1:10" ht="14.4" customHeight="1" x14ac:dyDescent="0.3">
      <c r="A42" s="729" t="s">
        <v>573</v>
      </c>
      <c r="B42" s="730" t="s">
        <v>1529</v>
      </c>
      <c r="C42" s="731">
        <v>0.31219999999999998</v>
      </c>
      <c r="D42" s="731">
        <v>0</v>
      </c>
      <c r="E42" s="731"/>
      <c r="F42" s="731">
        <v>0</v>
      </c>
      <c r="G42" s="731">
        <v>0</v>
      </c>
      <c r="H42" s="731">
        <v>0</v>
      </c>
      <c r="I42" s="732" t="s">
        <v>555</v>
      </c>
      <c r="J42" s="733" t="s">
        <v>1</v>
      </c>
    </row>
    <row r="43" spans="1:10" ht="14.4" customHeight="1" x14ac:dyDescent="0.3">
      <c r="A43" s="729" t="s">
        <v>573</v>
      </c>
      <c r="B43" s="730" t="s">
        <v>575</v>
      </c>
      <c r="C43" s="731">
        <v>13.72709</v>
      </c>
      <c r="D43" s="731">
        <v>20.090669999999996</v>
      </c>
      <c r="E43" s="731"/>
      <c r="F43" s="731">
        <v>17.481109999999997</v>
      </c>
      <c r="G43" s="731">
        <v>19</v>
      </c>
      <c r="H43" s="731">
        <v>-1.5188900000000025</v>
      </c>
      <c r="I43" s="732">
        <v>0.92005842105263147</v>
      </c>
      <c r="J43" s="733" t="s">
        <v>571</v>
      </c>
    </row>
    <row r="44" spans="1:10" ht="14.4" customHeight="1" x14ac:dyDescent="0.3">
      <c r="A44" s="729" t="s">
        <v>555</v>
      </c>
      <c r="B44" s="730" t="s">
        <v>555</v>
      </c>
      <c r="C44" s="731" t="s">
        <v>555</v>
      </c>
      <c r="D44" s="731" t="s">
        <v>555</v>
      </c>
      <c r="E44" s="731"/>
      <c r="F44" s="731" t="s">
        <v>555</v>
      </c>
      <c r="G44" s="731" t="s">
        <v>555</v>
      </c>
      <c r="H44" s="731" t="s">
        <v>555</v>
      </c>
      <c r="I44" s="732" t="s">
        <v>555</v>
      </c>
      <c r="J44" s="733" t="s">
        <v>572</v>
      </c>
    </row>
    <row r="45" spans="1:10" ht="14.4" customHeight="1" x14ac:dyDescent="0.3">
      <c r="A45" s="729" t="s">
        <v>576</v>
      </c>
      <c r="B45" s="730" t="s">
        <v>577</v>
      </c>
      <c r="C45" s="731" t="s">
        <v>555</v>
      </c>
      <c r="D45" s="731" t="s">
        <v>555</v>
      </c>
      <c r="E45" s="731"/>
      <c r="F45" s="731" t="s">
        <v>555</v>
      </c>
      <c r="G45" s="731" t="s">
        <v>555</v>
      </c>
      <c r="H45" s="731" t="s">
        <v>555</v>
      </c>
      <c r="I45" s="732" t="s">
        <v>555</v>
      </c>
      <c r="J45" s="733" t="s">
        <v>0</v>
      </c>
    </row>
    <row r="46" spans="1:10" ht="14.4" customHeight="1" x14ac:dyDescent="0.3">
      <c r="A46" s="729" t="s">
        <v>576</v>
      </c>
      <c r="B46" s="730" t="s">
        <v>1521</v>
      </c>
      <c r="C46" s="731">
        <v>0.34891999999999995</v>
      </c>
      <c r="D46" s="731">
        <v>0.82340000000000002</v>
      </c>
      <c r="E46" s="731"/>
      <c r="F46" s="731">
        <v>0.21840000000000001</v>
      </c>
      <c r="G46" s="731">
        <v>1</v>
      </c>
      <c r="H46" s="731">
        <v>-0.78159999999999996</v>
      </c>
      <c r="I46" s="732">
        <v>0.21840000000000001</v>
      </c>
      <c r="J46" s="733" t="s">
        <v>1</v>
      </c>
    </row>
    <row r="47" spans="1:10" ht="14.4" customHeight="1" x14ac:dyDescent="0.3">
      <c r="A47" s="729" t="s">
        <v>576</v>
      </c>
      <c r="B47" s="730" t="s">
        <v>1522</v>
      </c>
      <c r="C47" s="731">
        <v>0.57379999999999998</v>
      </c>
      <c r="D47" s="731">
        <v>0.43910000000000005</v>
      </c>
      <c r="E47" s="731"/>
      <c r="F47" s="731">
        <v>0.44210000000000005</v>
      </c>
      <c r="G47" s="731">
        <v>0</v>
      </c>
      <c r="H47" s="731">
        <v>0.44210000000000005</v>
      </c>
      <c r="I47" s="732" t="s">
        <v>555</v>
      </c>
      <c r="J47" s="733" t="s">
        <v>1</v>
      </c>
    </row>
    <row r="48" spans="1:10" ht="14.4" customHeight="1" x14ac:dyDescent="0.3">
      <c r="A48" s="729" t="s">
        <v>576</v>
      </c>
      <c r="B48" s="730" t="s">
        <v>1525</v>
      </c>
      <c r="C48" s="731">
        <v>0</v>
      </c>
      <c r="D48" s="731">
        <v>4.9000000000000002E-2</v>
      </c>
      <c r="E48" s="731"/>
      <c r="F48" s="731">
        <v>3.1E-2</v>
      </c>
      <c r="G48" s="731">
        <v>0</v>
      </c>
      <c r="H48" s="731">
        <v>3.1E-2</v>
      </c>
      <c r="I48" s="732" t="s">
        <v>555</v>
      </c>
      <c r="J48" s="733" t="s">
        <v>1</v>
      </c>
    </row>
    <row r="49" spans="1:10" ht="14.4" customHeight="1" x14ac:dyDescent="0.3">
      <c r="A49" s="729" t="s">
        <v>576</v>
      </c>
      <c r="B49" s="730" t="s">
        <v>1526</v>
      </c>
      <c r="C49" s="731">
        <v>0</v>
      </c>
      <c r="D49" s="731">
        <v>0.62150000000000005</v>
      </c>
      <c r="E49" s="731"/>
      <c r="F49" s="731">
        <v>0.50800000000000001</v>
      </c>
      <c r="G49" s="731">
        <v>1</v>
      </c>
      <c r="H49" s="731">
        <v>-0.49199999999999999</v>
      </c>
      <c r="I49" s="732">
        <v>0.50800000000000001</v>
      </c>
      <c r="J49" s="733" t="s">
        <v>1</v>
      </c>
    </row>
    <row r="50" spans="1:10" ht="14.4" customHeight="1" x14ac:dyDescent="0.3">
      <c r="A50" s="729" t="s">
        <v>576</v>
      </c>
      <c r="B50" s="730" t="s">
        <v>578</v>
      </c>
      <c r="C50" s="731">
        <v>0.92271999999999998</v>
      </c>
      <c r="D50" s="731">
        <v>1.9330000000000003</v>
      </c>
      <c r="E50" s="731"/>
      <c r="F50" s="731">
        <v>1.1995</v>
      </c>
      <c r="G50" s="731">
        <v>2</v>
      </c>
      <c r="H50" s="731">
        <v>-0.80049999999999999</v>
      </c>
      <c r="I50" s="732">
        <v>0.59975000000000001</v>
      </c>
      <c r="J50" s="733" t="s">
        <v>571</v>
      </c>
    </row>
    <row r="51" spans="1:10" ht="14.4" customHeight="1" x14ac:dyDescent="0.3">
      <c r="A51" s="729" t="s">
        <v>555</v>
      </c>
      <c r="B51" s="730" t="s">
        <v>555</v>
      </c>
      <c r="C51" s="731" t="s">
        <v>555</v>
      </c>
      <c r="D51" s="731" t="s">
        <v>555</v>
      </c>
      <c r="E51" s="731"/>
      <c r="F51" s="731" t="s">
        <v>555</v>
      </c>
      <c r="G51" s="731" t="s">
        <v>555</v>
      </c>
      <c r="H51" s="731" t="s">
        <v>555</v>
      </c>
      <c r="I51" s="732" t="s">
        <v>555</v>
      </c>
      <c r="J51" s="733" t="s">
        <v>572</v>
      </c>
    </row>
    <row r="52" spans="1:10" ht="14.4" customHeight="1" x14ac:dyDescent="0.3">
      <c r="A52" s="729" t="s">
        <v>579</v>
      </c>
      <c r="B52" s="730" t="s">
        <v>580</v>
      </c>
      <c r="C52" s="731" t="s">
        <v>555</v>
      </c>
      <c r="D52" s="731" t="s">
        <v>555</v>
      </c>
      <c r="E52" s="731"/>
      <c r="F52" s="731" t="s">
        <v>555</v>
      </c>
      <c r="G52" s="731" t="s">
        <v>555</v>
      </c>
      <c r="H52" s="731" t="s">
        <v>555</v>
      </c>
      <c r="I52" s="732" t="s">
        <v>555</v>
      </c>
      <c r="J52" s="733" t="s">
        <v>0</v>
      </c>
    </row>
    <row r="53" spans="1:10" ht="14.4" customHeight="1" x14ac:dyDescent="0.3">
      <c r="A53" s="729" t="s">
        <v>579</v>
      </c>
      <c r="B53" s="730" t="s">
        <v>1515</v>
      </c>
      <c r="C53" s="731">
        <v>0</v>
      </c>
      <c r="D53" s="731">
        <v>0</v>
      </c>
      <c r="E53" s="731"/>
      <c r="F53" s="731">
        <v>0</v>
      </c>
      <c r="G53" s="731">
        <v>0</v>
      </c>
      <c r="H53" s="731">
        <v>0</v>
      </c>
      <c r="I53" s="732" t="s">
        <v>555</v>
      </c>
      <c r="J53" s="733" t="s">
        <v>1</v>
      </c>
    </row>
    <row r="54" spans="1:10" ht="14.4" customHeight="1" x14ac:dyDescent="0.3">
      <c r="A54" s="729" t="s">
        <v>579</v>
      </c>
      <c r="B54" s="730" t="s">
        <v>1519</v>
      </c>
      <c r="C54" s="731">
        <v>2.7888000000000002</v>
      </c>
      <c r="D54" s="731">
        <v>1.4718399999999998</v>
      </c>
      <c r="E54" s="731"/>
      <c r="F54" s="731">
        <v>0</v>
      </c>
      <c r="G54" s="731">
        <v>2</v>
      </c>
      <c r="H54" s="731">
        <v>-2</v>
      </c>
      <c r="I54" s="732">
        <v>0</v>
      </c>
      <c r="J54" s="733" t="s">
        <v>1</v>
      </c>
    </row>
    <row r="55" spans="1:10" ht="14.4" customHeight="1" x14ac:dyDescent="0.3">
      <c r="A55" s="729" t="s">
        <v>579</v>
      </c>
      <c r="B55" s="730" t="s">
        <v>1520</v>
      </c>
      <c r="C55" s="731">
        <v>0</v>
      </c>
      <c r="D55" s="731">
        <v>0</v>
      </c>
      <c r="E55" s="731"/>
      <c r="F55" s="731">
        <v>0</v>
      </c>
      <c r="G55" s="731">
        <v>0</v>
      </c>
      <c r="H55" s="731">
        <v>0</v>
      </c>
      <c r="I55" s="732" t="s">
        <v>555</v>
      </c>
      <c r="J55" s="733" t="s">
        <v>1</v>
      </c>
    </row>
    <row r="56" spans="1:10" ht="14.4" customHeight="1" x14ac:dyDescent="0.3">
      <c r="A56" s="729" t="s">
        <v>579</v>
      </c>
      <c r="B56" s="730" t="s">
        <v>1521</v>
      </c>
      <c r="C56" s="731">
        <v>49.689149999999998</v>
      </c>
      <c r="D56" s="731">
        <v>62.582089999999994</v>
      </c>
      <c r="E56" s="731"/>
      <c r="F56" s="731">
        <v>42.305500000000002</v>
      </c>
      <c r="G56" s="731">
        <v>75</v>
      </c>
      <c r="H56" s="731">
        <v>-32.694499999999998</v>
      </c>
      <c r="I56" s="732">
        <v>0.56407333333333332</v>
      </c>
      <c r="J56" s="733" t="s">
        <v>1</v>
      </c>
    </row>
    <row r="57" spans="1:10" ht="14.4" customHeight="1" x14ac:dyDescent="0.3">
      <c r="A57" s="729" t="s">
        <v>579</v>
      </c>
      <c r="B57" s="730" t="s">
        <v>1522</v>
      </c>
      <c r="C57" s="731">
        <v>253.95846000000003</v>
      </c>
      <c r="D57" s="731">
        <v>219.98973999999995</v>
      </c>
      <c r="E57" s="731"/>
      <c r="F57" s="731">
        <v>148.55094999999997</v>
      </c>
      <c r="G57" s="731">
        <v>206</v>
      </c>
      <c r="H57" s="731">
        <v>-57.449050000000028</v>
      </c>
      <c r="I57" s="732">
        <v>0.72112111650485422</v>
      </c>
      <c r="J57" s="733" t="s">
        <v>1</v>
      </c>
    </row>
    <row r="58" spans="1:10" ht="14.4" customHeight="1" x14ac:dyDescent="0.3">
      <c r="A58" s="729" t="s">
        <v>579</v>
      </c>
      <c r="B58" s="730" t="s">
        <v>1523</v>
      </c>
      <c r="C58" s="731">
        <v>7.5644600000000004</v>
      </c>
      <c r="D58" s="731">
        <v>9.1976599999999991</v>
      </c>
      <c r="E58" s="731"/>
      <c r="F58" s="731">
        <v>14.401189999999998</v>
      </c>
      <c r="G58" s="731">
        <v>11</v>
      </c>
      <c r="H58" s="731">
        <v>3.4011899999999979</v>
      </c>
      <c r="I58" s="732">
        <v>1.3091990909090907</v>
      </c>
      <c r="J58" s="733" t="s">
        <v>1</v>
      </c>
    </row>
    <row r="59" spans="1:10" ht="14.4" customHeight="1" x14ac:dyDescent="0.3">
      <c r="A59" s="729" t="s">
        <v>579</v>
      </c>
      <c r="B59" s="730" t="s">
        <v>1525</v>
      </c>
      <c r="C59" s="731">
        <v>1.5640000000000001</v>
      </c>
      <c r="D59" s="731">
        <v>1.363</v>
      </c>
      <c r="E59" s="731"/>
      <c r="F59" s="731">
        <v>3.7974999999999999</v>
      </c>
      <c r="G59" s="731">
        <v>3</v>
      </c>
      <c r="H59" s="731">
        <v>0.79749999999999988</v>
      </c>
      <c r="I59" s="732">
        <v>1.2658333333333334</v>
      </c>
      <c r="J59" s="733" t="s">
        <v>1</v>
      </c>
    </row>
    <row r="60" spans="1:10" ht="14.4" customHeight="1" x14ac:dyDescent="0.3">
      <c r="A60" s="729" t="s">
        <v>579</v>
      </c>
      <c r="B60" s="730" t="s">
        <v>1526</v>
      </c>
      <c r="C60" s="731">
        <v>20.972650000000002</v>
      </c>
      <c r="D60" s="731">
        <v>44.913449999999997</v>
      </c>
      <c r="E60" s="731"/>
      <c r="F60" s="731">
        <v>37.062800000000003</v>
      </c>
      <c r="G60" s="731">
        <v>28</v>
      </c>
      <c r="H60" s="731">
        <v>9.0628000000000029</v>
      </c>
      <c r="I60" s="732">
        <v>1.3236714285714286</v>
      </c>
      <c r="J60" s="733" t="s">
        <v>1</v>
      </c>
    </row>
    <row r="61" spans="1:10" ht="14.4" customHeight="1" x14ac:dyDescent="0.3">
      <c r="A61" s="729" t="s">
        <v>579</v>
      </c>
      <c r="B61" s="730" t="s">
        <v>1527</v>
      </c>
      <c r="C61" s="731">
        <v>0</v>
      </c>
      <c r="D61" s="731">
        <v>0</v>
      </c>
      <c r="E61" s="731"/>
      <c r="F61" s="731">
        <v>0</v>
      </c>
      <c r="G61" s="731">
        <v>50</v>
      </c>
      <c r="H61" s="731">
        <v>-50</v>
      </c>
      <c r="I61" s="732">
        <v>0</v>
      </c>
      <c r="J61" s="733" t="s">
        <v>1</v>
      </c>
    </row>
    <row r="62" spans="1:10" ht="14.4" customHeight="1" x14ac:dyDescent="0.3">
      <c r="A62" s="729" t="s">
        <v>579</v>
      </c>
      <c r="B62" s="730" t="s">
        <v>1528</v>
      </c>
      <c r="C62" s="731">
        <v>36.866039999999991</v>
      </c>
      <c r="D62" s="731">
        <v>19.19472</v>
      </c>
      <c r="E62" s="731"/>
      <c r="F62" s="731">
        <v>22.078510000000001</v>
      </c>
      <c r="G62" s="731">
        <v>51</v>
      </c>
      <c r="H62" s="731">
        <v>-28.921489999999999</v>
      </c>
      <c r="I62" s="732">
        <v>0.43291196078431377</v>
      </c>
      <c r="J62" s="733" t="s">
        <v>1</v>
      </c>
    </row>
    <row r="63" spans="1:10" ht="14.4" customHeight="1" x14ac:dyDescent="0.3">
      <c r="A63" s="729" t="s">
        <v>579</v>
      </c>
      <c r="B63" s="730" t="s">
        <v>1529</v>
      </c>
      <c r="C63" s="731">
        <v>28.434999999999999</v>
      </c>
      <c r="D63" s="731">
        <v>49.844969999999996</v>
      </c>
      <c r="E63" s="731"/>
      <c r="F63" s="731">
        <v>65.160629999999998</v>
      </c>
      <c r="G63" s="731">
        <v>55</v>
      </c>
      <c r="H63" s="731">
        <v>10.160629999999998</v>
      </c>
      <c r="I63" s="732">
        <v>1.1847387272727272</v>
      </c>
      <c r="J63" s="733" t="s">
        <v>1</v>
      </c>
    </row>
    <row r="64" spans="1:10" ht="14.4" customHeight="1" x14ac:dyDescent="0.3">
      <c r="A64" s="729" t="s">
        <v>579</v>
      </c>
      <c r="B64" s="730" t="s">
        <v>581</v>
      </c>
      <c r="C64" s="731">
        <v>401.83856000000003</v>
      </c>
      <c r="D64" s="731">
        <v>408.55746999999997</v>
      </c>
      <c r="E64" s="731"/>
      <c r="F64" s="731">
        <v>333.35708</v>
      </c>
      <c r="G64" s="731">
        <v>483</v>
      </c>
      <c r="H64" s="731">
        <v>-149.64292</v>
      </c>
      <c r="I64" s="732">
        <v>0.6901802898550724</v>
      </c>
      <c r="J64" s="733" t="s">
        <v>571</v>
      </c>
    </row>
    <row r="65" spans="1:10" ht="14.4" customHeight="1" x14ac:dyDescent="0.3">
      <c r="A65" s="729" t="s">
        <v>555</v>
      </c>
      <c r="B65" s="730" t="s">
        <v>555</v>
      </c>
      <c r="C65" s="731" t="s">
        <v>555</v>
      </c>
      <c r="D65" s="731" t="s">
        <v>555</v>
      </c>
      <c r="E65" s="731"/>
      <c r="F65" s="731" t="s">
        <v>555</v>
      </c>
      <c r="G65" s="731" t="s">
        <v>555</v>
      </c>
      <c r="H65" s="731" t="s">
        <v>555</v>
      </c>
      <c r="I65" s="732" t="s">
        <v>555</v>
      </c>
      <c r="J65" s="733" t="s">
        <v>572</v>
      </c>
    </row>
    <row r="66" spans="1:10" ht="14.4" customHeight="1" x14ac:dyDescent="0.3">
      <c r="A66" s="729" t="s">
        <v>582</v>
      </c>
      <c r="B66" s="730" t="s">
        <v>583</v>
      </c>
      <c r="C66" s="731" t="s">
        <v>555</v>
      </c>
      <c r="D66" s="731" t="s">
        <v>555</v>
      </c>
      <c r="E66" s="731"/>
      <c r="F66" s="731" t="s">
        <v>555</v>
      </c>
      <c r="G66" s="731" t="s">
        <v>555</v>
      </c>
      <c r="H66" s="731" t="s">
        <v>555</v>
      </c>
      <c r="I66" s="732" t="s">
        <v>555</v>
      </c>
      <c r="J66" s="733" t="s">
        <v>0</v>
      </c>
    </row>
    <row r="67" spans="1:10" ht="14.4" customHeight="1" x14ac:dyDescent="0.3">
      <c r="A67" s="729" t="s">
        <v>582</v>
      </c>
      <c r="B67" s="730" t="s">
        <v>1515</v>
      </c>
      <c r="C67" s="731">
        <v>2156.9648500000003</v>
      </c>
      <c r="D67" s="731">
        <v>1959.5402400000003</v>
      </c>
      <c r="E67" s="731"/>
      <c r="F67" s="731">
        <v>2732.3415199999999</v>
      </c>
      <c r="G67" s="731">
        <v>2400</v>
      </c>
      <c r="H67" s="731">
        <v>332.34151999999995</v>
      </c>
      <c r="I67" s="732">
        <v>1.1384756333333332</v>
      </c>
      <c r="J67" s="733" t="s">
        <v>1</v>
      </c>
    </row>
    <row r="68" spans="1:10" ht="14.4" customHeight="1" x14ac:dyDescent="0.3">
      <c r="A68" s="729" t="s">
        <v>582</v>
      </c>
      <c r="B68" s="730" t="s">
        <v>1516</v>
      </c>
      <c r="C68" s="731">
        <v>958.34410000000003</v>
      </c>
      <c r="D68" s="731">
        <v>918.90311000000008</v>
      </c>
      <c r="E68" s="731"/>
      <c r="F68" s="731">
        <v>148.51398999999998</v>
      </c>
      <c r="G68" s="731">
        <v>1333</v>
      </c>
      <c r="H68" s="731">
        <v>-1184.4860100000001</v>
      </c>
      <c r="I68" s="732">
        <v>0.11141334583645909</v>
      </c>
      <c r="J68" s="733" t="s">
        <v>1</v>
      </c>
    </row>
    <row r="69" spans="1:10" ht="14.4" customHeight="1" x14ac:dyDescent="0.3">
      <c r="A69" s="729" t="s">
        <v>582</v>
      </c>
      <c r="B69" s="730" t="s">
        <v>1517</v>
      </c>
      <c r="C69" s="731">
        <v>6767.6469100000004</v>
      </c>
      <c r="D69" s="731">
        <v>3538.49701</v>
      </c>
      <c r="E69" s="731"/>
      <c r="F69" s="731">
        <v>6032.4731099999999</v>
      </c>
      <c r="G69" s="731">
        <v>3800</v>
      </c>
      <c r="H69" s="731">
        <v>2232.4731099999999</v>
      </c>
      <c r="I69" s="732">
        <v>1.5874929236842106</v>
      </c>
      <c r="J69" s="733" t="s">
        <v>1</v>
      </c>
    </row>
    <row r="70" spans="1:10" ht="14.4" customHeight="1" x14ac:dyDescent="0.3">
      <c r="A70" s="729" t="s">
        <v>582</v>
      </c>
      <c r="B70" s="730" t="s">
        <v>1518</v>
      </c>
      <c r="C70" s="731">
        <v>368.86208999999991</v>
      </c>
      <c r="D70" s="731">
        <v>212.03366</v>
      </c>
      <c r="E70" s="731"/>
      <c r="F70" s="731">
        <v>900.04356999999993</v>
      </c>
      <c r="G70" s="731">
        <v>385</v>
      </c>
      <c r="H70" s="731">
        <v>515.04356999999993</v>
      </c>
      <c r="I70" s="732">
        <v>2.3377755064935064</v>
      </c>
      <c r="J70" s="733" t="s">
        <v>1</v>
      </c>
    </row>
    <row r="71" spans="1:10" ht="14.4" customHeight="1" x14ac:dyDescent="0.3">
      <c r="A71" s="729" t="s">
        <v>582</v>
      </c>
      <c r="B71" s="730" t="s">
        <v>1519</v>
      </c>
      <c r="C71" s="731">
        <v>0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555</v>
      </c>
      <c r="J71" s="733" t="s">
        <v>1</v>
      </c>
    </row>
    <row r="72" spans="1:10" ht="14.4" customHeight="1" x14ac:dyDescent="0.3">
      <c r="A72" s="729" t="s">
        <v>582</v>
      </c>
      <c r="B72" s="730" t="s">
        <v>1521</v>
      </c>
      <c r="C72" s="731">
        <v>231.99382999999997</v>
      </c>
      <c r="D72" s="731">
        <v>147.20154000000005</v>
      </c>
      <c r="E72" s="731"/>
      <c r="F72" s="731">
        <v>189.23884000000004</v>
      </c>
      <c r="G72" s="731">
        <v>148</v>
      </c>
      <c r="H72" s="731">
        <v>41.238840000000039</v>
      </c>
      <c r="I72" s="732">
        <v>1.2786408108108112</v>
      </c>
      <c r="J72" s="733" t="s">
        <v>1</v>
      </c>
    </row>
    <row r="73" spans="1:10" ht="14.4" customHeight="1" x14ac:dyDescent="0.3">
      <c r="A73" s="729" t="s">
        <v>582</v>
      </c>
      <c r="B73" s="730" t="s">
        <v>1522</v>
      </c>
      <c r="C73" s="731">
        <v>421.21365999999995</v>
      </c>
      <c r="D73" s="731">
        <v>307.64562000000001</v>
      </c>
      <c r="E73" s="731"/>
      <c r="F73" s="731">
        <v>770.69245999999964</v>
      </c>
      <c r="G73" s="731">
        <v>447</v>
      </c>
      <c r="H73" s="731">
        <v>323.69245999999964</v>
      </c>
      <c r="I73" s="732">
        <v>1.7241442058165539</v>
      </c>
      <c r="J73" s="733" t="s">
        <v>1</v>
      </c>
    </row>
    <row r="74" spans="1:10" ht="14.4" customHeight="1" x14ac:dyDescent="0.3">
      <c r="A74" s="729" t="s">
        <v>582</v>
      </c>
      <c r="B74" s="730" t="s">
        <v>1524</v>
      </c>
      <c r="C74" s="731">
        <v>88.027380000000008</v>
      </c>
      <c r="D74" s="731">
        <v>118.75009000000001</v>
      </c>
      <c r="E74" s="731"/>
      <c r="F74" s="731">
        <v>125.45398</v>
      </c>
      <c r="G74" s="731">
        <v>128</v>
      </c>
      <c r="H74" s="731">
        <v>-2.5460199999999986</v>
      </c>
      <c r="I74" s="732">
        <v>0.98010921875000001</v>
      </c>
      <c r="J74" s="733" t="s">
        <v>1</v>
      </c>
    </row>
    <row r="75" spans="1:10" ht="14.4" customHeight="1" x14ac:dyDescent="0.3">
      <c r="A75" s="729" t="s">
        <v>582</v>
      </c>
      <c r="B75" s="730" t="s">
        <v>1525</v>
      </c>
      <c r="C75" s="731">
        <v>11.834850000000001</v>
      </c>
      <c r="D75" s="731">
        <v>8.5761800000000008</v>
      </c>
      <c r="E75" s="731"/>
      <c r="F75" s="731">
        <v>9.8252800000000011</v>
      </c>
      <c r="G75" s="731">
        <v>11</v>
      </c>
      <c r="H75" s="731">
        <v>-1.1747199999999989</v>
      </c>
      <c r="I75" s="732">
        <v>0.89320727272727285</v>
      </c>
      <c r="J75" s="733" t="s">
        <v>1</v>
      </c>
    </row>
    <row r="76" spans="1:10" ht="14.4" customHeight="1" x14ac:dyDescent="0.3">
      <c r="A76" s="729" t="s">
        <v>582</v>
      </c>
      <c r="B76" s="730" t="s">
        <v>1526</v>
      </c>
      <c r="C76" s="731">
        <v>15.747950000000001</v>
      </c>
      <c r="D76" s="731">
        <v>38.031480000000009</v>
      </c>
      <c r="E76" s="731"/>
      <c r="F76" s="731">
        <v>48.165550000000003</v>
      </c>
      <c r="G76" s="731">
        <v>31</v>
      </c>
      <c r="H76" s="731">
        <v>17.165550000000003</v>
      </c>
      <c r="I76" s="732">
        <v>1.5537274193548387</v>
      </c>
      <c r="J76" s="733" t="s">
        <v>1</v>
      </c>
    </row>
    <row r="77" spans="1:10" ht="14.4" customHeight="1" x14ac:dyDescent="0.3">
      <c r="A77" s="729" t="s">
        <v>582</v>
      </c>
      <c r="B77" s="730" t="s">
        <v>1528</v>
      </c>
      <c r="C77" s="731">
        <v>230.95080999999999</v>
      </c>
      <c r="D77" s="731">
        <v>380.77970999999997</v>
      </c>
      <c r="E77" s="731"/>
      <c r="F77" s="731">
        <v>102.98356999999999</v>
      </c>
      <c r="G77" s="731">
        <v>324</v>
      </c>
      <c r="H77" s="731">
        <v>-221.01643000000001</v>
      </c>
      <c r="I77" s="732">
        <v>0.31785052469135799</v>
      </c>
      <c r="J77" s="733" t="s">
        <v>1</v>
      </c>
    </row>
    <row r="78" spans="1:10" ht="14.4" customHeight="1" x14ac:dyDescent="0.3">
      <c r="A78" s="729" t="s">
        <v>582</v>
      </c>
      <c r="B78" s="730" t="s">
        <v>1529</v>
      </c>
      <c r="C78" s="731">
        <v>0.67759999999999998</v>
      </c>
      <c r="D78" s="731">
        <v>0</v>
      </c>
      <c r="E78" s="731"/>
      <c r="F78" s="731">
        <v>0</v>
      </c>
      <c r="G78" s="731">
        <v>1</v>
      </c>
      <c r="H78" s="731">
        <v>-1</v>
      </c>
      <c r="I78" s="732">
        <v>0</v>
      </c>
      <c r="J78" s="733" t="s">
        <v>1</v>
      </c>
    </row>
    <row r="79" spans="1:10" ht="14.4" customHeight="1" x14ac:dyDescent="0.3">
      <c r="A79" s="729" t="s">
        <v>582</v>
      </c>
      <c r="B79" s="730" t="s">
        <v>1530</v>
      </c>
      <c r="C79" s="731">
        <v>7.2550400000000002</v>
      </c>
      <c r="D79" s="731">
        <v>0</v>
      </c>
      <c r="E79" s="731"/>
      <c r="F79" s="731">
        <v>0</v>
      </c>
      <c r="G79" s="731">
        <v>3</v>
      </c>
      <c r="H79" s="731">
        <v>-3</v>
      </c>
      <c r="I79" s="732">
        <v>0</v>
      </c>
      <c r="J79" s="733" t="s">
        <v>1</v>
      </c>
    </row>
    <row r="80" spans="1:10" ht="14.4" customHeight="1" x14ac:dyDescent="0.3">
      <c r="A80" s="729" t="s">
        <v>582</v>
      </c>
      <c r="B80" s="730" t="s">
        <v>584</v>
      </c>
      <c r="C80" s="731">
        <v>11259.519070000002</v>
      </c>
      <c r="D80" s="731">
        <v>7629.9586400000007</v>
      </c>
      <c r="E80" s="731"/>
      <c r="F80" s="731">
        <v>11059.73187</v>
      </c>
      <c r="G80" s="731">
        <v>9010</v>
      </c>
      <c r="H80" s="731">
        <v>2049.7318699999996</v>
      </c>
      <c r="I80" s="732">
        <v>1.2274952130965593</v>
      </c>
      <c r="J80" s="733" t="s">
        <v>571</v>
      </c>
    </row>
    <row r="81" spans="1:10" ht="14.4" customHeight="1" x14ac:dyDescent="0.3">
      <c r="A81" s="729" t="s">
        <v>555</v>
      </c>
      <c r="B81" s="730" t="s">
        <v>555</v>
      </c>
      <c r="C81" s="731" t="s">
        <v>555</v>
      </c>
      <c r="D81" s="731" t="s">
        <v>555</v>
      </c>
      <c r="E81" s="731"/>
      <c r="F81" s="731" t="s">
        <v>555</v>
      </c>
      <c r="G81" s="731" t="s">
        <v>555</v>
      </c>
      <c r="H81" s="731" t="s">
        <v>555</v>
      </c>
      <c r="I81" s="732" t="s">
        <v>555</v>
      </c>
      <c r="J81" s="733" t="s">
        <v>572</v>
      </c>
    </row>
    <row r="82" spans="1:10" ht="14.4" customHeight="1" x14ac:dyDescent="0.3">
      <c r="A82" s="729" t="s">
        <v>553</v>
      </c>
      <c r="B82" s="730" t="s">
        <v>566</v>
      </c>
      <c r="C82" s="731">
        <v>11691.354520000001</v>
      </c>
      <c r="D82" s="731">
        <v>8077.5189600000012</v>
      </c>
      <c r="E82" s="731"/>
      <c r="F82" s="731">
        <v>11427.00332</v>
      </c>
      <c r="G82" s="731">
        <v>9528</v>
      </c>
      <c r="H82" s="731">
        <v>1899.0033199999998</v>
      </c>
      <c r="I82" s="732">
        <v>1.1993076532325777</v>
      </c>
      <c r="J82" s="733" t="s">
        <v>567</v>
      </c>
    </row>
  </sheetData>
  <mergeCells count="3">
    <mergeCell ref="A1:I1"/>
    <mergeCell ref="F3:I3"/>
    <mergeCell ref="C4:D4"/>
  </mergeCells>
  <conditionalFormatting sqref="F23 F83:F65537">
    <cfRule type="cellIs" dxfId="41" priority="18" stopIfTrue="1" operator="greaterThan">
      <formula>1</formula>
    </cfRule>
  </conditionalFormatting>
  <conditionalFormatting sqref="H5:H22">
    <cfRule type="expression" dxfId="40" priority="14">
      <formula>$H5&gt;0</formula>
    </cfRule>
  </conditionalFormatting>
  <conditionalFormatting sqref="I5:I22">
    <cfRule type="expression" dxfId="39" priority="15">
      <formula>$I5&gt;1</formula>
    </cfRule>
  </conditionalFormatting>
  <conditionalFormatting sqref="B5:B22">
    <cfRule type="expression" dxfId="38" priority="11">
      <formula>OR($J5="NS",$J5="SumaNS",$J5="Účet")</formula>
    </cfRule>
  </conditionalFormatting>
  <conditionalFormatting sqref="F5:I22 B5:D22">
    <cfRule type="expression" dxfId="37" priority="17">
      <formula>AND($J5&lt;&gt;"",$J5&lt;&gt;"mezeraKL")</formula>
    </cfRule>
  </conditionalFormatting>
  <conditionalFormatting sqref="B5:D22 F5:I22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5" priority="13">
      <formula>OR($J5="SumaNS",$J5="NS")</formula>
    </cfRule>
  </conditionalFormatting>
  <conditionalFormatting sqref="A5:A22">
    <cfRule type="expression" dxfId="34" priority="9">
      <formula>AND($J5&lt;&gt;"mezeraKL",$J5&lt;&gt;"")</formula>
    </cfRule>
  </conditionalFormatting>
  <conditionalFormatting sqref="A5:A22">
    <cfRule type="expression" dxfId="33" priority="10">
      <formula>AND($J5&lt;&gt;"",$J5&lt;&gt;"mezeraKL")</formula>
    </cfRule>
  </conditionalFormatting>
  <conditionalFormatting sqref="H24:H82">
    <cfRule type="expression" dxfId="32" priority="6">
      <formula>$H24&gt;0</formula>
    </cfRule>
  </conditionalFormatting>
  <conditionalFormatting sqref="A24:A82">
    <cfRule type="expression" dxfId="31" priority="5">
      <formula>AND($J24&lt;&gt;"mezeraKL",$J24&lt;&gt;"")</formula>
    </cfRule>
  </conditionalFormatting>
  <conditionalFormatting sqref="I24:I82">
    <cfRule type="expression" dxfId="30" priority="7">
      <formula>$I24&gt;1</formula>
    </cfRule>
  </conditionalFormatting>
  <conditionalFormatting sqref="B24:B82">
    <cfRule type="expression" dxfId="29" priority="4">
      <formula>OR($J24="NS",$J24="SumaNS",$J24="Účet")</formula>
    </cfRule>
  </conditionalFormatting>
  <conditionalFormatting sqref="A24:D82 F24:I82">
    <cfRule type="expression" dxfId="28" priority="8">
      <formula>AND($J24&lt;&gt;"",$J24&lt;&gt;"mezeraKL")</formula>
    </cfRule>
  </conditionalFormatting>
  <conditionalFormatting sqref="B24:D82 F24:I82">
    <cfRule type="expression" dxfId="27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2 F24:I82">
    <cfRule type="expression" dxfId="26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2175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68.544112668192668</v>
      </c>
      <c r="J3" s="203">
        <f>SUBTOTAL(9,J5:J1048576)</f>
        <v>155573</v>
      </c>
      <c r="K3" s="204">
        <f>SUBTOTAL(9,K5:K1048576)</f>
        <v>10663613.240128737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553</v>
      </c>
      <c r="B5" s="825" t="s">
        <v>554</v>
      </c>
      <c r="C5" s="828" t="s">
        <v>568</v>
      </c>
      <c r="D5" s="862" t="s">
        <v>569</v>
      </c>
      <c r="E5" s="828" t="s">
        <v>1531</v>
      </c>
      <c r="F5" s="862" t="s">
        <v>1532</v>
      </c>
      <c r="G5" s="828" t="s">
        <v>1533</v>
      </c>
      <c r="H5" s="828" t="s">
        <v>1534</v>
      </c>
      <c r="I5" s="225">
        <v>6.2399997711181641</v>
      </c>
      <c r="J5" s="225">
        <v>50</v>
      </c>
      <c r="K5" s="848">
        <v>312</v>
      </c>
    </row>
    <row r="6" spans="1:11" ht="14.4" customHeight="1" x14ac:dyDescent="0.3">
      <c r="A6" s="831" t="s">
        <v>553</v>
      </c>
      <c r="B6" s="832" t="s">
        <v>554</v>
      </c>
      <c r="C6" s="835" t="s">
        <v>568</v>
      </c>
      <c r="D6" s="863" t="s">
        <v>569</v>
      </c>
      <c r="E6" s="835" t="s">
        <v>1531</v>
      </c>
      <c r="F6" s="863" t="s">
        <v>1532</v>
      </c>
      <c r="G6" s="835" t="s">
        <v>1535</v>
      </c>
      <c r="H6" s="835" t="s">
        <v>1536</v>
      </c>
      <c r="I6" s="849">
        <v>1.2999999523162842</v>
      </c>
      <c r="J6" s="849">
        <v>800</v>
      </c>
      <c r="K6" s="850">
        <v>1038.780029296875</v>
      </c>
    </row>
    <row r="7" spans="1:11" ht="14.4" customHeight="1" x14ac:dyDescent="0.3">
      <c r="A7" s="831" t="s">
        <v>553</v>
      </c>
      <c r="B7" s="832" t="s">
        <v>554</v>
      </c>
      <c r="C7" s="835" t="s">
        <v>568</v>
      </c>
      <c r="D7" s="863" t="s">
        <v>569</v>
      </c>
      <c r="E7" s="835" t="s">
        <v>1531</v>
      </c>
      <c r="F7" s="863" t="s">
        <v>1532</v>
      </c>
      <c r="G7" s="835" t="s">
        <v>1537</v>
      </c>
      <c r="H7" s="835" t="s">
        <v>1538</v>
      </c>
      <c r="I7" s="849">
        <v>0.43999999761581421</v>
      </c>
      <c r="J7" s="849">
        <v>100</v>
      </c>
      <c r="K7" s="850">
        <v>44</v>
      </c>
    </row>
    <row r="8" spans="1:11" ht="14.4" customHeight="1" x14ac:dyDescent="0.3">
      <c r="A8" s="831" t="s">
        <v>553</v>
      </c>
      <c r="B8" s="832" t="s">
        <v>554</v>
      </c>
      <c r="C8" s="835" t="s">
        <v>568</v>
      </c>
      <c r="D8" s="863" t="s">
        <v>569</v>
      </c>
      <c r="E8" s="835" t="s">
        <v>1531</v>
      </c>
      <c r="F8" s="863" t="s">
        <v>1532</v>
      </c>
      <c r="G8" s="835" t="s">
        <v>1539</v>
      </c>
      <c r="H8" s="835" t="s">
        <v>1540</v>
      </c>
      <c r="I8" s="849">
        <v>1.3799999952316284</v>
      </c>
      <c r="J8" s="849">
        <v>50</v>
      </c>
      <c r="K8" s="850">
        <v>69</v>
      </c>
    </row>
    <row r="9" spans="1:11" ht="14.4" customHeight="1" x14ac:dyDescent="0.3">
      <c r="A9" s="831" t="s">
        <v>553</v>
      </c>
      <c r="B9" s="832" t="s">
        <v>554</v>
      </c>
      <c r="C9" s="835" t="s">
        <v>568</v>
      </c>
      <c r="D9" s="863" t="s">
        <v>569</v>
      </c>
      <c r="E9" s="835" t="s">
        <v>1531</v>
      </c>
      <c r="F9" s="863" t="s">
        <v>1532</v>
      </c>
      <c r="G9" s="835" t="s">
        <v>1541</v>
      </c>
      <c r="H9" s="835" t="s">
        <v>1542</v>
      </c>
      <c r="I9" s="849">
        <v>1.5099999904632568</v>
      </c>
      <c r="J9" s="849">
        <v>50</v>
      </c>
      <c r="K9" s="850">
        <v>75.5</v>
      </c>
    </row>
    <row r="10" spans="1:11" ht="14.4" customHeight="1" x14ac:dyDescent="0.3">
      <c r="A10" s="831" t="s">
        <v>553</v>
      </c>
      <c r="B10" s="832" t="s">
        <v>554</v>
      </c>
      <c r="C10" s="835" t="s">
        <v>568</v>
      </c>
      <c r="D10" s="863" t="s">
        <v>569</v>
      </c>
      <c r="E10" s="835" t="s">
        <v>1531</v>
      </c>
      <c r="F10" s="863" t="s">
        <v>1532</v>
      </c>
      <c r="G10" s="835" t="s">
        <v>1543</v>
      </c>
      <c r="H10" s="835" t="s">
        <v>1544</v>
      </c>
      <c r="I10" s="849">
        <v>2.0649999380111694</v>
      </c>
      <c r="J10" s="849">
        <v>200</v>
      </c>
      <c r="K10" s="850">
        <v>413</v>
      </c>
    </row>
    <row r="11" spans="1:11" ht="14.4" customHeight="1" x14ac:dyDescent="0.3">
      <c r="A11" s="831" t="s">
        <v>553</v>
      </c>
      <c r="B11" s="832" t="s">
        <v>554</v>
      </c>
      <c r="C11" s="835" t="s">
        <v>568</v>
      </c>
      <c r="D11" s="863" t="s">
        <v>569</v>
      </c>
      <c r="E11" s="835" t="s">
        <v>1531</v>
      </c>
      <c r="F11" s="863" t="s">
        <v>1532</v>
      </c>
      <c r="G11" s="835" t="s">
        <v>1545</v>
      </c>
      <c r="H11" s="835" t="s">
        <v>1546</v>
      </c>
      <c r="I11" s="849">
        <v>3.3649998903274536</v>
      </c>
      <c r="J11" s="849">
        <v>200</v>
      </c>
      <c r="K11" s="850">
        <v>673</v>
      </c>
    </row>
    <row r="12" spans="1:11" ht="14.4" customHeight="1" x14ac:dyDescent="0.3">
      <c r="A12" s="831" t="s">
        <v>553</v>
      </c>
      <c r="B12" s="832" t="s">
        <v>554</v>
      </c>
      <c r="C12" s="835" t="s">
        <v>568</v>
      </c>
      <c r="D12" s="863" t="s">
        <v>569</v>
      </c>
      <c r="E12" s="835" t="s">
        <v>1531</v>
      </c>
      <c r="F12" s="863" t="s">
        <v>1532</v>
      </c>
      <c r="G12" s="835" t="s">
        <v>1547</v>
      </c>
      <c r="H12" s="835" t="s">
        <v>1548</v>
      </c>
      <c r="I12" s="849">
        <v>12.840000152587891</v>
      </c>
      <c r="J12" s="849">
        <v>12</v>
      </c>
      <c r="K12" s="850">
        <v>154.08000183105469</v>
      </c>
    </row>
    <row r="13" spans="1:11" ht="14.4" customHeight="1" x14ac:dyDescent="0.3">
      <c r="A13" s="831" t="s">
        <v>553</v>
      </c>
      <c r="B13" s="832" t="s">
        <v>554</v>
      </c>
      <c r="C13" s="835" t="s">
        <v>568</v>
      </c>
      <c r="D13" s="863" t="s">
        <v>569</v>
      </c>
      <c r="E13" s="835" t="s">
        <v>1531</v>
      </c>
      <c r="F13" s="863" t="s">
        <v>1532</v>
      </c>
      <c r="G13" s="835" t="s">
        <v>1549</v>
      </c>
      <c r="H13" s="835" t="s">
        <v>1550</v>
      </c>
      <c r="I13" s="849">
        <v>10.520000457763672</v>
      </c>
      <c r="J13" s="849">
        <v>20</v>
      </c>
      <c r="K13" s="850">
        <v>210.39999389648437</v>
      </c>
    </row>
    <row r="14" spans="1:11" ht="14.4" customHeight="1" x14ac:dyDescent="0.3">
      <c r="A14" s="831" t="s">
        <v>553</v>
      </c>
      <c r="B14" s="832" t="s">
        <v>554</v>
      </c>
      <c r="C14" s="835" t="s">
        <v>568</v>
      </c>
      <c r="D14" s="863" t="s">
        <v>569</v>
      </c>
      <c r="E14" s="835" t="s">
        <v>1531</v>
      </c>
      <c r="F14" s="863" t="s">
        <v>1532</v>
      </c>
      <c r="G14" s="835" t="s">
        <v>1551</v>
      </c>
      <c r="H14" s="835" t="s">
        <v>1552</v>
      </c>
      <c r="I14" s="849">
        <v>13.229999542236328</v>
      </c>
      <c r="J14" s="849">
        <v>30</v>
      </c>
      <c r="K14" s="850">
        <v>396.89999389648437</v>
      </c>
    </row>
    <row r="15" spans="1:11" ht="14.4" customHeight="1" x14ac:dyDescent="0.3">
      <c r="A15" s="831" t="s">
        <v>553</v>
      </c>
      <c r="B15" s="832" t="s">
        <v>554</v>
      </c>
      <c r="C15" s="835" t="s">
        <v>568</v>
      </c>
      <c r="D15" s="863" t="s">
        <v>569</v>
      </c>
      <c r="E15" s="835" t="s">
        <v>1531</v>
      </c>
      <c r="F15" s="863" t="s">
        <v>1532</v>
      </c>
      <c r="G15" s="835" t="s">
        <v>1553</v>
      </c>
      <c r="H15" s="835" t="s">
        <v>1554</v>
      </c>
      <c r="I15" s="849">
        <v>96.169998168945313</v>
      </c>
      <c r="J15" s="849">
        <v>2</v>
      </c>
      <c r="K15" s="850">
        <v>192.33999633789062</v>
      </c>
    </row>
    <row r="16" spans="1:11" ht="14.4" customHeight="1" x14ac:dyDescent="0.3">
      <c r="A16" s="831" t="s">
        <v>553</v>
      </c>
      <c r="B16" s="832" t="s">
        <v>554</v>
      </c>
      <c r="C16" s="835" t="s">
        <v>568</v>
      </c>
      <c r="D16" s="863" t="s">
        <v>569</v>
      </c>
      <c r="E16" s="835" t="s">
        <v>1531</v>
      </c>
      <c r="F16" s="863" t="s">
        <v>1532</v>
      </c>
      <c r="G16" s="835" t="s">
        <v>1555</v>
      </c>
      <c r="H16" s="835" t="s">
        <v>1556</v>
      </c>
      <c r="I16" s="849">
        <v>14.649999618530273</v>
      </c>
      <c r="J16" s="849">
        <v>15</v>
      </c>
      <c r="K16" s="850">
        <v>219.82000732421875</v>
      </c>
    </row>
    <row r="17" spans="1:11" ht="14.4" customHeight="1" x14ac:dyDescent="0.3">
      <c r="A17" s="831" t="s">
        <v>553</v>
      </c>
      <c r="B17" s="832" t="s">
        <v>554</v>
      </c>
      <c r="C17" s="835" t="s">
        <v>568</v>
      </c>
      <c r="D17" s="863" t="s">
        <v>569</v>
      </c>
      <c r="E17" s="835" t="s">
        <v>1531</v>
      </c>
      <c r="F17" s="863" t="s">
        <v>1532</v>
      </c>
      <c r="G17" s="835" t="s">
        <v>1557</v>
      </c>
      <c r="H17" s="835" t="s">
        <v>1558</v>
      </c>
      <c r="I17" s="849">
        <v>39.099998474121094</v>
      </c>
      <c r="J17" s="849">
        <v>10</v>
      </c>
      <c r="K17" s="850">
        <v>391</v>
      </c>
    </row>
    <row r="18" spans="1:11" ht="14.4" customHeight="1" x14ac:dyDescent="0.3">
      <c r="A18" s="831" t="s">
        <v>553</v>
      </c>
      <c r="B18" s="832" t="s">
        <v>554</v>
      </c>
      <c r="C18" s="835" t="s">
        <v>568</v>
      </c>
      <c r="D18" s="863" t="s">
        <v>569</v>
      </c>
      <c r="E18" s="835" t="s">
        <v>1531</v>
      </c>
      <c r="F18" s="863" t="s">
        <v>1532</v>
      </c>
      <c r="G18" s="835" t="s">
        <v>1559</v>
      </c>
      <c r="H18" s="835" t="s">
        <v>1560</v>
      </c>
      <c r="I18" s="849">
        <v>12.020000457763672</v>
      </c>
      <c r="J18" s="849">
        <v>5</v>
      </c>
      <c r="K18" s="850">
        <v>60.099998474121094</v>
      </c>
    </row>
    <row r="19" spans="1:11" ht="14.4" customHeight="1" x14ac:dyDescent="0.3">
      <c r="A19" s="831" t="s">
        <v>553</v>
      </c>
      <c r="B19" s="832" t="s">
        <v>554</v>
      </c>
      <c r="C19" s="835" t="s">
        <v>568</v>
      </c>
      <c r="D19" s="863" t="s">
        <v>569</v>
      </c>
      <c r="E19" s="835" t="s">
        <v>1531</v>
      </c>
      <c r="F19" s="863" t="s">
        <v>1532</v>
      </c>
      <c r="G19" s="835" t="s">
        <v>1561</v>
      </c>
      <c r="H19" s="835" t="s">
        <v>1562</v>
      </c>
      <c r="I19" s="849">
        <v>0.67000001668930054</v>
      </c>
      <c r="J19" s="849">
        <v>500</v>
      </c>
      <c r="K19" s="850">
        <v>335</v>
      </c>
    </row>
    <row r="20" spans="1:11" ht="14.4" customHeight="1" x14ac:dyDescent="0.3">
      <c r="A20" s="831" t="s">
        <v>553</v>
      </c>
      <c r="B20" s="832" t="s">
        <v>554</v>
      </c>
      <c r="C20" s="835" t="s">
        <v>568</v>
      </c>
      <c r="D20" s="863" t="s">
        <v>569</v>
      </c>
      <c r="E20" s="835" t="s">
        <v>1531</v>
      </c>
      <c r="F20" s="863" t="s">
        <v>1532</v>
      </c>
      <c r="G20" s="835" t="s">
        <v>1563</v>
      </c>
      <c r="H20" s="835" t="s">
        <v>1564</v>
      </c>
      <c r="I20" s="849">
        <v>27.875</v>
      </c>
      <c r="J20" s="849">
        <v>8</v>
      </c>
      <c r="K20" s="850">
        <v>223.00999450683594</v>
      </c>
    </row>
    <row r="21" spans="1:11" ht="14.4" customHeight="1" x14ac:dyDescent="0.3">
      <c r="A21" s="831" t="s">
        <v>553</v>
      </c>
      <c r="B21" s="832" t="s">
        <v>554</v>
      </c>
      <c r="C21" s="835" t="s">
        <v>568</v>
      </c>
      <c r="D21" s="863" t="s">
        <v>569</v>
      </c>
      <c r="E21" s="835" t="s">
        <v>1531</v>
      </c>
      <c r="F21" s="863" t="s">
        <v>1532</v>
      </c>
      <c r="G21" s="835" t="s">
        <v>1565</v>
      </c>
      <c r="H21" s="835" t="s">
        <v>1566</v>
      </c>
      <c r="I21" s="849">
        <v>28.729999542236328</v>
      </c>
      <c r="J21" s="849">
        <v>24</v>
      </c>
      <c r="K21" s="850">
        <v>689.52001953125</v>
      </c>
    </row>
    <row r="22" spans="1:11" ht="14.4" customHeight="1" x14ac:dyDescent="0.3">
      <c r="A22" s="831" t="s">
        <v>553</v>
      </c>
      <c r="B22" s="832" t="s">
        <v>554</v>
      </c>
      <c r="C22" s="835" t="s">
        <v>568</v>
      </c>
      <c r="D22" s="863" t="s">
        <v>569</v>
      </c>
      <c r="E22" s="835" t="s">
        <v>1567</v>
      </c>
      <c r="F22" s="863" t="s">
        <v>1568</v>
      </c>
      <c r="G22" s="835" t="s">
        <v>1569</v>
      </c>
      <c r="H22" s="835" t="s">
        <v>1570</v>
      </c>
      <c r="I22" s="849">
        <v>1.9999999552965164E-2</v>
      </c>
      <c r="J22" s="849">
        <v>140</v>
      </c>
      <c r="K22" s="850">
        <v>2.800000011920929</v>
      </c>
    </row>
    <row r="23" spans="1:11" ht="14.4" customHeight="1" x14ac:dyDescent="0.3">
      <c r="A23" s="831" t="s">
        <v>553</v>
      </c>
      <c r="B23" s="832" t="s">
        <v>554</v>
      </c>
      <c r="C23" s="835" t="s">
        <v>568</v>
      </c>
      <c r="D23" s="863" t="s">
        <v>569</v>
      </c>
      <c r="E23" s="835" t="s">
        <v>1567</v>
      </c>
      <c r="F23" s="863" t="s">
        <v>1568</v>
      </c>
      <c r="G23" s="835" t="s">
        <v>1571</v>
      </c>
      <c r="H23" s="835" t="s">
        <v>1572</v>
      </c>
      <c r="I23" s="849">
        <v>3.4600000381469727</v>
      </c>
      <c r="J23" s="849">
        <v>40</v>
      </c>
      <c r="K23" s="850">
        <v>138.39999389648437</v>
      </c>
    </row>
    <row r="24" spans="1:11" ht="14.4" customHeight="1" x14ac:dyDescent="0.3">
      <c r="A24" s="831" t="s">
        <v>553</v>
      </c>
      <c r="B24" s="832" t="s">
        <v>554</v>
      </c>
      <c r="C24" s="835" t="s">
        <v>568</v>
      </c>
      <c r="D24" s="863" t="s">
        <v>569</v>
      </c>
      <c r="E24" s="835" t="s">
        <v>1567</v>
      </c>
      <c r="F24" s="863" t="s">
        <v>1568</v>
      </c>
      <c r="G24" s="835" t="s">
        <v>1573</v>
      </c>
      <c r="H24" s="835" t="s">
        <v>1574</v>
      </c>
      <c r="I24" s="849">
        <v>13.199999809265137</v>
      </c>
      <c r="J24" s="849">
        <v>40</v>
      </c>
      <c r="K24" s="850">
        <v>528</v>
      </c>
    </row>
    <row r="25" spans="1:11" ht="14.4" customHeight="1" x14ac:dyDescent="0.3">
      <c r="A25" s="831" t="s">
        <v>553</v>
      </c>
      <c r="B25" s="832" t="s">
        <v>554</v>
      </c>
      <c r="C25" s="835" t="s">
        <v>568</v>
      </c>
      <c r="D25" s="863" t="s">
        <v>569</v>
      </c>
      <c r="E25" s="835" t="s">
        <v>1567</v>
      </c>
      <c r="F25" s="863" t="s">
        <v>1568</v>
      </c>
      <c r="G25" s="835" t="s">
        <v>1575</v>
      </c>
      <c r="H25" s="835" t="s">
        <v>1576</v>
      </c>
      <c r="I25" s="849">
        <v>13.199999809265137</v>
      </c>
      <c r="J25" s="849">
        <v>10</v>
      </c>
      <c r="K25" s="850">
        <v>132</v>
      </c>
    </row>
    <row r="26" spans="1:11" ht="14.4" customHeight="1" x14ac:dyDescent="0.3">
      <c r="A26" s="831" t="s">
        <v>553</v>
      </c>
      <c r="B26" s="832" t="s">
        <v>554</v>
      </c>
      <c r="C26" s="835" t="s">
        <v>568</v>
      </c>
      <c r="D26" s="863" t="s">
        <v>569</v>
      </c>
      <c r="E26" s="835" t="s">
        <v>1567</v>
      </c>
      <c r="F26" s="863" t="s">
        <v>1568</v>
      </c>
      <c r="G26" s="835" t="s">
        <v>1577</v>
      </c>
      <c r="H26" s="835" t="s">
        <v>1578</v>
      </c>
      <c r="I26" s="849">
        <v>22.989999771118164</v>
      </c>
      <c r="J26" s="849">
        <v>10</v>
      </c>
      <c r="K26" s="850">
        <v>229.89999389648437</v>
      </c>
    </row>
    <row r="27" spans="1:11" ht="14.4" customHeight="1" x14ac:dyDescent="0.3">
      <c r="A27" s="831" t="s">
        <v>553</v>
      </c>
      <c r="B27" s="832" t="s">
        <v>554</v>
      </c>
      <c r="C27" s="835" t="s">
        <v>568</v>
      </c>
      <c r="D27" s="863" t="s">
        <v>569</v>
      </c>
      <c r="E27" s="835" t="s">
        <v>1567</v>
      </c>
      <c r="F27" s="863" t="s">
        <v>1568</v>
      </c>
      <c r="G27" s="835" t="s">
        <v>1579</v>
      </c>
      <c r="H27" s="835" t="s">
        <v>1580</v>
      </c>
      <c r="I27" s="849">
        <v>22.870000839233398</v>
      </c>
      <c r="J27" s="849">
        <v>12</v>
      </c>
      <c r="K27" s="850">
        <v>274.39999389648437</v>
      </c>
    </row>
    <row r="28" spans="1:11" ht="14.4" customHeight="1" x14ac:dyDescent="0.3">
      <c r="A28" s="831" t="s">
        <v>553</v>
      </c>
      <c r="B28" s="832" t="s">
        <v>554</v>
      </c>
      <c r="C28" s="835" t="s">
        <v>568</v>
      </c>
      <c r="D28" s="863" t="s">
        <v>569</v>
      </c>
      <c r="E28" s="835" t="s">
        <v>1567</v>
      </c>
      <c r="F28" s="863" t="s">
        <v>1568</v>
      </c>
      <c r="G28" s="835" t="s">
        <v>1581</v>
      </c>
      <c r="H28" s="835" t="s">
        <v>1582</v>
      </c>
      <c r="I28" s="849">
        <v>528.22998046875</v>
      </c>
      <c r="J28" s="849">
        <v>1</v>
      </c>
      <c r="K28" s="850">
        <v>528.22998046875</v>
      </c>
    </row>
    <row r="29" spans="1:11" ht="14.4" customHeight="1" x14ac:dyDescent="0.3">
      <c r="A29" s="831" t="s">
        <v>553</v>
      </c>
      <c r="B29" s="832" t="s">
        <v>554</v>
      </c>
      <c r="C29" s="835" t="s">
        <v>568</v>
      </c>
      <c r="D29" s="863" t="s">
        <v>569</v>
      </c>
      <c r="E29" s="835" t="s">
        <v>1567</v>
      </c>
      <c r="F29" s="863" t="s">
        <v>1568</v>
      </c>
      <c r="G29" s="835" t="s">
        <v>1583</v>
      </c>
      <c r="H29" s="835" t="s">
        <v>1584</v>
      </c>
      <c r="I29" s="849">
        <v>11.739999771118164</v>
      </c>
      <c r="J29" s="849">
        <v>10</v>
      </c>
      <c r="K29" s="850">
        <v>117.40000152587891</v>
      </c>
    </row>
    <row r="30" spans="1:11" ht="14.4" customHeight="1" x14ac:dyDescent="0.3">
      <c r="A30" s="831" t="s">
        <v>553</v>
      </c>
      <c r="B30" s="832" t="s">
        <v>554</v>
      </c>
      <c r="C30" s="835" t="s">
        <v>568</v>
      </c>
      <c r="D30" s="863" t="s">
        <v>569</v>
      </c>
      <c r="E30" s="835" t="s">
        <v>1567</v>
      </c>
      <c r="F30" s="863" t="s">
        <v>1568</v>
      </c>
      <c r="G30" s="835" t="s">
        <v>1585</v>
      </c>
      <c r="H30" s="835" t="s">
        <v>1586</v>
      </c>
      <c r="I30" s="849">
        <v>2.2899999618530273</v>
      </c>
      <c r="J30" s="849">
        <v>30</v>
      </c>
      <c r="K30" s="850">
        <v>68.699996948242188</v>
      </c>
    </row>
    <row r="31" spans="1:11" ht="14.4" customHeight="1" x14ac:dyDescent="0.3">
      <c r="A31" s="831" t="s">
        <v>553</v>
      </c>
      <c r="B31" s="832" t="s">
        <v>554</v>
      </c>
      <c r="C31" s="835" t="s">
        <v>568</v>
      </c>
      <c r="D31" s="863" t="s">
        <v>569</v>
      </c>
      <c r="E31" s="835" t="s">
        <v>1567</v>
      </c>
      <c r="F31" s="863" t="s">
        <v>1568</v>
      </c>
      <c r="G31" s="835" t="s">
        <v>1587</v>
      </c>
      <c r="H31" s="835" t="s">
        <v>1588</v>
      </c>
      <c r="I31" s="849">
        <v>6.2899999618530273</v>
      </c>
      <c r="J31" s="849">
        <v>10</v>
      </c>
      <c r="K31" s="850">
        <v>62.900001525878906</v>
      </c>
    </row>
    <row r="32" spans="1:11" ht="14.4" customHeight="1" x14ac:dyDescent="0.3">
      <c r="A32" s="831" t="s">
        <v>553</v>
      </c>
      <c r="B32" s="832" t="s">
        <v>554</v>
      </c>
      <c r="C32" s="835" t="s">
        <v>568</v>
      </c>
      <c r="D32" s="863" t="s">
        <v>569</v>
      </c>
      <c r="E32" s="835" t="s">
        <v>1567</v>
      </c>
      <c r="F32" s="863" t="s">
        <v>1568</v>
      </c>
      <c r="G32" s="835" t="s">
        <v>1589</v>
      </c>
      <c r="H32" s="835" t="s">
        <v>1590</v>
      </c>
      <c r="I32" s="849">
        <v>6.1700000762939453</v>
      </c>
      <c r="J32" s="849">
        <v>60</v>
      </c>
      <c r="K32" s="850">
        <v>370.20001220703125</v>
      </c>
    </row>
    <row r="33" spans="1:11" ht="14.4" customHeight="1" x14ac:dyDescent="0.3">
      <c r="A33" s="831" t="s">
        <v>553</v>
      </c>
      <c r="B33" s="832" t="s">
        <v>554</v>
      </c>
      <c r="C33" s="835" t="s">
        <v>568</v>
      </c>
      <c r="D33" s="863" t="s">
        <v>569</v>
      </c>
      <c r="E33" s="835" t="s">
        <v>1567</v>
      </c>
      <c r="F33" s="863" t="s">
        <v>1568</v>
      </c>
      <c r="G33" s="835" t="s">
        <v>1591</v>
      </c>
      <c r="H33" s="835" t="s">
        <v>1592</v>
      </c>
      <c r="I33" s="849">
        <v>1.0900000333786011</v>
      </c>
      <c r="J33" s="849">
        <v>500</v>
      </c>
      <c r="K33" s="850">
        <v>545</v>
      </c>
    </row>
    <row r="34" spans="1:11" ht="14.4" customHeight="1" x14ac:dyDescent="0.3">
      <c r="A34" s="831" t="s">
        <v>553</v>
      </c>
      <c r="B34" s="832" t="s">
        <v>554</v>
      </c>
      <c r="C34" s="835" t="s">
        <v>568</v>
      </c>
      <c r="D34" s="863" t="s">
        <v>569</v>
      </c>
      <c r="E34" s="835" t="s">
        <v>1567</v>
      </c>
      <c r="F34" s="863" t="s">
        <v>1568</v>
      </c>
      <c r="G34" s="835" t="s">
        <v>1593</v>
      </c>
      <c r="H34" s="835" t="s">
        <v>1594</v>
      </c>
      <c r="I34" s="849">
        <v>0.47999998927116394</v>
      </c>
      <c r="J34" s="849">
        <v>700</v>
      </c>
      <c r="K34" s="850">
        <v>336</v>
      </c>
    </row>
    <row r="35" spans="1:11" ht="14.4" customHeight="1" x14ac:dyDescent="0.3">
      <c r="A35" s="831" t="s">
        <v>553</v>
      </c>
      <c r="B35" s="832" t="s">
        <v>554</v>
      </c>
      <c r="C35" s="835" t="s">
        <v>568</v>
      </c>
      <c r="D35" s="863" t="s">
        <v>569</v>
      </c>
      <c r="E35" s="835" t="s">
        <v>1567</v>
      </c>
      <c r="F35" s="863" t="s">
        <v>1568</v>
      </c>
      <c r="G35" s="835" t="s">
        <v>1595</v>
      </c>
      <c r="H35" s="835" t="s">
        <v>1596</v>
      </c>
      <c r="I35" s="849">
        <v>0.67000001668930054</v>
      </c>
      <c r="J35" s="849">
        <v>400</v>
      </c>
      <c r="K35" s="850">
        <v>268</v>
      </c>
    </row>
    <row r="36" spans="1:11" ht="14.4" customHeight="1" x14ac:dyDescent="0.3">
      <c r="A36" s="831" t="s">
        <v>553</v>
      </c>
      <c r="B36" s="832" t="s">
        <v>554</v>
      </c>
      <c r="C36" s="835" t="s">
        <v>568</v>
      </c>
      <c r="D36" s="863" t="s">
        <v>569</v>
      </c>
      <c r="E36" s="835" t="s">
        <v>1567</v>
      </c>
      <c r="F36" s="863" t="s">
        <v>1568</v>
      </c>
      <c r="G36" s="835" t="s">
        <v>1597</v>
      </c>
      <c r="H36" s="835" t="s">
        <v>1598</v>
      </c>
      <c r="I36" s="849">
        <v>2.1800000667572021</v>
      </c>
      <c r="J36" s="849">
        <v>300</v>
      </c>
      <c r="K36" s="850">
        <v>654</v>
      </c>
    </row>
    <row r="37" spans="1:11" ht="14.4" customHeight="1" x14ac:dyDescent="0.3">
      <c r="A37" s="831" t="s">
        <v>553</v>
      </c>
      <c r="B37" s="832" t="s">
        <v>554</v>
      </c>
      <c r="C37" s="835" t="s">
        <v>568</v>
      </c>
      <c r="D37" s="863" t="s">
        <v>569</v>
      </c>
      <c r="E37" s="835" t="s">
        <v>1567</v>
      </c>
      <c r="F37" s="863" t="s">
        <v>1568</v>
      </c>
      <c r="G37" s="835" t="s">
        <v>1599</v>
      </c>
      <c r="H37" s="835" t="s">
        <v>1600</v>
      </c>
      <c r="I37" s="849">
        <v>2.1800000667572021</v>
      </c>
      <c r="J37" s="849">
        <v>100</v>
      </c>
      <c r="K37" s="850">
        <v>218</v>
      </c>
    </row>
    <row r="38" spans="1:11" ht="14.4" customHeight="1" x14ac:dyDescent="0.3">
      <c r="A38" s="831" t="s">
        <v>553</v>
      </c>
      <c r="B38" s="832" t="s">
        <v>554</v>
      </c>
      <c r="C38" s="835" t="s">
        <v>568</v>
      </c>
      <c r="D38" s="863" t="s">
        <v>569</v>
      </c>
      <c r="E38" s="835" t="s">
        <v>1567</v>
      </c>
      <c r="F38" s="863" t="s">
        <v>1568</v>
      </c>
      <c r="G38" s="835" t="s">
        <v>1601</v>
      </c>
      <c r="H38" s="835" t="s">
        <v>1602</v>
      </c>
      <c r="I38" s="849">
        <v>0.4699999988079071</v>
      </c>
      <c r="J38" s="849">
        <v>200</v>
      </c>
      <c r="K38" s="850">
        <v>94</v>
      </c>
    </row>
    <row r="39" spans="1:11" ht="14.4" customHeight="1" x14ac:dyDescent="0.3">
      <c r="A39" s="831" t="s">
        <v>553</v>
      </c>
      <c r="B39" s="832" t="s">
        <v>554</v>
      </c>
      <c r="C39" s="835" t="s">
        <v>568</v>
      </c>
      <c r="D39" s="863" t="s">
        <v>569</v>
      </c>
      <c r="E39" s="835" t="s">
        <v>1567</v>
      </c>
      <c r="F39" s="863" t="s">
        <v>1568</v>
      </c>
      <c r="G39" s="835" t="s">
        <v>1603</v>
      </c>
      <c r="H39" s="835" t="s">
        <v>1604</v>
      </c>
      <c r="I39" s="849">
        <v>2.7000000476837158</v>
      </c>
      <c r="J39" s="849">
        <v>50</v>
      </c>
      <c r="K39" s="850">
        <v>135</v>
      </c>
    </row>
    <row r="40" spans="1:11" ht="14.4" customHeight="1" x14ac:dyDescent="0.3">
      <c r="A40" s="831" t="s">
        <v>553</v>
      </c>
      <c r="B40" s="832" t="s">
        <v>554</v>
      </c>
      <c r="C40" s="835" t="s">
        <v>568</v>
      </c>
      <c r="D40" s="863" t="s">
        <v>569</v>
      </c>
      <c r="E40" s="835" t="s">
        <v>1567</v>
      </c>
      <c r="F40" s="863" t="s">
        <v>1568</v>
      </c>
      <c r="G40" s="835" t="s">
        <v>1605</v>
      </c>
      <c r="H40" s="835" t="s">
        <v>1606</v>
      </c>
      <c r="I40" s="849">
        <v>2.5199999809265137</v>
      </c>
      <c r="J40" s="849">
        <v>50</v>
      </c>
      <c r="K40" s="850">
        <v>126</v>
      </c>
    </row>
    <row r="41" spans="1:11" ht="14.4" customHeight="1" x14ac:dyDescent="0.3">
      <c r="A41" s="831" t="s">
        <v>553</v>
      </c>
      <c r="B41" s="832" t="s">
        <v>554</v>
      </c>
      <c r="C41" s="835" t="s">
        <v>568</v>
      </c>
      <c r="D41" s="863" t="s">
        <v>569</v>
      </c>
      <c r="E41" s="835" t="s">
        <v>1567</v>
      </c>
      <c r="F41" s="863" t="s">
        <v>1568</v>
      </c>
      <c r="G41" s="835" t="s">
        <v>1607</v>
      </c>
      <c r="H41" s="835" t="s">
        <v>1608</v>
      </c>
      <c r="I41" s="849">
        <v>21.229999542236328</v>
      </c>
      <c r="J41" s="849">
        <v>15</v>
      </c>
      <c r="K41" s="850">
        <v>318.45001220703125</v>
      </c>
    </row>
    <row r="42" spans="1:11" ht="14.4" customHeight="1" x14ac:dyDescent="0.3">
      <c r="A42" s="831" t="s">
        <v>553</v>
      </c>
      <c r="B42" s="832" t="s">
        <v>554</v>
      </c>
      <c r="C42" s="835" t="s">
        <v>568</v>
      </c>
      <c r="D42" s="863" t="s">
        <v>569</v>
      </c>
      <c r="E42" s="835" t="s">
        <v>1609</v>
      </c>
      <c r="F42" s="863" t="s">
        <v>1610</v>
      </c>
      <c r="G42" s="835" t="s">
        <v>1611</v>
      </c>
      <c r="H42" s="835" t="s">
        <v>1612</v>
      </c>
      <c r="I42" s="849">
        <v>0.2800000011920929</v>
      </c>
      <c r="J42" s="849">
        <v>200</v>
      </c>
      <c r="K42" s="850">
        <v>56</v>
      </c>
    </row>
    <row r="43" spans="1:11" ht="14.4" customHeight="1" x14ac:dyDescent="0.3">
      <c r="A43" s="831" t="s">
        <v>553</v>
      </c>
      <c r="B43" s="832" t="s">
        <v>554</v>
      </c>
      <c r="C43" s="835" t="s">
        <v>568</v>
      </c>
      <c r="D43" s="863" t="s">
        <v>569</v>
      </c>
      <c r="E43" s="835" t="s">
        <v>1609</v>
      </c>
      <c r="F43" s="863" t="s">
        <v>1610</v>
      </c>
      <c r="G43" s="835" t="s">
        <v>1613</v>
      </c>
      <c r="H43" s="835" t="s">
        <v>1614</v>
      </c>
      <c r="I43" s="849">
        <v>0.30000001192092896</v>
      </c>
      <c r="J43" s="849">
        <v>300</v>
      </c>
      <c r="K43" s="850">
        <v>90</v>
      </c>
    </row>
    <row r="44" spans="1:11" ht="14.4" customHeight="1" x14ac:dyDescent="0.3">
      <c r="A44" s="831" t="s">
        <v>553</v>
      </c>
      <c r="B44" s="832" t="s">
        <v>554</v>
      </c>
      <c r="C44" s="835" t="s">
        <v>568</v>
      </c>
      <c r="D44" s="863" t="s">
        <v>569</v>
      </c>
      <c r="E44" s="835" t="s">
        <v>1609</v>
      </c>
      <c r="F44" s="863" t="s">
        <v>1610</v>
      </c>
      <c r="G44" s="835" t="s">
        <v>1615</v>
      </c>
      <c r="H44" s="835" t="s">
        <v>1616</v>
      </c>
      <c r="I44" s="849">
        <v>0.28999999165534973</v>
      </c>
      <c r="J44" s="849">
        <v>200</v>
      </c>
      <c r="K44" s="850">
        <v>58</v>
      </c>
    </row>
    <row r="45" spans="1:11" ht="14.4" customHeight="1" x14ac:dyDescent="0.3">
      <c r="A45" s="831" t="s">
        <v>553</v>
      </c>
      <c r="B45" s="832" t="s">
        <v>554</v>
      </c>
      <c r="C45" s="835" t="s">
        <v>568</v>
      </c>
      <c r="D45" s="863" t="s">
        <v>569</v>
      </c>
      <c r="E45" s="835" t="s">
        <v>1609</v>
      </c>
      <c r="F45" s="863" t="s">
        <v>1610</v>
      </c>
      <c r="G45" s="835" t="s">
        <v>1617</v>
      </c>
      <c r="H45" s="835" t="s">
        <v>1618</v>
      </c>
      <c r="I45" s="849">
        <v>0.62000000476837158</v>
      </c>
      <c r="J45" s="849">
        <v>100</v>
      </c>
      <c r="K45" s="850">
        <v>62</v>
      </c>
    </row>
    <row r="46" spans="1:11" ht="14.4" customHeight="1" x14ac:dyDescent="0.3">
      <c r="A46" s="831" t="s">
        <v>553</v>
      </c>
      <c r="B46" s="832" t="s">
        <v>554</v>
      </c>
      <c r="C46" s="835" t="s">
        <v>568</v>
      </c>
      <c r="D46" s="863" t="s">
        <v>569</v>
      </c>
      <c r="E46" s="835" t="s">
        <v>1609</v>
      </c>
      <c r="F46" s="863" t="s">
        <v>1610</v>
      </c>
      <c r="G46" s="835" t="s">
        <v>1619</v>
      </c>
      <c r="H46" s="835" t="s">
        <v>1620</v>
      </c>
      <c r="I46" s="849">
        <v>0.54500001668930054</v>
      </c>
      <c r="J46" s="849">
        <v>500</v>
      </c>
      <c r="K46" s="850">
        <v>272</v>
      </c>
    </row>
    <row r="47" spans="1:11" ht="14.4" customHeight="1" x14ac:dyDescent="0.3">
      <c r="A47" s="831" t="s">
        <v>553</v>
      </c>
      <c r="B47" s="832" t="s">
        <v>554</v>
      </c>
      <c r="C47" s="835" t="s">
        <v>568</v>
      </c>
      <c r="D47" s="863" t="s">
        <v>569</v>
      </c>
      <c r="E47" s="835" t="s">
        <v>1609</v>
      </c>
      <c r="F47" s="863" t="s">
        <v>1610</v>
      </c>
      <c r="G47" s="835" t="s">
        <v>1621</v>
      </c>
      <c r="H47" s="835" t="s">
        <v>1622</v>
      </c>
      <c r="I47" s="849">
        <v>1.809999942779541</v>
      </c>
      <c r="J47" s="849">
        <v>100</v>
      </c>
      <c r="K47" s="850">
        <v>181</v>
      </c>
    </row>
    <row r="48" spans="1:11" ht="14.4" customHeight="1" x14ac:dyDescent="0.3">
      <c r="A48" s="831" t="s">
        <v>553</v>
      </c>
      <c r="B48" s="832" t="s">
        <v>554</v>
      </c>
      <c r="C48" s="835" t="s">
        <v>568</v>
      </c>
      <c r="D48" s="863" t="s">
        <v>569</v>
      </c>
      <c r="E48" s="835" t="s">
        <v>1609</v>
      </c>
      <c r="F48" s="863" t="s">
        <v>1610</v>
      </c>
      <c r="G48" s="835" t="s">
        <v>1623</v>
      </c>
      <c r="H48" s="835" t="s">
        <v>1624</v>
      </c>
      <c r="I48" s="849">
        <v>1.7999999523162842</v>
      </c>
      <c r="J48" s="849">
        <v>100</v>
      </c>
      <c r="K48" s="850">
        <v>180</v>
      </c>
    </row>
    <row r="49" spans="1:11" ht="14.4" customHeight="1" x14ac:dyDescent="0.3">
      <c r="A49" s="831" t="s">
        <v>553</v>
      </c>
      <c r="B49" s="832" t="s">
        <v>554</v>
      </c>
      <c r="C49" s="835" t="s">
        <v>568</v>
      </c>
      <c r="D49" s="863" t="s">
        <v>569</v>
      </c>
      <c r="E49" s="835" t="s">
        <v>1625</v>
      </c>
      <c r="F49" s="863" t="s">
        <v>1626</v>
      </c>
      <c r="G49" s="835" t="s">
        <v>1627</v>
      </c>
      <c r="H49" s="835" t="s">
        <v>1628</v>
      </c>
      <c r="I49" s="849">
        <v>0.63499999046325684</v>
      </c>
      <c r="J49" s="849">
        <v>1800</v>
      </c>
      <c r="K49" s="850">
        <v>1142</v>
      </c>
    </row>
    <row r="50" spans="1:11" ht="14.4" customHeight="1" x14ac:dyDescent="0.3">
      <c r="A50" s="831" t="s">
        <v>553</v>
      </c>
      <c r="B50" s="832" t="s">
        <v>554</v>
      </c>
      <c r="C50" s="835" t="s">
        <v>568</v>
      </c>
      <c r="D50" s="863" t="s">
        <v>569</v>
      </c>
      <c r="E50" s="835" t="s">
        <v>1625</v>
      </c>
      <c r="F50" s="863" t="s">
        <v>1626</v>
      </c>
      <c r="G50" s="835" t="s">
        <v>1629</v>
      </c>
      <c r="H50" s="835" t="s">
        <v>1630</v>
      </c>
      <c r="I50" s="849">
        <v>0.63499999046325684</v>
      </c>
      <c r="J50" s="849">
        <v>1800</v>
      </c>
      <c r="K50" s="850">
        <v>1142</v>
      </c>
    </row>
    <row r="51" spans="1:11" ht="14.4" customHeight="1" x14ac:dyDescent="0.3">
      <c r="A51" s="831" t="s">
        <v>553</v>
      </c>
      <c r="B51" s="832" t="s">
        <v>554</v>
      </c>
      <c r="C51" s="835" t="s">
        <v>568</v>
      </c>
      <c r="D51" s="863" t="s">
        <v>569</v>
      </c>
      <c r="E51" s="835" t="s">
        <v>1625</v>
      </c>
      <c r="F51" s="863" t="s">
        <v>1626</v>
      </c>
      <c r="G51" s="835" t="s">
        <v>1631</v>
      </c>
      <c r="H51" s="835" t="s">
        <v>1632</v>
      </c>
      <c r="I51" s="849">
        <v>12.590000152587891</v>
      </c>
      <c r="J51" s="849">
        <v>5</v>
      </c>
      <c r="K51" s="850">
        <v>62.950000762939453</v>
      </c>
    </row>
    <row r="52" spans="1:11" ht="14.4" customHeight="1" x14ac:dyDescent="0.3">
      <c r="A52" s="831" t="s">
        <v>553</v>
      </c>
      <c r="B52" s="832" t="s">
        <v>554</v>
      </c>
      <c r="C52" s="835" t="s">
        <v>568</v>
      </c>
      <c r="D52" s="863" t="s">
        <v>569</v>
      </c>
      <c r="E52" s="835" t="s">
        <v>1625</v>
      </c>
      <c r="F52" s="863" t="s">
        <v>1626</v>
      </c>
      <c r="G52" s="835" t="s">
        <v>1633</v>
      </c>
      <c r="H52" s="835" t="s">
        <v>1634</v>
      </c>
      <c r="I52" s="849">
        <v>12.590000152587891</v>
      </c>
      <c r="J52" s="849">
        <v>5</v>
      </c>
      <c r="K52" s="850">
        <v>62.950000762939453</v>
      </c>
    </row>
    <row r="53" spans="1:11" ht="14.4" customHeight="1" x14ac:dyDescent="0.3">
      <c r="A53" s="831" t="s">
        <v>553</v>
      </c>
      <c r="B53" s="832" t="s">
        <v>554</v>
      </c>
      <c r="C53" s="835" t="s">
        <v>568</v>
      </c>
      <c r="D53" s="863" t="s">
        <v>569</v>
      </c>
      <c r="E53" s="835" t="s">
        <v>1625</v>
      </c>
      <c r="F53" s="863" t="s">
        <v>1626</v>
      </c>
      <c r="G53" s="835" t="s">
        <v>1635</v>
      </c>
      <c r="H53" s="835" t="s">
        <v>1636</v>
      </c>
      <c r="I53" s="849">
        <v>12.590000152587891</v>
      </c>
      <c r="J53" s="849">
        <v>5</v>
      </c>
      <c r="K53" s="850">
        <v>62.950000762939453</v>
      </c>
    </row>
    <row r="54" spans="1:11" ht="14.4" customHeight="1" x14ac:dyDescent="0.3">
      <c r="A54" s="831" t="s">
        <v>553</v>
      </c>
      <c r="B54" s="832" t="s">
        <v>554</v>
      </c>
      <c r="C54" s="835" t="s">
        <v>568</v>
      </c>
      <c r="D54" s="863" t="s">
        <v>569</v>
      </c>
      <c r="E54" s="835" t="s">
        <v>1625</v>
      </c>
      <c r="F54" s="863" t="s">
        <v>1626</v>
      </c>
      <c r="G54" s="835" t="s">
        <v>1637</v>
      </c>
      <c r="H54" s="835" t="s">
        <v>1638</v>
      </c>
      <c r="I54" s="849">
        <v>12.590000152587891</v>
      </c>
      <c r="J54" s="849">
        <v>10</v>
      </c>
      <c r="K54" s="850">
        <v>125.90000152587891</v>
      </c>
    </row>
    <row r="55" spans="1:11" ht="14.4" customHeight="1" x14ac:dyDescent="0.3">
      <c r="A55" s="831" t="s">
        <v>553</v>
      </c>
      <c r="B55" s="832" t="s">
        <v>554</v>
      </c>
      <c r="C55" s="835" t="s">
        <v>568</v>
      </c>
      <c r="D55" s="863" t="s">
        <v>569</v>
      </c>
      <c r="E55" s="835" t="s">
        <v>1639</v>
      </c>
      <c r="F55" s="863" t="s">
        <v>1640</v>
      </c>
      <c r="G55" s="835" t="s">
        <v>1641</v>
      </c>
      <c r="H55" s="835" t="s">
        <v>1642</v>
      </c>
      <c r="I55" s="849">
        <v>36.369998931884766</v>
      </c>
      <c r="J55" s="849">
        <v>30</v>
      </c>
      <c r="K55" s="850">
        <v>1091.1800231933594</v>
      </c>
    </row>
    <row r="56" spans="1:11" ht="14.4" customHeight="1" x14ac:dyDescent="0.3">
      <c r="A56" s="831" t="s">
        <v>553</v>
      </c>
      <c r="B56" s="832" t="s">
        <v>554</v>
      </c>
      <c r="C56" s="835" t="s">
        <v>573</v>
      </c>
      <c r="D56" s="863" t="s">
        <v>574</v>
      </c>
      <c r="E56" s="835" t="s">
        <v>1531</v>
      </c>
      <c r="F56" s="863" t="s">
        <v>1532</v>
      </c>
      <c r="G56" s="835" t="s">
        <v>1533</v>
      </c>
      <c r="H56" s="835" t="s">
        <v>1534</v>
      </c>
      <c r="I56" s="849">
        <v>6.2399997711181641</v>
      </c>
      <c r="J56" s="849">
        <v>100</v>
      </c>
      <c r="K56" s="850">
        <v>624</v>
      </c>
    </row>
    <row r="57" spans="1:11" ht="14.4" customHeight="1" x14ac:dyDescent="0.3">
      <c r="A57" s="831" t="s">
        <v>553</v>
      </c>
      <c r="B57" s="832" t="s">
        <v>554</v>
      </c>
      <c r="C57" s="835" t="s">
        <v>573</v>
      </c>
      <c r="D57" s="863" t="s">
        <v>574</v>
      </c>
      <c r="E57" s="835" t="s">
        <v>1531</v>
      </c>
      <c r="F57" s="863" t="s">
        <v>1532</v>
      </c>
      <c r="G57" s="835" t="s">
        <v>1643</v>
      </c>
      <c r="H57" s="835" t="s">
        <v>1644</v>
      </c>
      <c r="I57" s="849">
        <v>0.98000001907348633</v>
      </c>
      <c r="J57" s="849">
        <v>500</v>
      </c>
      <c r="K57" s="850">
        <v>490</v>
      </c>
    </row>
    <row r="58" spans="1:11" ht="14.4" customHeight="1" x14ac:dyDescent="0.3">
      <c r="A58" s="831" t="s">
        <v>553</v>
      </c>
      <c r="B58" s="832" t="s">
        <v>554</v>
      </c>
      <c r="C58" s="835" t="s">
        <v>573</v>
      </c>
      <c r="D58" s="863" t="s">
        <v>574</v>
      </c>
      <c r="E58" s="835" t="s">
        <v>1531</v>
      </c>
      <c r="F58" s="863" t="s">
        <v>1532</v>
      </c>
      <c r="G58" s="835" t="s">
        <v>1535</v>
      </c>
      <c r="H58" s="835" t="s">
        <v>1536</v>
      </c>
      <c r="I58" s="849">
        <v>1.2899999618530273</v>
      </c>
      <c r="J58" s="849">
        <v>500</v>
      </c>
      <c r="K58" s="850">
        <v>645</v>
      </c>
    </row>
    <row r="59" spans="1:11" ht="14.4" customHeight="1" x14ac:dyDescent="0.3">
      <c r="A59" s="831" t="s">
        <v>553</v>
      </c>
      <c r="B59" s="832" t="s">
        <v>554</v>
      </c>
      <c r="C59" s="835" t="s">
        <v>573</v>
      </c>
      <c r="D59" s="863" t="s">
        <v>574</v>
      </c>
      <c r="E59" s="835" t="s">
        <v>1531</v>
      </c>
      <c r="F59" s="863" t="s">
        <v>1532</v>
      </c>
      <c r="G59" s="835" t="s">
        <v>1645</v>
      </c>
      <c r="H59" s="835" t="s">
        <v>1646</v>
      </c>
      <c r="I59" s="849">
        <v>158.16000366210937</v>
      </c>
      <c r="J59" s="849">
        <v>2</v>
      </c>
      <c r="K59" s="850">
        <v>316.32000732421875</v>
      </c>
    </row>
    <row r="60" spans="1:11" ht="14.4" customHeight="1" x14ac:dyDescent="0.3">
      <c r="A60" s="831" t="s">
        <v>553</v>
      </c>
      <c r="B60" s="832" t="s">
        <v>554</v>
      </c>
      <c r="C60" s="835" t="s">
        <v>573</v>
      </c>
      <c r="D60" s="863" t="s">
        <v>574</v>
      </c>
      <c r="E60" s="835" t="s">
        <v>1531</v>
      </c>
      <c r="F60" s="863" t="s">
        <v>1532</v>
      </c>
      <c r="G60" s="835" t="s">
        <v>1647</v>
      </c>
      <c r="H60" s="835" t="s">
        <v>1648</v>
      </c>
      <c r="I60" s="849">
        <v>13.039999961853027</v>
      </c>
      <c r="J60" s="849">
        <v>10</v>
      </c>
      <c r="K60" s="850">
        <v>130.39999389648437</v>
      </c>
    </row>
    <row r="61" spans="1:11" ht="14.4" customHeight="1" x14ac:dyDescent="0.3">
      <c r="A61" s="831" t="s">
        <v>553</v>
      </c>
      <c r="B61" s="832" t="s">
        <v>554</v>
      </c>
      <c r="C61" s="835" t="s">
        <v>573</v>
      </c>
      <c r="D61" s="863" t="s">
        <v>574</v>
      </c>
      <c r="E61" s="835" t="s">
        <v>1531</v>
      </c>
      <c r="F61" s="863" t="s">
        <v>1532</v>
      </c>
      <c r="G61" s="835" t="s">
        <v>1539</v>
      </c>
      <c r="H61" s="835" t="s">
        <v>1540</v>
      </c>
      <c r="I61" s="849">
        <v>1.3799999952316284</v>
      </c>
      <c r="J61" s="849">
        <v>50</v>
      </c>
      <c r="K61" s="850">
        <v>69</v>
      </c>
    </row>
    <row r="62" spans="1:11" ht="14.4" customHeight="1" x14ac:dyDescent="0.3">
      <c r="A62" s="831" t="s">
        <v>553</v>
      </c>
      <c r="B62" s="832" t="s">
        <v>554</v>
      </c>
      <c r="C62" s="835" t="s">
        <v>573</v>
      </c>
      <c r="D62" s="863" t="s">
        <v>574</v>
      </c>
      <c r="E62" s="835" t="s">
        <v>1531</v>
      </c>
      <c r="F62" s="863" t="s">
        <v>1532</v>
      </c>
      <c r="G62" s="835" t="s">
        <v>1541</v>
      </c>
      <c r="H62" s="835" t="s">
        <v>1542</v>
      </c>
      <c r="I62" s="849">
        <v>1.5099999904632568</v>
      </c>
      <c r="J62" s="849">
        <v>100</v>
      </c>
      <c r="K62" s="850">
        <v>151</v>
      </c>
    </row>
    <row r="63" spans="1:11" ht="14.4" customHeight="1" x14ac:dyDescent="0.3">
      <c r="A63" s="831" t="s">
        <v>553</v>
      </c>
      <c r="B63" s="832" t="s">
        <v>554</v>
      </c>
      <c r="C63" s="835" t="s">
        <v>573</v>
      </c>
      <c r="D63" s="863" t="s">
        <v>574</v>
      </c>
      <c r="E63" s="835" t="s">
        <v>1531</v>
      </c>
      <c r="F63" s="863" t="s">
        <v>1532</v>
      </c>
      <c r="G63" s="835" t="s">
        <v>1543</v>
      </c>
      <c r="H63" s="835" t="s">
        <v>1544</v>
      </c>
      <c r="I63" s="849">
        <v>2.059999942779541</v>
      </c>
      <c r="J63" s="849">
        <v>100</v>
      </c>
      <c r="K63" s="850">
        <v>206</v>
      </c>
    </row>
    <row r="64" spans="1:11" ht="14.4" customHeight="1" x14ac:dyDescent="0.3">
      <c r="A64" s="831" t="s">
        <v>553</v>
      </c>
      <c r="B64" s="832" t="s">
        <v>554</v>
      </c>
      <c r="C64" s="835" t="s">
        <v>573</v>
      </c>
      <c r="D64" s="863" t="s">
        <v>574</v>
      </c>
      <c r="E64" s="835" t="s">
        <v>1531</v>
      </c>
      <c r="F64" s="863" t="s">
        <v>1532</v>
      </c>
      <c r="G64" s="835" t="s">
        <v>1545</v>
      </c>
      <c r="H64" s="835" t="s">
        <v>1546</v>
      </c>
      <c r="I64" s="849">
        <v>3.3599998950958252</v>
      </c>
      <c r="J64" s="849">
        <v>100</v>
      </c>
      <c r="K64" s="850">
        <v>336</v>
      </c>
    </row>
    <row r="65" spans="1:11" ht="14.4" customHeight="1" x14ac:dyDescent="0.3">
      <c r="A65" s="831" t="s">
        <v>553</v>
      </c>
      <c r="B65" s="832" t="s">
        <v>554</v>
      </c>
      <c r="C65" s="835" t="s">
        <v>573</v>
      </c>
      <c r="D65" s="863" t="s">
        <v>574</v>
      </c>
      <c r="E65" s="835" t="s">
        <v>1531</v>
      </c>
      <c r="F65" s="863" t="s">
        <v>1532</v>
      </c>
      <c r="G65" s="835" t="s">
        <v>1649</v>
      </c>
      <c r="H65" s="835" t="s">
        <v>1650</v>
      </c>
      <c r="I65" s="849">
        <v>8.1099996566772461</v>
      </c>
      <c r="J65" s="849">
        <v>32</v>
      </c>
      <c r="K65" s="850">
        <v>259.52000045776367</v>
      </c>
    </row>
    <row r="66" spans="1:11" ht="14.4" customHeight="1" x14ac:dyDescent="0.3">
      <c r="A66" s="831" t="s">
        <v>553</v>
      </c>
      <c r="B66" s="832" t="s">
        <v>554</v>
      </c>
      <c r="C66" s="835" t="s">
        <v>573</v>
      </c>
      <c r="D66" s="863" t="s">
        <v>574</v>
      </c>
      <c r="E66" s="835" t="s">
        <v>1531</v>
      </c>
      <c r="F66" s="863" t="s">
        <v>1532</v>
      </c>
      <c r="G66" s="835" t="s">
        <v>1551</v>
      </c>
      <c r="H66" s="835" t="s">
        <v>1552</v>
      </c>
      <c r="I66" s="849">
        <v>13.224999904632568</v>
      </c>
      <c r="J66" s="849">
        <v>80</v>
      </c>
      <c r="K66" s="850">
        <v>1058</v>
      </c>
    </row>
    <row r="67" spans="1:11" ht="14.4" customHeight="1" x14ac:dyDescent="0.3">
      <c r="A67" s="831" t="s">
        <v>553</v>
      </c>
      <c r="B67" s="832" t="s">
        <v>554</v>
      </c>
      <c r="C67" s="835" t="s">
        <v>573</v>
      </c>
      <c r="D67" s="863" t="s">
        <v>574</v>
      </c>
      <c r="E67" s="835" t="s">
        <v>1531</v>
      </c>
      <c r="F67" s="863" t="s">
        <v>1532</v>
      </c>
      <c r="G67" s="835" t="s">
        <v>1553</v>
      </c>
      <c r="H67" s="835" t="s">
        <v>1554</v>
      </c>
      <c r="I67" s="849">
        <v>96.180000305175781</v>
      </c>
      <c r="J67" s="849">
        <v>2</v>
      </c>
      <c r="K67" s="850">
        <v>192.36000061035156</v>
      </c>
    </row>
    <row r="68" spans="1:11" ht="14.4" customHeight="1" x14ac:dyDescent="0.3">
      <c r="A68" s="831" t="s">
        <v>553</v>
      </c>
      <c r="B68" s="832" t="s">
        <v>554</v>
      </c>
      <c r="C68" s="835" t="s">
        <v>573</v>
      </c>
      <c r="D68" s="863" t="s">
        <v>574</v>
      </c>
      <c r="E68" s="835" t="s">
        <v>1531</v>
      </c>
      <c r="F68" s="863" t="s">
        <v>1532</v>
      </c>
      <c r="G68" s="835" t="s">
        <v>1651</v>
      </c>
      <c r="H68" s="835" t="s">
        <v>1652</v>
      </c>
      <c r="I68" s="849">
        <v>15.640000343322754</v>
      </c>
      <c r="J68" s="849">
        <v>20</v>
      </c>
      <c r="K68" s="850">
        <v>312.79998779296875</v>
      </c>
    </row>
    <row r="69" spans="1:11" ht="14.4" customHeight="1" x14ac:dyDescent="0.3">
      <c r="A69" s="831" t="s">
        <v>553</v>
      </c>
      <c r="B69" s="832" t="s">
        <v>554</v>
      </c>
      <c r="C69" s="835" t="s">
        <v>573</v>
      </c>
      <c r="D69" s="863" t="s">
        <v>574</v>
      </c>
      <c r="E69" s="835" t="s">
        <v>1531</v>
      </c>
      <c r="F69" s="863" t="s">
        <v>1532</v>
      </c>
      <c r="G69" s="835" t="s">
        <v>1653</v>
      </c>
      <c r="H69" s="835" t="s">
        <v>1654</v>
      </c>
      <c r="I69" s="849">
        <v>105.44999694824219</v>
      </c>
      <c r="J69" s="849">
        <v>1</v>
      </c>
      <c r="K69" s="850">
        <v>105.44999694824219</v>
      </c>
    </row>
    <row r="70" spans="1:11" ht="14.4" customHeight="1" x14ac:dyDescent="0.3">
      <c r="A70" s="831" t="s">
        <v>553</v>
      </c>
      <c r="B70" s="832" t="s">
        <v>554</v>
      </c>
      <c r="C70" s="835" t="s">
        <v>573</v>
      </c>
      <c r="D70" s="863" t="s">
        <v>574</v>
      </c>
      <c r="E70" s="835" t="s">
        <v>1531</v>
      </c>
      <c r="F70" s="863" t="s">
        <v>1532</v>
      </c>
      <c r="G70" s="835" t="s">
        <v>1557</v>
      </c>
      <c r="H70" s="835" t="s">
        <v>1558</v>
      </c>
      <c r="I70" s="849">
        <v>39.110000610351562</v>
      </c>
      <c r="J70" s="849">
        <v>10</v>
      </c>
      <c r="K70" s="850">
        <v>391.10000610351562</v>
      </c>
    </row>
    <row r="71" spans="1:11" ht="14.4" customHeight="1" x14ac:dyDescent="0.3">
      <c r="A71" s="831" t="s">
        <v>553</v>
      </c>
      <c r="B71" s="832" t="s">
        <v>554</v>
      </c>
      <c r="C71" s="835" t="s">
        <v>573</v>
      </c>
      <c r="D71" s="863" t="s">
        <v>574</v>
      </c>
      <c r="E71" s="835" t="s">
        <v>1531</v>
      </c>
      <c r="F71" s="863" t="s">
        <v>1532</v>
      </c>
      <c r="G71" s="835" t="s">
        <v>1561</v>
      </c>
      <c r="H71" s="835" t="s">
        <v>1562</v>
      </c>
      <c r="I71" s="849">
        <v>0.66500002145767212</v>
      </c>
      <c r="J71" s="849">
        <v>700</v>
      </c>
      <c r="K71" s="850">
        <v>464</v>
      </c>
    </row>
    <row r="72" spans="1:11" ht="14.4" customHeight="1" x14ac:dyDescent="0.3">
      <c r="A72" s="831" t="s">
        <v>553</v>
      </c>
      <c r="B72" s="832" t="s">
        <v>554</v>
      </c>
      <c r="C72" s="835" t="s">
        <v>573</v>
      </c>
      <c r="D72" s="863" t="s">
        <v>574</v>
      </c>
      <c r="E72" s="835" t="s">
        <v>1531</v>
      </c>
      <c r="F72" s="863" t="s">
        <v>1532</v>
      </c>
      <c r="G72" s="835" t="s">
        <v>1563</v>
      </c>
      <c r="H72" s="835" t="s">
        <v>1564</v>
      </c>
      <c r="I72" s="849">
        <v>27.875</v>
      </c>
      <c r="J72" s="849">
        <v>5</v>
      </c>
      <c r="K72" s="850">
        <v>139.36999893188477</v>
      </c>
    </row>
    <row r="73" spans="1:11" ht="14.4" customHeight="1" x14ac:dyDescent="0.3">
      <c r="A73" s="831" t="s">
        <v>553</v>
      </c>
      <c r="B73" s="832" t="s">
        <v>554</v>
      </c>
      <c r="C73" s="835" t="s">
        <v>573</v>
      </c>
      <c r="D73" s="863" t="s">
        <v>574</v>
      </c>
      <c r="E73" s="835" t="s">
        <v>1531</v>
      </c>
      <c r="F73" s="863" t="s">
        <v>1532</v>
      </c>
      <c r="G73" s="835" t="s">
        <v>1565</v>
      </c>
      <c r="H73" s="835" t="s">
        <v>1566</v>
      </c>
      <c r="I73" s="849">
        <v>28.729999542236328</v>
      </c>
      <c r="J73" s="849">
        <v>6</v>
      </c>
      <c r="K73" s="850">
        <v>172.3800048828125</v>
      </c>
    </row>
    <row r="74" spans="1:11" ht="14.4" customHeight="1" x14ac:dyDescent="0.3">
      <c r="A74" s="831" t="s">
        <v>553</v>
      </c>
      <c r="B74" s="832" t="s">
        <v>554</v>
      </c>
      <c r="C74" s="835" t="s">
        <v>573</v>
      </c>
      <c r="D74" s="863" t="s">
        <v>574</v>
      </c>
      <c r="E74" s="835" t="s">
        <v>1567</v>
      </c>
      <c r="F74" s="863" t="s">
        <v>1568</v>
      </c>
      <c r="G74" s="835" t="s">
        <v>1655</v>
      </c>
      <c r="H74" s="835" t="s">
        <v>1656</v>
      </c>
      <c r="I74" s="849">
        <v>11.140000343322754</v>
      </c>
      <c r="J74" s="849">
        <v>50</v>
      </c>
      <c r="K74" s="850">
        <v>557</v>
      </c>
    </row>
    <row r="75" spans="1:11" ht="14.4" customHeight="1" x14ac:dyDescent="0.3">
      <c r="A75" s="831" t="s">
        <v>553</v>
      </c>
      <c r="B75" s="832" t="s">
        <v>554</v>
      </c>
      <c r="C75" s="835" t="s">
        <v>573</v>
      </c>
      <c r="D75" s="863" t="s">
        <v>574</v>
      </c>
      <c r="E75" s="835" t="s">
        <v>1567</v>
      </c>
      <c r="F75" s="863" t="s">
        <v>1568</v>
      </c>
      <c r="G75" s="835" t="s">
        <v>1577</v>
      </c>
      <c r="H75" s="835" t="s">
        <v>1578</v>
      </c>
      <c r="I75" s="849">
        <v>22.989999771118164</v>
      </c>
      <c r="J75" s="849">
        <v>40</v>
      </c>
      <c r="K75" s="850">
        <v>919.60000610351562</v>
      </c>
    </row>
    <row r="76" spans="1:11" ht="14.4" customHeight="1" x14ac:dyDescent="0.3">
      <c r="A76" s="831" t="s">
        <v>553</v>
      </c>
      <c r="B76" s="832" t="s">
        <v>554</v>
      </c>
      <c r="C76" s="835" t="s">
        <v>573</v>
      </c>
      <c r="D76" s="863" t="s">
        <v>574</v>
      </c>
      <c r="E76" s="835" t="s">
        <v>1567</v>
      </c>
      <c r="F76" s="863" t="s">
        <v>1568</v>
      </c>
      <c r="G76" s="835" t="s">
        <v>1657</v>
      </c>
      <c r="H76" s="835" t="s">
        <v>1658</v>
      </c>
      <c r="I76" s="849">
        <v>9.6800003051757812</v>
      </c>
      <c r="J76" s="849">
        <v>100</v>
      </c>
      <c r="K76" s="850">
        <v>968</v>
      </c>
    </row>
    <row r="77" spans="1:11" ht="14.4" customHeight="1" x14ac:dyDescent="0.3">
      <c r="A77" s="831" t="s">
        <v>553</v>
      </c>
      <c r="B77" s="832" t="s">
        <v>554</v>
      </c>
      <c r="C77" s="835" t="s">
        <v>573</v>
      </c>
      <c r="D77" s="863" t="s">
        <v>574</v>
      </c>
      <c r="E77" s="835" t="s">
        <v>1567</v>
      </c>
      <c r="F77" s="863" t="s">
        <v>1568</v>
      </c>
      <c r="G77" s="835" t="s">
        <v>1659</v>
      </c>
      <c r="H77" s="835" t="s">
        <v>1660</v>
      </c>
      <c r="I77" s="849">
        <v>5.0199999809265137</v>
      </c>
      <c r="J77" s="849">
        <v>50</v>
      </c>
      <c r="K77" s="850">
        <v>251.08000183105469</v>
      </c>
    </row>
    <row r="78" spans="1:11" ht="14.4" customHeight="1" x14ac:dyDescent="0.3">
      <c r="A78" s="831" t="s">
        <v>553</v>
      </c>
      <c r="B78" s="832" t="s">
        <v>554</v>
      </c>
      <c r="C78" s="835" t="s">
        <v>573</v>
      </c>
      <c r="D78" s="863" t="s">
        <v>574</v>
      </c>
      <c r="E78" s="835" t="s">
        <v>1567</v>
      </c>
      <c r="F78" s="863" t="s">
        <v>1568</v>
      </c>
      <c r="G78" s="835" t="s">
        <v>1661</v>
      </c>
      <c r="H78" s="835" t="s">
        <v>1662</v>
      </c>
      <c r="I78" s="849">
        <v>13.310000419616699</v>
      </c>
      <c r="J78" s="849">
        <v>10</v>
      </c>
      <c r="K78" s="850">
        <v>133.10000610351562</v>
      </c>
    </row>
    <row r="79" spans="1:11" ht="14.4" customHeight="1" x14ac:dyDescent="0.3">
      <c r="A79" s="831" t="s">
        <v>553</v>
      </c>
      <c r="B79" s="832" t="s">
        <v>554</v>
      </c>
      <c r="C79" s="835" t="s">
        <v>573</v>
      </c>
      <c r="D79" s="863" t="s">
        <v>574</v>
      </c>
      <c r="E79" s="835" t="s">
        <v>1567</v>
      </c>
      <c r="F79" s="863" t="s">
        <v>1568</v>
      </c>
      <c r="G79" s="835" t="s">
        <v>1663</v>
      </c>
      <c r="H79" s="835" t="s">
        <v>1664</v>
      </c>
      <c r="I79" s="849">
        <v>9.1999998092651367</v>
      </c>
      <c r="J79" s="849">
        <v>300</v>
      </c>
      <c r="K79" s="850">
        <v>2760</v>
      </c>
    </row>
    <row r="80" spans="1:11" ht="14.4" customHeight="1" x14ac:dyDescent="0.3">
      <c r="A80" s="831" t="s">
        <v>553</v>
      </c>
      <c r="B80" s="832" t="s">
        <v>554</v>
      </c>
      <c r="C80" s="835" t="s">
        <v>573</v>
      </c>
      <c r="D80" s="863" t="s">
        <v>574</v>
      </c>
      <c r="E80" s="835" t="s">
        <v>1567</v>
      </c>
      <c r="F80" s="863" t="s">
        <v>1568</v>
      </c>
      <c r="G80" s="835" t="s">
        <v>1589</v>
      </c>
      <c r="H80" s="835" t="s">
        <v>1590</v>
      </c>
      <c r="I80" s="849">
        <v>6.179999828338623</v>
      </c>
      <c r="J80" s="849">
        <v>20</v>
      </c>
      <c r="K80" s="850">
        <v>123.59999847412109</v>
      </c>
    </row>
    <row r="81" spans="1:11" ht="14.4" customHeight="1" x14ac:dyDescent="0.3">
      <c r="A81" s="831" t="s">
        <v>553</v>
      </c>
      <c r="B81" s="832" t="s">
        <v>554</v>
      </c>
      <c r="C81" s="835" t="s">
        <v>573</v>
      </c>
      <c r="D81" s="863" t="s">
        <v>574</v>
      </c>
      <c r="E81" s="835" t="s">
        <v>1567</v>
      </c>
      <c r="F81" s="863" t="s">
        <v>1568</v>
      </c>
      <c r="G81" s="835" t="s">
        <v>1591</v>
      </c>
      <c r="H81" s="835" t="s">
        <v>1592</v>
      </c>
      <c r="I81" s="849">
        <v>1.0900000333786011</v>
      </c>
      <c r="J81" s="849">
        <v>300</v>
      </c>
      <c r="K81" s="850">
        <v>327</v>
      </c>
    </row>
    <row r="82" spans="1:11" ht="14.4" customHeight="1" x14ac:dyDescent="0.3">
      <c r="A82" s="831" t="s">
        <v>553</v>
      </c>
      <c r="B82" s="832" t="s">
        <v>554</v>
      </c>
      <c r="C82" s="835" t="s">
        <v>573</v>
      </c>
      <c r="D82" s="863" t="s">
        <v>574</v>
      </c>
      <c r="E82" s="835" t="s">
        <v>1567</v>
      </c>
      <c r="F82" s="863" t="s">
        <v>1568</v>
      </c>
      <c r="G82" s="835" t="s">
        <v>1593</v>
      </c>
      <c r="H82" s="835" t="s">
        <v>1594</v>
      </c>
      <c r="I82" s="849">
        <v>0.47999998927116394</v>
      </c>
      <c r="J82" s="849">
        <v>200</v>
      </c>
      <c r="K82" s="850">
        <v>96</v>
      </c>
    </row>
    <row r="83" spans="1:11" ht="14.4" customHeight="1" x14ac:dyDescent="0.3">
      <c r="A83" s="831" t="s">
        <v>553</v>
      </c>
      <c r="B83" s="832" t="s">
        <v>554</v>
      </c>
      <c r="C83" s="835" t="s">
        <v>573</v>
      </c>
      <c r="D83" s="863" t="s">
        <v>574</v>
      </c>
      <c r="E83" s="835" t="s">
        <v>1567</v>
      </c>
      <c r="F83" s="863" t="s">
        <v>1568</v>
      </c>
      <c r="G83" s="835" t="s">
        <v>1665</v>
      </c>
      <c r="H83" s="835" t="s">
        <v>1666</v>
      </c>
      <c r="I83" s="849">
        <v>1.6699999570846558</v>
      </c>
      <c r="J83" s="849">
        <v>100</v>
      </c>
      <c r="K83" s="850">
        <v>167</v>
      </c>
    </row>
    <row r="84" spans="1:11" ht="14.4" customHeight="1" x14ac:dyDescent="0.3">
      <c r="A84" s="831" t="s">
        <v>553</v>
      </c>
      <c r="B84" s="832" t="s">
        <v>554</v>
      </c>
      <c r="C84" s="835" t="s">
        <v>573</v>
      </c>
      <c r="D84" s="863" t="s">
        <v>574</v>
      </c>
      <c r="E84" s="835" t="s">
        <v>1567</v>
      </c>
      <c r="F84" s="863" t="s">
        <v>1568</v>
      </c>
      <c r="G84" s="835" t="s">
        <v>1595</v>
      </c>
      <c r="H84" s="835" t="s">
        <v>1596</v>
      </c>
      <c r="I84" s="849">
        <v>0.67000001668930054</v>
      </c>
      <c r="J84" s="849">
        <v>100</v>
      </c>
      <c r="K84" s="850">
        <v>67</v>
      </c>
    </row>
    <row r="85" spans="1:11" ht="14.4" customHeight="1" x14ac:dyDescent="0.3">
      <c r="A85" s="831" t="s">
        <v>553</v>
      </c>
      <c r="B85" s="832" t="s">
        <v>554</v>
      </c>
      <c r="C85" s="835" t="s">
        <v>573</v>
      </c>
      <c r="D85" s="863" t="s">
        <v>574</v>
      </c>
      <c r="E85" s="835" t="s">
        <v>1567</v>
      </c>
      <c r="F85" s="863" t="s">
        <v>1568</v>
      </c>
      <c r="G85" s="835" t="s">
        <v>1599</v>
      </c>
      <c r="H85" s="835" t="s">
        <v>1600</v>
      </c>
      <c r="I85" s="849">
        <v>2.1750000715255737</v>
      </c>
      <c r="J85" s="849">
        <v>400</v>
      </c>
      <c r="K85" s="850">
        <v>870.95999145507812</v>
      </c>
    </row>
    <row r="86" spans="1:11" ht="14.4" customHeight="1" x14ac:dyDescent="0.3">
      <c r="A86" s="831" t="s">
        <v>553</v>
      </c>
      <c r="B86" s="832" t="s">
        <v>554</v>
      </c>
      <c r="C86" s="835" t="s">
        <v>573</v>
      </c>
      <c r="D86" s="863" t="s">
        <v>574</v>
      </c>
      <c r="E86" s="835" t="s">
        <v>1567</v>
      </c>
      <c r="F86" s="863" t="s">
        <v>1568</v>
      </c>
      <c r="G86" s="835" t="s">
        <v>1667</v>
      </c>
      <c r="H86" s="835" t="s">
        <v>1668</v>
      </c>
      <c r="I86" s="849">
        <v>35.090000152587891</v>
      </c>
      <c r="J86" s="849">
        <v>3</v>
      </c>
      <c r="K86" s="850">
        <v>105.26999664306641</v>
      </c>
    </row>
    <row r="87" spans="1:11" ht="14.4" customHeight="1" x14ac:dyDescent="0.3">
      <c r="A87" s="831" t="s">
        <v>553</v>
      </c>
      <c r="B87" s="832" t="s">
        <v>554</v>
      </c>
      <c r="C87" s="835" t="s">
        <v>573</v>
      </c>
      <c r="D87" s="863" t="s">
        <v>574</v>
      </c>
      <c r="E87" s="835" t="s">
        <v>1567</v>
      </c>
      <c r="F87" s="863" t="s">
        <v>1568</v>
      </c>
      <c r="G87" s="835" t="s">
        <v>1601</v>
      </c>
      <c r="H87" s="835" t="s">
        <v>1602</v>
      </c>
      <c r="I87" s="849">
        <v>0.47499999403953552</v>
      </c>
      <c r="J87" s="849">
        <v>200</v>
      </c>
      <c r="K87" s="850">
        <v>95</v>
      </c>
    </row>
    <row r="88" spans="1:11" ht="14.4" customHeight="1" x14ac:dyDescent="0.3">
      <c r="A88" s="831" t="s">
        <v>553</v>
      </c>
      <c r="B88" s="832" t="s">
        <v>554</v>
      </c>
      <c r="C88" s="835" t="s">
        <v>573</v>
      </c>
      <c r="D88" s="863" t="s">
        <v>574</v>
      </c>
      <c r="E88" s="835" t="s">
        <v>1567</v>
      </c>
      <c r="F88" s="863" t="s">
        <v>1568</v>
      </c>
      <c r="G88" s="835" t="s">
        <v>1669</v>
      </c>
      <c r="H88" s="835" t="s">
        <v>1670</v>
      </c>
      <c r="I88" s="849">
        <v>1.9800000190734863</v>
      </c>
      <c r="J88" s="849">
        <v>50</v>
      </c>
      <c r="K88" s="850">
        <v>99</v>
      </c>
    </row>
    <row r="89" spans="1:11" ht="14.4" customHeight="1" x14ac:dyDescent="0.3">
      <c r="A89" s="831" t="s">
        <v>553</v>
      </c>
      <c r="B89" s="832" t="s">
        <v>554</v>
      </c>
      <c r="C89" s="835" t="s">
        <v>573</v>
      </c>
      <c r="D89" s="863" t="s">
        <v>574</v>
      </c>
      <c r="E89" s="835" t="s">
        <v>1567</v>
      </c>
      <c r="F89" s="863" t="s">
        <v>1568</v>
      </c>
      <c r="G89" s="835" t="s">
        <v>1671</v>
      </c>
      <c r="H89" s="835" t="s">
        <v>1672</v>
      </c>
      <c r="I89" s="849">
        <v>3.0699999332427979</v>
      </c>
      <c r="J89" s="849">
        <v>50</v>
      </c>
      <c r="K89" s="850">
        <v>153.5</v>
      </c>
    </row>
    <row r="90" spans="1:11" ht="14.4" customHeight="1" x14ac:dyDescent="0.3">
      <c r="A90" s="831" t="s">
        <v>553</v>
      </c>
      <c r="B90" s="832" t="s">
        <v>554</v>
      </c>
      <c r="C90" s="835" t="s">
        <v>573</v>
      </c>
      <c r="D90" s="863" t="s">
        <v>574</v>
      </c>
      <c r="E90" s="835" t="s">
        <v>1567</v>
      </c>
      <c r="F90" s="863" t="s">
        <v>1568</v>
      </c>
      <c r="G90" s="835" t="s">
        <v>1673</v>
      </c>
      <c r="H90" s="835" t="s">
        <v>1674</v>
      </c>
      <c r="I90" s="849">
        <v>2.1600000858306885</v>
      </c>
      <c r="J90" s="849">
        <v>100</v>
      </c>
      <c r="K90" s="850">
        <v>216</v>
      </c>
    </row>
    <row r="91" spans="1:11" ht="14.4" customHeight="1" x14ac:dyDescent="0.3">
      <c r="A91" s="831" t="s">
        <v>553</v>
      </c>
      <c r="B91" s="832" t="s">
        <v>554</v>
      </c>
      <c r="C91" s="835" t="s">
        <v>573</v>
      </c>
      <c r="D91" s="863" t="s">
        <v>574</v>
      </c>
      <c r="E91" s="835" t="s">
        <v>1567</v>
      </c>
      <c r="F91" s="863" t="s">
        <v>1568</v>
      </c>
      <c r="G91" s="835" t="s">
        <v>1675</v>
      </c>
      <c r="H91" s="835" t="s">
        <v>1676</v>
      </c>
      <c r="I91" s="849">
        <v>4.7399997711181641</v>
      </c>
      <c r="J91" s="849">
        <v>10</v>
      </c>
      <c r="K91" s="850">
        <v>47.400001525878906</v>
      </c>
    </row>
    <row r="92" spans="1:11" ht="14.4" customHeight="1" x14ac:dyDescent="0.3">
      <c r="A92" s="831" t="s">
        <v>553</v>
      </c>
      <c r="B92" s="832" t="s">
        <v>554</v>
      </c>
      <c r="C92" s="835" t="s">
        <v>573</v>
      </c>
      <c r="D92" s="863" t="s">
        <v>574</v>
      </c>
      <c r="E92" s="835" t="s">
        <v>1567</v>
      </c>
      <c r="F92" s="863" t="s">
        <v>1568</v>
      </c>
      <c r="G92" s="835" t="s">
        <v>1605</v>
      </c>
      <c r="H92" s="835" t="s">
        <v>1606</v>
      </c>
      <c r="I92" s="849">
        <v>2.5099999904632568</v>
      </c>
      <c r="J92" s="849">
        <v>50</v>
      </c>
      <c r="K92" s="850">
        <v>125.5</v>
      </c>
    </row>
    <row r="93" spans="1:11" ht="14.4" customHeight="1" x14ac:dyDescent="0.3">
      <c r="A93" s="831" t="s">
        <v>553</v>
      </c>
      <c r="B93" s="832" t="s">
        <v>554</v>
      </c>
      <c r="C93" s="835" t="s">
        <v>573</v>
      </c>
      <c r="D93" s="863" t="s">
        <v>574</v>
      </c>
      <c r="E93" s="835" t="s">
        <v>1567</v>
      </c>
      <c r="F93" s="863" t="s">
        <v>1568</v>
      </c>
      <c r="G93" s="835" t="s">
        <v>1607</v>
      </c>
      <c r="H93" s="835" t="s">
        <v>1608</v>
      </c>
      <c r="I93" s="849">
        <v>21.239999771118164</v>
      </c>
      <c r="J93" s="849">
        <v>10</v>
      </c>
      <c r="K93" s="850">
        <v>212.39999389648437</v>
      </c>
    </row>
    <row r="94" spans="1:11" ht="14.4" customHeight="1" x14ac:dyDescent="0.3">
      <c r="A94" s="831" t="s">
        <v>553</v>
      </c>
      <c r="B94" s="832" t="s">
        <v>554</v>
      </c>
      <c r="C94" s="835" t="s">
        <v>573</v>
      </c>
      <c r="D94" s="863" t="s">
        <v>574</v>
      </c>
      <c r="E94" s="835" t="s">
        <v>1609</v>
      </c>
      <c r="F94" s="863" t="s">
        <v>1610</v>
      </c>
      <c r="G94" s="835" t="s">
        <v>1611</v>
      </c>
      <c r="H94" s="835" t="s">
        <v>1612</v>
      </c>
      <c r="I94" s="849">
        <v>0.30000001192092896</v>
      </c>
      <c r="J94" s="849">
        <v>100</v>
      </c>
      <c r="K94" s="850">
        <v>30</v>
      </c>
    </row>
    <row r="95" spans="1:11" ht="14.4" customHeight="1" x14ac:dyDescent="0.3">
      <c r="A95" s="831" t="s">
        <v>553</v>
      </c>
      <c r="B95" s="832" t="s">
        <v>554</v>
      </c>
      <c r="C95" s="835" t="s">
        <v>573</v>
      </c>
      <c r="D95" s="863" t="s">
        <v>574</v>
      </c>
      <c r="E95" s="835" t="s">
        <v>1609</v>
      </c>
      <c r="F95" s="863" t="s">
        <v>1610</v>
      </c>
      <c r="G95" s="835" t="s">
        <v>1613</v>
      </c>
      <c r="H95" s="835" t="s">
        <v>1614</v>
      </c>
      <c r="I95" s="849">
        <v>0.30000001192092896</v>
      </c>
      <c r="J95" s="849">
        <v>300</v>
      </c>
      <c r="K95" s="850">
        <v>90</v>
      </c>
    </row>
    <row r="96" spans="1:11" ht="14.4" customHeight="1" x14ac:dyDescent="0.3">
      <c r="A96" s="831" t="s">
        <v>553</v>
      </c>
      <c r="B96" s="832" t="s">
        <v>554</v>
      </c>
      <c r="C96" s="835" t="s">
        <v>573</v>
      </c>
      <c r="D96" s="863" t="s">
        <v>574</v>
      </c>
      <c r="E96" s="835" t="s">
        <v>1609</v>
      </c>
      <c r="F96" s="863" t="s">
        <v>1610</v>
      </c>
      <c r="G96" s="835" t="s">
        <v>1619</v>
      </c>
      <c r="H96" s="835" t="s">
        <v>1620</v>
      </c>
      <c r="I96" s="849">
        <v>0.54500001668930054</v>
      </c>
      <c r="J96" s="849">
        <v>400</v>
      </c>
      <c r="K96" s="850">
        <v>218</v>
      </c>
    </row>
    <row r="97" spans="1:11" ht="14.4" customHeight="1" x14ac:dyDescent="0.3">
      <c r="A97" s="831" t="s">
        <v>553</v>
      </c>
      <c r="B97" s="832" t="s">
        <v>554</v>
      </c>
      <c r="C97" s="835" t="s">
        <v>573</v>
      </c>
      <c r="D97" s="863" t="s">
        <v>574</v>
      </c>
      <c r="E97" s="835" t="s">
        <v>1625</v>
      </c>
      <c r="F97" s="863" t="s">
        <v>1626</v>
      </c>
      <c r="G97" s="835" t="s">
        <v>1629</v>
      </c>
      <c r="H97" s="835" t="s">
        <v>1630</v>
      </c>
      <c r="I97" s="849">
        <v>0.63499999046325684</v>
      </c>
      <c r="J97" s="849">
        <v>3200</v>
      </c>
      <c r="K97" s="850">
        <v>2036</v>
      </c>
    </row>
    <row r="98" spans="1:11" ht="14.4" customHeight="1" x14ac:dyDescent="0.3">
      <c r="A98" s="831" t="s">
        <v>553</v>
      </c>
      <c r="B98" s="832" t="s">
        <v>554</v>
      </c>
      <c r="C98" s="835" t="s">
        <v>573</v>
      </c>
      <c r="D98" s="863" t="s">
        <v>574</v>
      </c>
      <c r="E98" s="835" t="s">
        <v>1625</v>
      </c>
      <c r="F98" s="863" t="s">
        <v>1626</v>
      </c>
      <c r="G98" s="835" t="s">
        <v>1677</v>
      </c>
      <c r="H98" s="835" t="s">
        <v>1678</v>
      </c>
      <c r="I98" s="849">
        <v>7.5</v>
      </c>
      <c r="J98" s="849">
        <v>100</v>
      </c>
      <c r="K98" s="850">
        <v>750</v>
      </c>
    </row>
    <row r="99" spans="1:11" ht="14.4" customHeight="1" x14ac:dyDescent="0.3">
      <c r="A99" s="831" t="s">
        <v>553</v>
      </c>
      <c r="B99" s="832" t="s">
        <v>554</v>
      </c>
      <c r="C99" s="835" t="s">
        <v>576</v>
      </c>
      <c r="D99" s="863" t="s">
        <v>577</v>
      </c>
      <c r="E99" s="835" t="s">
        <v>1531</v>
      </c>
      <c r="F99" s="863" t="s">
        <v>1532</v>
      </c>
      <c r="G99" s="835" t="s">
        <v>1679</v>
      </c>
      <c r="H99" s="835" t="s">
        <v>1680</v>
      </c>
      <c r="I99" s="849">
        <v>0.37999999523162842</v>
      </c>
      <c r="J99" s="849">
        <v>100</v>
      </c>
      <c r="K99" s="850">
        <v>38</v>
      </c>
    </row>
    <row r="100" spans="1:11" ht="14.4" customHeight="1" x14ac:dyDescent="0.3">
      <c r="A100" s="831" t="s">
        <v>553</v>
      </c>
      <c r="B100" s="832" t="s">
        <v>554</v>
      </c>
      <c r="C100" s="835" t="s">
        <v>576</v>
      </c>
      <c r="D100" s="863" t="s">
        <v>577</v>
      </c>
      <c r="E100" s="835" t="s">
        <v>1531</v>
      </c>
      <c r="F100" s="863" t="s">
        <v>1532</v>
      </c>
      <c r="G100" s="835" t="s">
        <v>1681</v>
      </c>
      <c r="H100" s="835" t="s">
        <v>1682</v>
      </c>
      <c r="I100" s="849">
        <v>2.5</v>
      </c>
      <c r="J100" s="849">
        <v>40</v>
      </c>
      <c r="K100" s="850">
        <v>100</v>
      </c>
    </row>
    <row r="101" spans="1:11" ht="14.4" customHeight="1" x14ac:dyDescent="0.3">
      <c r="A101" s="831" t="s">
        <v>553</v>
      </c>
      <c r="B101" s="832" t="s">
        <v>554</v>
      </c>
      <c r="C101" s="835" t="s">
        <v>576</v>
      </c>
      <c r="D101" s="863" t="s">
        <v>577</v>
      </c>
      <c r="E101" s="835" t="s">
        <v>1531</v>
      </c>
      <c r="F101" s="863" t="s">
        <v>1532</v>
      </c>
      <c r="G101" s="835" t="s">
        <v>1561</v>
      </c>
      <c r="H101" s="835" t="s">
        <v>1562</v>
      </c>
      <c r="I101" s="849">
        <v>0.67000001668930054</v>
      </c>
      <c r="J101" s="849">
        <v>120</v>
      </c>
      <c r="K101" s="850">
        <v>80.400001525878906</v>
      </c>
    </row>
    <row r="102" spans="1:11" ht="14.4" customHeight="1" x14ac:dyDescent="0.3">
      <c r="A102" s="831" t="s">
        <v>553</v>
      </c>
      <c r="B102" s="832" t="s">
        <v>554</v>
      </c>
      <c r="C102" s="835" t="s">
        <v>576</v>
      </c>
      <c r="D102" s="863" t="s">
        <v>577</v>
      </c>
      <c r="E102" s="835" t="s">
        <v>1567</v>
      </c>
      <c r="F102" s="863" t="s">
        <v>1568</v>
      </c>
      <c r="G102" s="835" t="s">
        <v>1569</v>
      </c>
      <c r="H102" s="835" t="s">
        <v>1570</v>
      </c>
      <c r="I102" s="849">
        <v>1.9999999552965164E-2</v>
      </c>
      <c r="J102" s="849">
        <v>30</v>
      </c>
      <c r="K102" s="850">
        <v>0.60000002384185791</v>
      </c>
    </row>
    <row r="103" spans="1:11" ht="14.4" customHeight="1" x14ac:dyDescent="0.3">
      <c r="A103" s="831" t="s">
        <v>553</v>
      </c>
      <c r="B103" s="832" t="s">
        <v>554</v>
      </c>
      <c r="C103" s="835" t="s">
        <v>576</v>
      </c>
      <c r="D103" s="863" t="s">
        <v>577</v>
      </c>
      <c r="E103" s="835" t="s">
        <v>1567</v>
      </c>
      <c r="F103" s="863" t="s">
        <v>1568</v>
      </c>
      <c r="G103" s="835" t="s">
        <v>1585</v>
      </c>
      <c r="H103" s="835" t="s">
        <v>1586</v>
      </c>
      <c r="I103" s="849">
        <v>2.2899999618530273</v>
      </c>
      <c r="J103" s="849">
        <v>50</v>
      </c>
      <c r="K103" s="850">
        <v>114.5</v>
      </c>
    </row>
    <row r="104" spans="1:11" ht="14.4" customHeight="1" x14ac:dyDescent="0.3">
      <c r="A104" s="831" t="s">
        <v>553</v>
      </c>
      <c r="B104" s="832" t="s">
        <v>554</v>
      </c>
      <c r="C104" s="835" t="s">
        <v>576</v>
      </c>
      <c r="D104" s="863" t="s">
        <v>577</v>
      </c>
      <c r="E104" s="835" t="s">
        <v>1567</v>
      </c>
      <c r="F104" s="863" t="s">
        <v>1568</v>
      </c>
      <c r="G104" s="835" t="s">
        <v>1669</v>
      </c>
      <c r="H104" s="835" t="s">
        <v>1670</v>
      </c>
      <c r="I104" s="849">
        <v>1.9850000143051147</v>
      </c>
      <c r="J104" s="849">
        <v>20</v>
      </c>
      <c r="K104" s="850">
        <v>39.69999885559082</v>
      </c>
    </row>
    <row r="105" spans="1:11" ht="14.4" customHeight="1" x14ac:dyDescent="0.3">
      <c r="A105" s="831" t="s">
        <v>553</v>
      </c>
      <c r="B105" s="832" t="s">
        <v>554</v>
      </c>
      <c r="C105" s="835" t="s">
        <v>576</v>
      </c>
      <c r="D105" s="863" t="s">
        <v>577</v>
      </c>
      <c r="E105" s="835" t="s">
        <v>1567</v>
      </c>
      <c r="F105" s="863" t="s">
        <v>1568</v>
      </c>
      <c r="G105" s="835" t="s">
        <v>1671</v>
      </c>
      <c r="H105" s="835" t="s">
        <v>1672</v>
      </c>
      <c r="I105" s="849">
        <v>3.0799999237060547</v>
      </c>
      <c r="J105" s="849">
        <v>30</v>
      </c>
      <c r="K105" s="850">
        <v>92.400001525878906</v>
      </c>
    </row>
    <row r="106" spans="1:11" ht="14.4" customHeight="1" x14ac:dyDescent="0.3">
      <c r="A106" s="831" t="s">
        <v>553</v>
      </c>
      <c r="B106" s="832" t="s">
        <v>554</v>
      </c>
      <c r="C106" s="835" t="s">
        <v>576</v>
      </c>
      <c r="D106" s="863" t="s">
        <v>577</v>
      </c>
      <c r="E106" s="835" t="s">
        <v>1567</v>
      </c>
      <c r="F106" s="863" t="s">
        <v>1568</v>
      </c>
      <c r="G106" s="835" t="s">
        <v>1673</v>
      </c>
      <c r="H106" s="835" t="s">
        <v>1674</v>
      </c>
      <c r="I106" s="849">
        <v>2.1600000858306885</v>
      </c>
      <c r="J106" s="849">
        <v>10</v>
      </c>
      <c r="K106" s="850">
        <v>21.600000381469727</v>
      </c>
    </row>
    <row r="107" spans="1:11" ht="14.4" customHeight="1" x14ac:dyDescent="0.3">
      <c r="A107" s="831" t="s">
        <v>553</v>
      </c>
      <c r="B107" s="832" t="s">
        <v>554</v>
      </c>
      <c r="C107" s="835" t="s">
        <v>576</v>
      </c>
      <c r="D107" s="863" t="s">
        <v>577</v>
      </c>
      <c r="E107" s="835" t="s">
        <v>1567</v>
      </c>
      <c r="F107" s="863" t="s">
        <v>1568</v>
      </c>
      <c r="G107" s="835" t="s">
        <v>1675</v>
      </c>
      <c r="H107" s="835" t="s">
        <v>1676</v>
      </c>
      <c r="I107" s="849">
        <v>4.7300000190734863</v>
      </c>
      <c r="J107" s="849">
        <v>10</v>
      </c>
      <c r="K107" s="850">
        <v>47.299999237060547</v>
      </c>
    </row>
    <row r="108" spans="1:11" ht="14.4" customHeight="1" x14ac:dyDescent="0.3">
      <c r="A108" s="831" t="s">
        <v>553</v>
      </c>
      <c r="B108" s="832" t="s">
        <v>554</v>
      </c>
      <c r="C108" s="835" t="s">
        <v>576</v>
      </c>
      <c r="D108" s="863" t="s">
        <v>577</v>
      </c>
      <c r="E108" s="835" t="s">
        <v>1567</v>
      </c>
      <c r="F108" s="863" t="s">
        <v>1568</v>
      </c>
      <c r="G108" s="835" t="s">
        <v>1605</v>
      </c>
      <c r="H108" s="835" t="s">
        <v>1606</v>
      </c>
      <c r="I108" s="849">
        <v>2.5199999809265137</v>
      </c>
      <c r="J108" s="849">
        <v>50</v>
      </c>
      <c r="K108" s="850">
        <v>126</v>
      </c>
    </row>
    <row r="109" spans="1:11" ht="14.4" customHeight="1" x14ac:dyDescent="0.3">
      <c r="A109" s="831" t="s">
        <v>553</v>
      </c>
      <c r="B109" s="832" t="s">
        <v>554</v>
      </c>
      <c r="C109" s="835" t="s">
        <v>576</v>
      </c>
      <c r="D109" s="863" t="s">
        <v>577</v>
      </c>
      <c r="E109" s="835" t="s">
        <v>1609</v>
      </c>
      <c r="F109" s="863" t="s">
        <v>1610</v>
      </c>
      <c r="G109" s="835" t="s">
        <v>1613</v>
      </c>
      <c r="H109" s="835" t="s">
        <v>1614</v>
      </c>
      <c r="I109" s="849">
        <v>0.31000000238418579</v>
      </c>
      <c r="J109" s="849">
        <v>100</v>
      </c>
      <c r="K109" s="850">
        <v>31</v>
      </c>
    </row>
    <row r="110" spans="1:11" ht="14.4" customHeight="1" x14ac:dyDescent="0.3">
      <c r="A110" s="831" t="s">
        <v>553</v>
      </c>
      <c r="B110" s="832" t="s">
        <v>554</v>
      </c>
      <c r="C110" s="835" t="s">
        <v>576</v>
      </c>
      <c r="D110" s="863" t="s">
        <v>577</v>
      </c>
      <c r="E110" s="835" t="s">
        <v>1625</v>
      </c>
      <c r="F110" s="863" t="s">
        <v>1626</v>
      </c>
      <c r="G110" s="835" t="s">
        <v>1629</v>
      </c>
      <c r="H110" s="835" t="s">
        <v>1630</v>
      </c>
      <c r="I110" s="849">
        <v>0.63499999046325684</v>
      </c>
      <c r="J110" s="849">
        <v>800</v>
      </c>
      <c r="K110" s="850">
        <v>508</v>
      </c>
    </row>
    <row r="111" spans="1:11" ht="14.4" customHeight="1" x14ac:dyDescent="0.3">
      <c r="A111" s="831" t="s">
        <v>553</v>
      </c>
      <c r="B111" s="832" t="s">
        <v>554</v>
      </c>
      <c r="C111" s="835" t="s">
        <v>579</v>
      </c>
      <c r="D111" s="863" t="s">
        <v>580</v>
      </c>
      <c r="E111" s="835" t="s">
        <v>1531</v>
      </c>
      <c r="F111" s="863" t="s">
        <v>1532</v>
      </c>
      <c r="G111" s="835" t="s">
        <v>1533</v>
      </c>
      <c r="H111" s="835" t="s">
        <v>1534</v>
      </c>
      <c r="I111" s="849">
        <v>6.25</v>
      </c>
      <c r="J111" s="849">
        <v>200</v>
      </c>
      <c r="K111" s="850">
        <v>1250</v>
      </c>
    </row>
    <row r="112" spans="1:11" ht="14.4" customHeight="1" x14ac:dyDescent="0.3">
      <c r="A112" s="831" t="s">
        <v>553</v>
      </c>
      <c r="B112" s="832" t="s">
        <v>554</v>
      </c>
      <c r="C112" s="835" t="s">
        <v>579</v>
      </c>
      <c r="D112" s="863" t="s">
        <v>580</v>
      </c>
      <c r="E112" s="835" t="s">
        <v>1531</v>
      </c>
      <c r="F112" s="863" t="s">
        <v>1532</v>
      </c>
      <c r="G112" s="835" t="s">
        <v>1683</v>
      </c>
      <c r="H112" s="835" t="s">
        <v>1684</v>
      </c>
      <c r="I112" s="849">
        <v>0.62000000476837158</v>
      </c>
      <c r="J112" s="849">
        <v>2000</v>
      </c>
      <c r="K112" s="850">
        <v>1240</v>
      </c>
    </row>
    <row r="113" spans="1:11" ht="14.4" customHeight="1" x14ac:dyDescent="0.3">
      <c r="A113" s="831" t="s">
        <v>553</v>
      </c>
      <c r="B113" s="832" t="s">
        <v>554</v>
      </c>
      <c r="C113" s="835" t="s">
        <v>579</v>
      </c>
      <c r="D113" s="863" t="s">
        <v>580</v>
      </c>
      <c r="E113" s="835" t="s">
        <v>1531</v>
      </c>
      <c r="F113" s="863" t="s">
        <v>1532</v>
      </c>
      <c r="G113" s="835" t="s">
        <v>1535</v>
      </c>
      <c r="H113" s="835" t="s">
        <v>1536</v>
      </c>
      <c r="I113" s="849">
        <v>1.2999999523162842</v>
      </c>
      <c r="J113" s="849">
        <v>2600</v>
      </c>
      <c r="K113" s="850">
        <v>3358</v>
      </c>
    </row>
    <row r="114" spans="1:11" ht="14.4" customHeight="1" x14ac:dyDescent="0.3">
      <c r="A114" s="831" t="s">
        <v>553</v>
      </c>
      <c r="B114" s="832" t="s">
        <v>554</v>
      </c>
      <c r="C114" s="835" t="s">
        <v>579</v>
      </c>
      <c r="D114" s="863" t="s">
        <v>580</v>
      </c>
      <c r="E114" s="835" t="s">
        <v>1531</v>
      </c>
      <c r="F114" s="863" t="s">
        <v>1532</v>
      </c>
      <c r="G114" s="835" t="s">
        <v>1537</v>
      </c>
      <c r="H114" s="835" t="s">
        <v>1538</v>
      </c>
      <c r="I114" s="849">
        <v>0.43999999761581421</v>
      </c>
      <c r="J114" s="849">
        <v>10000</v>
      </c>
      <c r="K114" s="850">
        <v>4399.5499877929687</v>
      </c>
    </row>
    <row r="115" spans="1:11" ht="14.4" customHeight="1" x14ac:dyDescent="0.3">
      <c r="A115" s="831" t="s">
        <v>553</v>
      </c>
      <c r="B115" s="832" t="s">
        <v>554</v>
      </c>
      <c r="C115" s="835" t="s">
        <v>579</v>
      </c>
      <c r="D115" s="863" t="s">
        <v>580</v>
      </c>
      <c r="E115" s="835" t="s">
        <v>1531</v>
      </c>
      <c r="F115" s="863" t="s">
        <v>1532</v>
      </c>
      <c r="G115" s="835" t="s">
        <v>1645</v>
      </c>
      <c r="H115" s="835" t="s">
        <v>1646</v>
      </c>
      <c r="I115" s="849">
        <v>157.74000549316406</v>
      </c>
      <c r="J115" s="849">
        <v>24</v>
      </c>
      <c r="K115" s="850">
        <v>3785.760009765625</v>
      </c>
    </row>
    <row r="116" spans="1:11" ht="14.4" customHeight="1" x14ac:dyDescent="0.3">
      <c r="A116" s="831" t="s">
        <v>553</v>
      </c>
      <c r="B116" s="832" t="s">
        <v>554</v>
      </c>
      <c r="C116" s="835" t="s">
        <v>579</v>
      </c>
      <c r="D116" s="863" t="s">
        <v>580</v>
      </c>
      <c r="E116" s="835" t="s">
        <v>1531</v>
      </c>
      <c r="F116" s="863" t="s">
        <v>1532</v>
      </c>
      <c r="G116" s="835" t="s">
        <v>1685</v>
      </c>
      <c r="H116" s="835" t="s">
        <v>1686</v>
      </c>
      <c r="I116" s="849">
        <v>355.35000610351562</v>
      </c>
      <c r="J116" s="849">
        <v>9</v>
      </c>
      <c r="K116" s="850">
        <v>3198.1500244140625</v>
      </c>
    </row>
    <row r="117" spans="1:11" ht="14.4" customHeight="1" x14ac:dyDescent="0.3">
      <c r="A117" s="831" t="s">
        <v>553</v>
      </c>
      <c r="B117" s="832" t="s">
        <v>554</v>
      </c>
      <c r="C117" s="835" t="s">
        <v>579</v>
      </c>
      <c r="D117" s="863" t="s">
        <v>580</v>
      </c>
      <c r="E117" s="835" t="s">
        <v>1531</v>
      </c>
      <c r="F117" s="863" t="s">
        <v>1532</v>
      </c>
      <c r="G117" s="835" t="s">
        <v>1687</v>
      </c>
      <c r="H117" s="835" t="s">
        <v>1688</v>
      </c>
      <c r="I117" s="849">
        <v>129.25999450683594</v>
      </c>
      <c r="J117" s="849">
        <v>10</v>
      </c>
      <c r="K117" s="850">
        <v>1292.5999755859375</v>
      </c>
    </row>
    <row r="118" spans="1:11" ht="14.4" customHeight="1" x14ac:dyDescent="0.3">
      <c r="A118" s="831" t="s">
        <v>553</v>
      </c>
      <c r="B118" s="832" t="s">
        <v>554</v>
      </c>
      <c r="C118" s="835" t="s">
        <v>579</v>
      </c>
      <c r="D118" s="863" t="s">
        <v>580</v>
      </c>
      <c r="E118" s="835" t="s">
        <v>1531</v>
      </c>
      <c r="F118" s="863" t="s">
        <v>1532</v>
      </c>
      <c r="G118" s="835" t="s">
        <v>1689</v>
      </c>
      <c r="H118" s="835" t="s">
        <v>1690</v>
      </c>
      <c r="I118" s="849">
        <v>573.8499755859375</v>
      </c>
      <c r="J118" s="849">
        <v>3</v>
      </c>
      <c r="K118" s="850">
        <v>1721.550048828125</v>
      </c>
    </row>
    <row r="119" spans="1:11" ht="14.4" customHeight="1" x14ac:dyDescent="0.3">
      <c r="A119" s="831" t="s">
        <v>553</v>
      </c>
      <c r="B119" s="832" t="s">
        <v>554</v>
      </c>
      <c r="C119" s="835" t="s">
        <v>579</v>
      </c>
      <c r="D119" s="863" t="s">
        <v>580</v>
      </c>
      <c r="E119" s="835" t="s">
        <v>1531</v>
      </c>
      <c r="F119" s="863" t="s">
        <v>1532</v>
      </c>
      <c r="G119" s="835" t="s">
        <v>1539</v>
      </c>
      <c r="H119" s="835" t="s">
        <v>1540</v>
      </c>
      <c r="I119" s="849">
        <v>1.3799999952316284</v>
      </c>
      <c r="J119" s="849">
        <v>100</v>
      </c>
      <c r="K119" s="850">
        <v>138</v>
      </c>
    </row>
    <row r="120" spans="1:11" ht="14.4" customHeight="1" x14ac:dyDescent="0.3">
      <c r="A120" s="831" t="s">
        <v>553</v>
      </c>
      <c r="B120" s="832" t="s">
        <v>554</v>
      </c>
      <c r="C120" s="835" t="s">
        <v>579</v>
      </c>
      <c r="D120" s="863" t="s">
        <v>580</v>
      </c>
      <c r="E120" s="835" t="s">
        <v>1531</v>
      </c>
      <c r="F120" s="863" t="s">
        <v>1532</v>
      </c>
      <c r="G120" s="835" t="s">
        <v>1545</v>
      </c>
      <c r="H120" s="835" t="s">
        <v>1546</v>
      </c>
      <c r="I120" s="849">
        <v>3.369999885559082</v>
      </c>
      <c r="J120" s="849">
        <v>100</v>
      </c>
      <c r="K120" s="850">
        <v>337</v>
      </c>
    </row>
    <row r="121" spans="1:11" ht="14.4" customHeight="1" x14ac:dyDescent="0.3">
      <c r="A121" s="831" t="s">
        <v>553</v>
      </c>
      <c r="B121" s="832" t="s">
        <v>554</v>
      </c>
      <c r="C121" s="835" t="s">
        <v>579</v>
      </c>
      <c r="D121" s="863" t="s">
        <v>580</v>
      </c>
      <c r="E121" s="835" t="s">
        <v>1531</v>
      </c>
      <c r="F121" s="863" t="s">
        <v>1532</v>
      </c>
      <c r="G121" s="835" t="s">
        <v>1691</v>
      </c>
      <c r="H121" s="835" t="s">
        <v>1692</v>
      </c>
      <c r="I121" s="849">
        <v>9.2950000762939453</v>
      </c>
      <c r="J121" s="849">
        <v>200</v>
      </c>
      <c r="K121" s="850">
        <v>1859.1400146484375</v>
      </c>
    </row>
    <row r="122" spans="1:11" ht="14.4" customHeight="1" x14ac:dyDescent="0.3">
      <c r="A122" s="831" t="s">
        <v>553</v>
      </c>
      <c r="B122" s="832" t="s">
        <v>554</v>
      </c>
      <c r="C122" s="835" t="s">
        <v>579</v>
      </c>
      <c r="D122" s="863" t="s">
        <v>580</v>
      </c>
      <c r="E122" s="835" t="s">
        <v>1531</v>
      </c>
      <c r="F122" s="863" t="s">
        <v>1532</v>
      </c>
      <c r="G122" s="835" t="s">
        <v>1649</v>
      </c>
      <c r="H122" s="835" t="s">
        <v>1650</v>
      </c>
      <c r="I122" s="849">
        <v>8.1099996566772461</v>
      </c>
      <c r="J122" s="849">
        <v>48</v>
      </c>
      <c r="K122" s="850">
        <v>389.27999877929687</v>
      </c>
    </row>
    <row r="123" spans="1:11" ht="14.4" customHeight="1" x14ac:dyDescent="0.3">
      <c r="A123" s="831" t="s">
        <v>553</v>
      </c>
      <c r="B123" s="832" t="s">
        <v>554</v>
      </c>
      <c r="C123" s="835" t="s">
        <v>579</v>
      </c>
      <c r="D123" s="863" t="s">
        <v>580</v>
      </c>
      <c r="E123" s="835" t="s">
        <v>1531</v>
      </c>
      <c r="F123" s="863" t="s">
        <v>1532</v>
      </c>
      <c r="G123" s="835" t="s">
        <v>1693</v>
      </c>
      <c r="H123" s="835" t="s">
        <v>1694</v>
      </c>
      <c r="I123" s="849">
        <v>46</v>
      </c>
      <c r="J123" s="849">
        <v>2</v>
      </c>
      <c r="K123" s="850">
        <v>92</v>
      </c>
    </row>
    <row r="124" spans="1:11" ht="14.4" customHeight="1" x14ac:dyDescent="0.3">
      <c r="A124" s="831" t="s">
        <v>553</v>
      </c>
      <c r="B124" s="832" t="s">
        <v>554</v>
      </c>
      <c r="C124" s="835" t="s">
        <v>579</v>
      </c>
      <c r="D124" s="863" t="s">
        <v>580</v>
      </c>
      <c r="E124" s="835" t="s">
        <v>1531</v>
      </c>
      <c r="F124" s="863" t="s">
        <v>1532</v>
      </c>
      <c r="G124" s="835" t="s">
        <v>1695</v>
      </c>
      <c r="H124" s="835" t="s">
        <v>1696</v>
      </c>
      <c r="I124" s="849">
        <v>98.379997253417969</v>
      </c>
      <c r="J124" s="849">
        <v>5</v>
      </c>
      <c r="K124" s="850">
        <v>491.89999389648437</v>
      </c>
    </row>
    <row r="125" spans="1:11" ht="14.4" customHeight="1" x14ac:dyDescent="0.3">
      <c r="A125" s="831" t="s">
        <v>553</v>
      </c>
      <c r="B125" s="832" t="s">
        <v>554</v>
      </c>
      <c r="C125" s="835" t="s">
        <v>579</v>
      </c>
      <c r="D125" s="863" t="s">
        <v>580</v>
      </c>
      <c r="E125" s="835" t="s">
        <v>1531</v>
      </c>
      <c r="F125" s="863" t="s">
        <v>1532</v>
      </c>
      <c r="G125" s="835" t="s">
        <v>1697</v>
      </c>
      <c r="H125" s="835" t="s">
        <v>1698</v>
      </c>
      <c r="I125" s="849">
        <v>18.889999389648438</v>
      </c>
      <c r="J125" s="849">
        <v>120</v>
      </c>
      <c r="K125" s="850">
        <v>2266.6400146484375</v>
      </c>
    </row>
    <row r="126" spans="1:11" ht="14.4" customHeight="1" x14ac:dyDescent="0.3">
      <c r="A126" s="831" t="s">
        <v>553</v>
      </c>
      <c r="B126" s="832" t="s">
        <v>554</v>
      </c>
      <c r="C126" s="835" t="s">
        <v>579</v>
      </c>
      <c r="D126" s="863" t="s">
        <v>580</v>
      </c>
      <c r="E126" s="835" t="s">
        <v>1531</v>
      </c>
      <c r="F126" s="863" t="s">
        <v>1532</v>
      </c>
      <c r="G126" s="835" t="s">
        <v>1699</v>
      </c>
      <c r="H126" s="835" t="s">
        <v>1700</v>
      </c>
      <c r="I126" s="849">
        <v>26.414999961853027</v>
      </c>
      <c r="J126" s="849">
        <v>48</v>
      </c>
      <c r="K126" s="850">
        <v>1267.9199829101562</v>
      </c>
    </row>
    <row r="127" spans="1:11" ht="14.4" customHeight="1" x14ac:dyDescent="0.3">
      <c r="A127" s="831" t="s">
        <v>553</v>
      </c>
      <c r="B127" s="832" t="s">
        <v>554</v>
      </c>
      <c r="C127" s="835" t="s">
        <v>579</v>
      </c>
      <c r="D127" s="863" t="s">
        <v>580</v>
      </c>
      <c r="E127" s="835" t="s">
        <v>1531</v>
      </c>
      <c r="F127" s="863" t="s">
        <v>1532</v>
      </c>
      <c r="G127" s="835" t="s">
        <v>1549</v>
      </c>
      <c r="H127" s="835" t="s">
        <v>1550</v>
      </c>
      <c r="I127" s="849">
        <v>10.520000457763672</v>
      </c>
      <c r="J127" s="849">
        <v>60</v>
      </c>
      <c r="K127" s="850">
        <v>631.20001220703125</v>
      </c>
    </row>
    <row r="128" spans="1:11" ht="14.4" customHeight="1" x14ac:dyDescent="0.3">
      <c r="A128" s="831" t="s">
        <v>553</v>
      </c>
      <c r="B128" s="832" t="s">
        <v>554</v>
      </c>
      <c r="C128" s="835" t="s">
        <v>579</v>
      </c>
      <c r="D128" s="863" t="s">
        <v>580</v>
      </c>
      <c r="E128" s="835" t="s">
        <v>1531</v>
      </c>
      <c r="F128" s="863" t="s">
        <v>1532</v>
      </c>
      <c r="G128" s="835" t="s">
        <v>1551</v>
      </c>
      <c r="H128" s="835" t="s">
        <v>1552</v>
      </c>
      <c r="I128" s="849">
        <v>13.224999904632568</v>
      </c>
      <c r="J128" s="849">
        <v>100</v>
      </c>
      <c r="K128" s="850">
        <v>1322.5</v>
      </c>
    </row>
    <row r="129" spans="1:11" ht="14.4" customHeight="1" x14ac:dyDescent="0.3">
      <c r="A129" s="831" t="s">
        <v>553</v>
      </c>
      <c r="B129" s="832" t="s">
        <v>554</v>
      </c>
      <c r="C129" s="835" t="s">
        <v>579</v>
      </c>
      <c r="D129" s="863" t="s">
        <v>580</v>
      </c>
      <c r="E129" s="835" t="s">
        <v>1531</v>
      </c>
      <c r="F129" s="863" t="s">
        <v>1532</v>
      </c>
      <c r="G129" s="835" t="s">
        <v>1701</v>
      </c>
      <c r="H129" s="835" t="s">
        <v>1702</v>
      </c>
      <c r="I129" s="849">
        <v>3.559999942779541</v>
      </c>
      <c r="J129" s="849">
        <v>80</v>
      </c>
      <c r="K129" s="850">
        <v>284.80000305175781</v>
      </c>
    </row>
    <row r="130" spans="1:11" ht="14.4" customHeight="1" x14ac:dyDescent="0.3">
      <c r="A130" s="831" t="s">
        <v>553</v>
      </c>
      <c r="B130" s="832" t="s">
        <v>554</v>
      </c>
      <c r="C130" s="835" t="s">
        <v>579</v>
      </c>
      <c r="D130" s="863" t="s">
        <v>580</v>
      </c>
      <c r="E130" s="835" t="s">
        <v>1531</v>
      </c>
      <c r="F130" s="863" t="s">
        <v>1532</v>
      </c>
      <c r="G130" s="835" t="s">
        <v>1651</v>
      </c>
      <c r="H130" s="835" t="s">
        <v>1652</v>
      </c>
      <c r="I130" s="849">
        <v>15.640000343322754</v>
      </c>
      <c r="J130" s="849">
        <v>50</v>
      </c>
      <c r="K130" s="850">
        <v>782</v>
      </c>
    </row>
    <row r="131" spans="1:11" ht="14.4" customHeight="1" x14ac:dyDescent="0.3">
      <c r="A131" s="831" t="s">
        <v>553</v>
      </c>
      <c r="B131" s="832" t="s">
        <v>554</v>
      </c>
      <c r="C131" s="835" t="s">
        <v>579</v>
      </c>
      <c r="D131" s="863" t="s">
        <v>580</v>
      </c>
      <c r="E131" s="835" t="s">
        <v>1531</v>
      </c>
      <c r="F131" s="863" t="s">
        <v>1532</v>
      </c>
      <c r="G131" s="835" t="s">
        <v>1703</v>
      </c>
      <c r="H131" s="835" t="s">
        <v>1704</v>
      </c>
      <c r="I131" s="849">
        <v>17.139999389648438</v>
      </c>
      <c r="J131" s="849">
        <v>50</v>
      </c>
      <c r="K131" s="850">
        <v>856.75</v>
      </c>
    </row>
    <row r="132" spans="1:11" ht="14.4" customHeight="1" x14ac:dyDescent="0.3">
      <c r="A132" s="831" t="s">
        <v>553</v>
      </c>
      <c r="B132" s="832" t="s">
        <v>554</v>
      </c>
      <c r="C132" s="835" t="s">
        <v>579</v>
      </c>
      <c r="D132" s="863" t="s">
        <v>580</v>
      </c>
      <c r="E132" s="835" t="s">
        <v>1531</v>
      </c>
      <c r="F132" s="863" t="s">
        <v>1532</v>
      </c>
      <c r="G132" s="835" t="s">
        <v>1705</v>
      </c>
      <c r="H132" s="835" t="s">
        <v>1706</v>
      </c>
      <c r="I132" s="849">
        <v>280.33999633789062</v>
      </c>
      <c r="J132" s="849">
        <v>8</v>
      </c>
      <c r="K132" s="850">
        <v>2242.679931640625</v>
      </c>
    </row>
    <row r="133" spans="1:11" ht="14.4" customHeight="1" x14ac:dyDescent="0.3">
      <c r="A133" s="831" t="s">
        <v>553</v>
      </c>
      <c r="B133" s="832" t="s">
        <v>554</v>
      </c>
      <c r="C133" s="835" t="s">
        <v>579</v>
      </c>
      <c r="D133" s="863" t="s">
        <v>580</v>
      </c>
      <c r="E133" s="835" t="s">
        <v>1531</v>
      </c>
      <c r="F133" s="863" t="s">
        <v>1532</v>
      </c>
      <c r="G133" s="835" t="s">
        <v>1707</v>
      </c>
      <c r="H133" s="835" t="s">
        <v>1708</v>
      </c>
      <c r="I133" s="849">
        <v>34.189998626708984</v>
      </c>
      <c r="J133" s="849">
        <v>100</v>
      </c>
      <c r="K133" s="850">
        <v>3419.43994140625</v>
      </c>
    </row>
    <row r="134" spans="1:11" ht="14.4" customHeight="1" x14ac:dyDescent="0.3">
      <c r="A134" s="831" t="s">
        <v>553</v>
      </c>
      <c r="B134" s="832" t="s">
        <v>554</v>
      </c>
      <c r="C134" s="835" t="s">
        <v>579</v>
      </c>
      <c r="D134" s="863" t="s">
        <v>580</v>
      </c>
      <c r="E134" s="835" t="s">
        <v>1531</v>
      </c>
      <c r="F134" s="863" t="s">
        <v>1532</v>
      </c>
      <c r="G134" s="835" t="s">
        <v>1709</v>
      </c>
      <c r="H134" s="835" t="s">
        <v>1710</v>
      </c>
      <c r="I134" s="849">
        <v>0.49000000953674316</v>
      </c>
      <c r="J134" s="849">
        <v>2000</v>
      </c>
      <c r="K134" s="850">
        <v>980</v>
      </c>
    </row>
    <row r="135" spans="1:11" ht="14.4" customHeight="1" x14ac:dyDescent="0.3">
      <c r="A135" s="831" t="s">
        <v>553</v>
      </c>
      <c r="B135" s="832" t="s">
        <v>554</v>
      </c>
      <c r="C135" s="835" t="s">
        <v>579</v>
      </c>
      <c r="D135" s="863" t="s">
        <v>580</v>
      </c>
      <c r="E135" s="835" t="s">
        <v>1531</v>
      </c>
      <c r="F135" s="863" t="s">
        <v>1532</v>
      </c>
      <c r="G135" s="835" t="s">
        <v>1561</v>
      </c>
      <c r="H135" s="835" t="s">
        <v>1562</v>
      </c>
      <c r="I135" s="849">
        <v>0.67000001668930054</v>
      </c>
      <c r="J135" s="849">
        <v>1000</v>
      </c>
      <c r="K135" s="850">
        <v>670</v>
      </c>
    </row>
    <row r="136" spans="1:11" ht="14.4" customHeight="1" x14ac:dyDescent="0.3">
      <c r="A136" s="831" t="s">
        <v>553</v>
      </c>
      <c r="B136" s="832" t="s">
        <v>554</v>
      </c>
      <c r="C136" s="835" t="s">
        <v>579</v>
      </c>
      <c r="D136" s="863" t="s">
        <v>580</v>
      </c>
      <c r="E136" s="835" t="s">
        <v>1531</v>
      </c>
      <c r="F136" s="863" t="s">
        <v>1532</v>
      </c>
      <c r="G136" s="835" t="s">
        <v>1711</v>
      </c>
      <c r="H136" s="835" t="s">
        <v>1712</v>
      </c>
      <c r="I136" s="849">
        <v>3.9450000524520874</v>
      </c>
      <c r="J136" s="849">
        <v>1000</v>
      </c>
      <c r="K136" s="850">
        <v>3945</v>
      </c>
    </row>
    <row r="137" spans="1:11" ht="14.4" customHeight="1" x14ac:dyDescent="0.3">
      <c r="A137" s="831" t="s">
        <v>553</v>
      </c>
      <c r="B137" s="832" t="s">
        <v>554</v>
      </c>
      <c r="C137" s="835" t="s">
        <v>579</v>
      </c>
      <c r="D137" s="863" t="s">
        <v>580</v>
      </c>
      <c r="E137" s="835" t="s">
        <v>1531</v>
      </c>
      <c r="F137" s="863" t="s">
        <v>1532</v>
      </c>
      <c r="G137" s="835" t="s">
        <v>1563</v>
      </c>
      <c r="H137" s="835" t="s">
        <v>1564</v>
      </c>
      <c r="I137" s="849">
        <v>27.879999160766602</v>
      </c>
      <c r="J137" s="849">
        <v>3</v>
      </c>
      <c r="K137" s="850">
        <v>83.639997482299805</v>
      </c>
    </row>
    <row r="138" spans="1:11" ht="14.4" customHeight="1" x14ac:dyDescent="0.3">
      <c r="A138" s="831" t="s">
        <v>553</v>
      </c>
      <c r="B138" s="832" t="s">
        <v>554</v>
      </c>
      <c r="C138" s="835" t="s">
        <v>579</v>
      </c>
      <c r="D138" s="863" t="s">
        <v>580</v>
      </c>
      <c r="E138" s="835" t="s">
        <v>1567</v>
      </c>
      <c r="F138" s="863" t="s">
        <v>1568</v>
      </c>
      <c r="G138" s="835" t="s">
        <v>1713</v>
      </c>
      <c r="H138" s="835" t="s">
        <v>1714</v>
      </c>
      <c r="I138" s="849">
        <v>6.2899999618530273</v>
      </c>
      <c r="J138" s="849">
        <v>100</v>
      </c>
      <c r="K138" s="850">
        <v>629</v>
      </c>
    </row>
    <row r="139" spans="1:11" ht="14.4" customHeight="1" x14ac:dyDescent="0.3">
      <c r="A139" s="831" t="s">
        <v>553</v>
      </c>
      <c r="B139" s="832" t="s">
        <v>554</v>
      </c>
      <c r="C139" s="835" t="s">
        <v>579</v>
      </c>
      <c r="D139" s="863" t="s">
        <v>580</v>
      </c>
      <c r="E139" s="835" t="s">
        <v>1567</v>
      </c>
      <c r="F139" s="863" t="s">
        <v>1568</v>
      </c>
      <c r="G139" s="835" t="s">
        <v>1715</v>
      </c>
      <c r="H139" s="835" t="s">
        <v>1716</v>
      </c>
      <c r="I139" s="849">
        <v>2.9000000953674316</v>
      </c>
      <c r="J139" s="849">
        <v>500</v>
      </c>
      <c r="K139" s="850">
        <v>1450</v>
      </c>
    </row>
    <row r="140" spans="1:11" ht="14.4" customHeight="1" x14ac:dyDescent="0.3">
      <c r="A140" s="831" t="s">
        <v>553</v>
      </c>
      <c r="B140" s="832" t="s">
        <v>554</v>
      </c>
      <c r="C140" s="835" t="s">
        <v>579</v>
      </c>
      <c r="D140" s="863" t="s">
        <v>580</v>
      </c>
      <c r="E140" s="835" t="s">
        <v>1567</v>
      </c>
      <c r="F140" s="863" t="s">
        <v>1568</v>
      </c>
      <c r="G140" s="835" t="s">
        <v>1717</v>
      </c>
      <c r="H140" s="835" t="s">
        <v>1718</v>
      </c>
      <c r="I140" s="849">
        <v>2.9100000858306885</v>
      </c>
      <c r="J140" s="849">
        <v>500</v>
      </c>
      <c r="K140" s="850">
        <v>1455</v>
      </c>
    </row>
    <row r="141" spans="1:11" ht="14.4" customHeight="1" x14ac:dyDescent="0.3">
      <c r="A141" s="831" t="s">
        <v>553</v>
      </c>
      <c r="B141" s="832" t="s">
        <v>554</v>
      </c>
      <c r="C141" s="835" t="s">
        <v>579</v>
      </c>
      <c r="D141" s="863" t="s">
        <v>580</v>
      </c>
      <c r="E141" s="835" t="s">
        <v>1567</v>
      </c>
      <c r="F141" s="863" t="s">
        <v>1568</v>
      </c>
      <c r="G141" s="835" t="s">
        <v>1719</v>
      </c>
      <c r="H141" s="835" t="s">
        <v>1720</v>
      </c>
      <c r="I141" s="849">
        <v>636.46002197265625</v>
      </c>
      <c r="J141" s="849">
        <v>20</v>
      </c>
      <c r="K141" s="850">
        <v>12729.2001953125</v>
      </c>
    </row>
    <row r="142" spans="1:11" ht="14.4" customHeight="1" x14ac:dyDescent="0.3">
      <c r="A142" s="831" t="s">
        <v>553</v>
      </c>
      <c r="B142" s="832" t="s">
        <v>554</v>
      </c>
      <c r="C142" s="835" t="s">
        <v>579</v>
      </c>
      <c r="D142" s="863" t="s">
        <v>580</v>
      </c>
      <c r="E142" s="835" t="s">
        <v>1567</v>
      </c>
      <c r="F142" s="863" t="s">
        <v>1568</v>
      </c>
      <c r="G142" s="835" t="s">
        <v>1569</v>
      </c>
      <c r="H142" s="835" t="s">
        <v>1570</v>
      </c>
      <c r="I142" s="849">
        <v>9.9999997764825821E-3</v>
      </c>
      <c r="J142" s="849">
        <v>500</v>
      </c>
      <c r="K142" s="850">
        <v>5</v>
      </c>
    </row>
    <row r="143" spans="1:11" ht="14.4" customHeight="1" x14ac:dyDescent="0.3">
      <c r="A143" s="831" t="s">
        <v>553</v>
      </c>
      <c r="B143" s="832" t="s">
        <v>554</v>
      </c>
      <c r="C143" s="835" t="s">
        <v>579</v>
      </c>
      <c r="D143" s="863" t="s">
        <v>580</v>
      </c>
      <c r="E143" s="835" t="s">
        <v>1567</v>
      </c>
      <c r="F143" s="863" t="s">
        <v>1568</v>
      </c>
      <c r="G143" s="835" t="s">
        <v>1721</v>
      </c>
      <c r="H143" s="835" t="s">
        <v>1722</v>
      </c>
      <c r="I143" s="849">
        <v>2.7799999713897705</v>
      </c>
      <c r="J143" s="849">
        <v>900</v>
      </c>
      <c r="K143" s="850">
        <v>2502</v>
      </c>
    </row>
    <row r="144" spans="1:11" ht="14.4" customHeight="1" x14ac:dyDescent="0.3">
      <c r="A144" s="831" t="s">
        <v>553</v>
      </c>
      <c r="B144" s="832" t="s">
        <v>554</v>
      </c>
      <c r="C144" s="835" t="s">
        <v>579</v>
      </c>
      <c r="D144" s="863" t="s">
        <v>580</v>
      </c>
      <c r="E144" s="835" t="s">
        <v>1567</v>
      </c>
      <c r="F144" s="863" t="s">
        <v>1568</v>
      </c>
      <c r="G144" s="835" t="s">
        <v>1723</v>
      </c>
      <c r="H144" s="835" t="s">
        <v>1724</v>
      </c>
      <c r="I144" s="849">
        <v>45.5</v>
      </c>
      <c r="J144" s="849">
        <v>140</v>
      </c>
      <c r="K144" s="850">
        <v>6369.43994140625</v>
      </c>
    </row>
    <row r="145" spans="1:11" ht="14.4" customHeight="1" x14ac:dyDescent="0.3">
      <c r="A145" s="831" t="s">
        <v>553</v>
      </c>
      <c r="B145" s="832" t="s">
        <v>554</v>
      </c>
      <c r="C145" s="835" t="s">
        <v>579</v>
      </c>
      <c r="D145" s="863" t="s">
        <v>580</v>
      </c>
      <c r="E145" s="835" t="s">
        <v>1567</v>
      </c>
      <c r="F145" s="863" t="s">
        <v>1568</v>
      </c>
      <c r="G145" s="835" t="s">
        <v>1725</v>
      </c>
      <c r="H145" s="835" t="s">
        <v>1726</v>
      </c>
      <c r="I145" s="849">
        <v>15.920000076293945</v>
      </c>
      <c r="J145" s="849">
        <v>300</v>
      </c>
      <c r="K145" s="850">
        <v>4776</v>
      </c>
    </row>
    <row r="146" spans="1:11" ht="14.4" customHeight="1" x14ac:dyDescent="0.3">
      <c r="A146" s="831" t="s">
        <v>553</v>
      </c>
      <c r="B146" s="832" t="s">
        <v>554</v>
      </c>
      <c r="C146" s="835" t="s">
        <v>579</v>
      </c>
      <c r="D146" s="863" t="s">
        <v>580</v>
      </c>
      <c r="E146" s="835" t="s">
        <v>1567</v>
      </c>
      <c r="F146" s="863" t="s">
        <v>1568</v>
      </c>
      <c r="G146" s="835" t="s">
        <v>1727</v>
      </c>
      <c r="H146" s="835" t="s">
        <v>1728</v>
      </c>
      <c r="I146" s="849">
        <v>25.989999771118164</v>
      </c>
      <c r="J146" s="849">
        <v>160</v>
      </c>
      <c r="K146" s="850">
        <v>4158.4801025390625</v>
      </c>
    </row>
    <row r="147" spans="1:11" ht="14.4" customHeight="1" x14ac:dyDescent="0.3">
      <c r="A147" s="831" t="s">
        <v>553</v>
      </c>
      <c r="B147" s="832" t="s">
        <v>554</v>
      </c>
      <c r="C147" s="835" t="s">
        <v>579</v>
      </c>
      <c r="D147" s="863" t="s">
        <v>580</v>
      </c>
      <c r="E147" s="835" t="s">
        <v>1567</v>
      </c>
      <c r="F147" s="863" t="s">
        <v>1568</v>
      </c>
      <c r="G147" s="835" t="s">
        <v>1729</v>
      </c>
      <c r="H147" s="835" t="s">
        <v>1730</v>
      </c>
      <c r="I147" s="849">
        <v>6.1500000953674316</v>
      </c>
      <c r="J147" s="849">
        <v>400</v>
      </c>
      <c r="K147" s="850">
        <v>2460</v>
      </c>
    </row>
    <row r="148" spans="1:11" ht="14.4" customHeight="1" x14ac:dyDescent="0.3">
      <c r="A148" s="831" t="s">
        <v>553</v>
      </c>
      <c r="B148" s="832" t="s">
        <v>554</v>
      </c>
      <c r="C148" s="835" t="s">
        <v>579</v>
      </c>
      <c r="D148" s="863" t="s">
        <v>580</v>
      </c>
      <c r="E148" s="835" t="s">
        <v>1567</v>
      </c>
      <c r="F148" s="863" t="s">
        <v>1568</v>
      </c>
      <c r="G148" s="835" t="s">
        <v>1571</v>
      </c>
      <c r="H148" s="835" t="s">
        <v>1572</v>
      </c>
      <c r="I148" s="849">
        <v>3.4600000381469727</v>
      </c>
      <c r="J148" s="849">
        <v>400</v>
      </c>
      <c r="K148" s="850">
        <v>1384</v>
      </c>
    </row>
    <row r="149" spans="1:11" ht="14.4" customHeight="1" x14ac:dyDescent="0.3">
      <c r="A149" s="831" t="s">
        <v>553</v>
      </c>
      <c r="B149" s="832" t="s">
        <v>554</v>
      </c>
      <c r="C149" s="835" t="s">
        <v>579</v>
      </c>
      <c r="D149" s="863" t="s">
        <v>580</v>
      </c>
      <c r="E149" s="835" t="s">
        <v>1567</v>
      </c>
      <c r="F149" s="863" t="s">
        <v>1568</v>
      </c>
      <c r="G149" s="835" t="s">
        <v>1731</v>
      </c>
      <c r="H149" s="835" t="s">
        <v>1732</v>
      </c>
      <c r="I149" s="849">
        <v>61.060001373291016</v>
      </c>
      <c r="J149" s="849">
        <v>200</v>
      </c>
      <c r="K149" s="850">
        <v>12211.3203125</v>
      </c>
    </row>
    <row r="150" spans="1:11" ht="14.4" customHeight="1" x14ac:dyDescent="0.3">
      <c r="A150" s="831" t="s">
        <v>553</v>
      </c>
      <c r="B150" s="832" t="s">
        <v>554</v>
      </c>
      <c r="C150" s="835" t="s">
        <v>579</v>
      </c>
      <c r="D150" s="863" t="s">
        <v>580</v>
      </c>
      <c r="E150" s="835" t="s">
        <v>1567</v>
      </c>
      <c r="F150" s="863" t="s">
        <v>1568</v>
      </c>
      <c r="G150" s="835" t="s">
        <v>1733</v>
      </c>
      <c r="H150" s="835" t="s">
        <v>1734</v>
      </c>
      <c r="I150" s="849">
        <v>21.899999618530273</v>
      </c>
      <c r="J150" s="849">
        <v>100</v>
      </c>
      <c r="K150" s="850">
        <v>2190.10009765625</v>
      </c>
    </row>
    <row r="151" spans="1:11" ht="14.4" customHeight="1" x14ac:dyDescent="0.3">
      <c r="A151" s="831" t="s">
        <v>553</v>
      </c>
      <c r="B151" s="832" t="s">
        <v>554</v>
      </c>
      <c r="C151" s="835" t="s">
        <v>579</v>
      </c>
      <c r="D151" s="863" t="s">
        <v>580</v>
      </c>
      <c r="E151" s="835" t="s">
        <v>1567</v>
      </c>
      <c r="F151" s="863" t="s">
        <v>1568</v>
      </c>
      <c r="G151" s="835" t="s">
        <v>1735</v>
      </c>
      <c r="H151" s="835" t="s">
        <v>1736</v>
      </c>
      <c r="I151" s="849">
        <v>21.899999618530273</v>
      </c>
      <c r="J151" s="849">
        <v>100</v>
      </c>
      <c r="K151" s="850">
        <v>2190.10009765625</v>
      </c>
    </row>
    <row r="152" spans="1:11" ht="14.4" customHeight="1" x14ac:dyDescent="0.3">
      <c r="A152" s="831" t="s">
        <v>553</v>
      </c>
      <c r="B152" s="832" t="s">
        <v>554</v>
      </c>
      <c r="C152" s="835" t="s">
        <v>579</v>
      </c>
      <c r="D152" s="863" t="s">
        <v>580</v>
      </c>
      <c r="E152" s="835" t="s">
        <v>1567</v>
      </c>
      <c r="F152" s="863" t="s">
        <v>1568</v>
      </c>
      <c r="G152" s="835" t="s">
        <v>1657</v>
      </c>
      <c r="H152" s="835" t="s">
        <v>1658</v>
      </c>
      <c r="I152" s="849">
        <v>9.6800003051757812</v>
      </c>
      <c r="J152" s="849">
        <v>300</v>
      </c>
      <c r="K152" s="850">
        <v>2904</v>
      </c>
    </row>
    <row r="153" spans="1:11" ht="14.4" customHeight="1" x14ac:dyDescent="0.3">
      <c r="A153" s="831" t="s">
        <v>553</v>
      </c>
      <c r="B153" s="832" t="s">
        <v>554</v>
      </c>
      <c r="C153" s="835" t="s">
        <v>579</v>
      </c>
      <c r="D153" s="863" t="s">
        <v>580</v>
      </c>
      <c r="E153" s="835" t="s">
        <v>1567</v>
      </c>
      <c r="F153" s="863" t="s">
        <v>1568</v>
      </c>
      <c r="G153" s="835" t="s">
        <v>1737</v>
      </c>
      <c r="H153" s="835" t="s">
        <v>1738</v>
      </c>
      <c r="I153" s="849">
        <v>4.619999885559082</v>
      </c>
      <c r="J153" s="849">
        <v>30</v>
      </c>
      <c r="K153" s="850">
        <v>138.60000610351562</v>
      </c>
    </row>
    <row r="154" spans="1:11" ht="14.4" customHeight="1" x14ac:dyDescent="0.3">
      <c r="A154" s="831" t="s">
        <v>553</v>
      </c>
      <c r="B154" s="832" t="s">
        <v>554</v>
      </c>
      <c r="C154" s="835" t="s">
        <v>579</v>
      </c>
      <c r="D154" s="863" t="s">
        <v>580</v>
      </c>
      <c r="E154" s="835" t="s">
        <v>1567</v>
      </c>
      <c r="F154" s="863" t="s">
        <v>1568</v>
      </c>
      <c r="G154" s="835" t="s">
        <v>1739</v>
      </c>
      <c r="H154" s="835" t="s">
        <v>1740</v>
      </c>
      <c r="I154" s="849">
        <v>80.580001831054688</v>
      </c>
      <c r="J154" s="849">
        <v>80</v>
      </c>
      <c r="K154" s="850">
        <v>6446.39990234375</v>
      </c>
    </row>
    <row r="155" spans="1:11" ht="14.4" customHeight="1" x14ac:dyDescent="0.3">
      <c r="A155" s="831" t="s">
        <v>553</v>
      </c>
      <c r="B155" s="832" t="s">
        <v>554</v>
      </c>
      <c r="C155" s="835" t="s">
        <v>579</v>
      </c>
      <c r="D155" s="863" t="s">
        <v>580</v>
      </c>
      <c r="E155" s="835" t="s">
        <v>1567</v>
      </c>
      <c r="F155" s="863" t="s">
        <v>1568</v>
      </c>
      <c r="G155" s="835" t="s">
        <v>1583</v>
      </c>
      <c r="H155" s="835" t="s">
        <v>1584</v>
      </c>
      <c r="I155" s="849">
        <v>11.734999656677246</v>
      </c>
      <c r="J155" s="849">
        <v>50</v>
      </c>
      <c r="K155" s="850">
        <v>586.80001831054687</v>
      </c>
    </row>
    <row r="156" spans="1:11" ht="14.4" customHeight="1" x14ac:dyDescent="0.3">
      <c r="A156" s="831" t="s">
        <v>553</v>
      </c>
      <c r="B156" s="832" t="s">
        <v>554</v>
      </c>
      <c r="C156" s="835" t="s">
        <v>579</v>
      </c>
      <c r="D156" s="863" t="s">
        <v>580</v>
      </c>
      <c r="E156" s="835" t="s">
        <v>1567</v>
      </c>
      <c r="F156" s="863" t="s">
        <v>1568</v>
      </c>
      <c r="G156" s="835" t="s">
        <v>1661</v>
      </c>
      <c r="H156" s="835" t="s">
        <v>1662</v>
      </c>
      <c r="I156" s="849">
        <v>13.310000419616699</v>
      </c>
      <c r="J156" s="849">
        <v>30</v>
      </c>
      <c r="K156" s="850">
        <v>399.30001831054687</v>
      </c>
    </row>
    <row r="157" spans="1:11" ht="14.4" customHeight="1" x14ac:dyDescent="0.3">
      <c r="A157" s="831" t="s">
        <v>553</v>
      </c>
      <c r="B157" s="832" t="s">
        <v>554</v>
      </c>
      <c r="C157" s="835" t="s">
        <v>579</v>
      </c>
      <c r="D157" s="863" t="s">
        <v>580</v>
      </c>
      <c r="E157" s="835" t="s">
        <v>1567</v>
      </c>
      <c r="F157" s="863" t="s">
        <v>1568</v>
      </c>
      <c r="G157" s="835" t="s">
        <v>1663</v>
      </c>
      <c r="H157" s="835" t="s">
        <v>1664</v>
      </c>
      <c r="I157" s="849">
        <v>9.1999998092651367</v>
      </c>
      <c r="J157" s="849">
        <v>400</v>
      </c>
      <c r="K157" s="850">
        <v>3680</v>
      </c>
    </row>
    <row r="158" spans="1:11" ht="14.4" customHeight="1" x14ac:dyDescent="0.3">
      <c r="A158" s="831" t="s">
        <v>553</v>
      </c>
      <c r="B158" s="832" t="s">
        <v>554</v>
      </c>
      <c r="C158" s="835" t="s">
        <v>579</v>
      </c>
      <c r="D158" s="863" t="s">
        <v>580</v>
      </c>
      <c r="E158" s="835" t="s">
        <v>1567</v>
      </c>
      <c r="F158" s="863" t="s">
        <v>1568</v>
      </c>
      <c r="G158" s="835" t="s">
        <v>1741</v>
      </c>
      <c r="H158" s="835" t="s">
        <v>1742</v>
      </c>
      <c r="I158" s="849">
        <v>2.0399999618530273</v>
      </c>
      <c r="J158" s="849">
        <v>600</v>
      </c>
      <c r="K158" s="850">
        <v>1224</v>
      </c>
    </row>
    <row r="159" spans="1:11" ht="14.4" customHeight="1" x14ac:dyDescent="0.3">
      <c r="A159" s="831" t="s">
        <v>553</v>
      </c>
      <c r="B159" s="832" t="s">
        <v>554</v>
      </c>
      <c r="C159" s="835" t="s">
        <v>579</v>
      </c>
      <c r="D159" s="863" t="s">
        <v>580</v>
      </c>
      <c r="E159" s="835" t="s">
        <v>1567</v>
      </c>
      <c r="F159" s="863" t="s">
        <v>1568</v>
      </c>
      <c r="G159" s="835" t="s">
        <v>1743</v>
      </c>
      <c r="H159" s="835" t="s">
        <v>1744</v>
      </c>
      <c r="I159" s="849">
        <v>268.6199951171875</v>
      </c>
      <c r="J159" s="849">
        <v>60</v>
      </c>
      <c r="K159" s="850">
        <v>16117.19970703125</v>
      </c>
    </row>
    <row r="160" spans="1:11" ht="14.4" customHeight="1" x14ac:dyDescent="0.3">
      <c r="A160" s="831" t="s">
        <v>553</v>
      </c>
      <c r="B160" s="832" t="s">
        <v>554</v>
      </c>
      <c r="C160" s="835" t="s">
        <v>579</v>
      </c>
      <c r="D160" s="863" t="s">
        <v>580</v>
      </c>
      <c r="E160" s="835" t="s">
        <v>1567</v>
      </c>
      <c r="F160" s="863" t="s">
        <v>1568</v>
      </c>
      <c r="G160" s="835" t="s">
        <v>1589</v>
      </c>
      <c r="H160" s="835" t="s">
        <v>1590</v>
      </c>
      <c r="I160" s="849">
        <v>6.1766665776570635</v>
      </c>
      <c r="J160" s="849">
        <v>50</v>
      </c>
      <c r="K160" s="850">
        <v>308.79999923706055</v>
      </c>
    </row>
    <row r="161" spans="1:11" ht="14.4" customHeight="1" x14ac:dyDescent="0.3">
      <c r="A161" s="831" t="s">
        <v>553</v>
      </c>
      <c r="B161" s="832" t="s">
        <v>554</v>
      </c>
      <c r="C161" s="835" t="s">
        <v>579</v>
      </c>
      <c r="D161" s="863" t="s">
        <v>580</v>
      </c>
      <c r="E161" s="835" t="s">
        <v>1567</v>
      </c>
      <c r="F161" s="863" t="s">
        <v>1568</v>
      </c>
      <c r="G161" s="835" t="s">
        <v>1745</v>
      </c>
      <c r="H161" s="835" t="s">
        <v>1746</v>
      </c>
      <c r="I161" s="849">
        <v>34.509998321533203</v>
      </c>
      <c r="J161" s="849">
        <v>54</v>
      </c>
      <c r="K161" s="850">
        <v>1863.5400390625</v>
      </c>
    </row>
    <row r="162" spans="1:11" ht="14.4" customHeight="1" x14ac:dyDescent="0.3">
      <c r="A162" s="831" t="s">
        <v>553</v>
      </c>
      <c r="B162" s="832" t="s">
        <v>554</v>
      </c>
      <c r="C162" s="835" t="s">
        <v>579</v>
      </c>
      <c r="D162" s="863" t="s">
        <v>580</v>
      </c>
      <c r="E162" s="835" t="s">
        <v>1567</v>
      </c>
      <c r="F162" s="863" t="s">
        <v>1568</v>
      </c>
      <c r="G162" s="835" t="s">
        <v>1747</v>
      </c>
      <c r="H162" s="835" t="s">
        <v>1748</v>
      </c>
      <c r="I162" s="849">
        <v>16.450000762939453</v>
      </c>
      <c r="J162" s="849">
        <v>50</v>
      </c>
      <c r="K162" s="850">
        <v>822.5</v>
      </c>
    </row>
    <row r="163" spans="1:11" ht="14.4" customHeight="1" x14ac:dyDescent="0.3">
      <c r="A163" s="831" t="s">
        <v>553</v>
      </c>
      <c r="B163" s="832" t="s">
        <v>554</v>
      </c>
      <c r="C163" s="835" t="s">
        <v>579</v>
      </c>
      <c r="D163" s="863" t="s">
        <v>580</v>
      </c>
      <c r="E163" s="835" t="s">
        <v>1567</v>
      </c>
      <c r="F163" s="863" t="s">
        <v>1568</v>
      </c>
      <c r="G163" s="835" t="s">
        <v>1749</v>
      </c>
      <c r="H163" s="835" t="s">
        <v>1750</v>
      </c>
      <c r="I163" s="849">
        <v>23.149999618530273</v>
      </c>
      <c r="J163" s="849">
        <v>100</v>
      </c>
      <c r="K163" s="850">
        <v>2314.72998046875</v>
      </c>
    </row>
    <row r="164" spans="1:11" ht="14.4" customHeight="1" x14ac:dyDescent="0.3">
      <c r="A164" s="831" t="s">
        <v>553</v>
      </c>
      <c r="B164" s="832" t="s">
        <v>554</v>
      </c>
      <c r="C164" s="835" t="s">
        <v>579</v>
      </c>
      <c r="D164" s="863" t="s">
        <v>580</v>
      </c>
      <c r="E164" s="835" t="s">
        <v>1567</v>
      </c>
      <c r="F164" s="863" t="s">
        <v>1568</v>
      </c>
      <c r="G164" s="835" t="s">
        <v>1591</v>
      </c>
      <c r="H164" s="835" t="s">
        <v>1592</v>
      </c>
      <c r="I164" s="849">
        <v>1.0900000333786011</v>
      </c>
      <c r="J164" s="849">
        <v>1500</v>
      </c>
      <c r="K164" s="850">
        <v>1635</v>
      </c>
    </row>
    <row r="165" spans="1:11" ht="14.4" customHeight="1" x14ac:dyDescent="0.3">
      <c r="A165" s="831" t="s">
        <v>553</v>
      </c>
      <c r="B165" s="832" t="s">
        <v>554</v>
      </c>
      <c r="C165" s="835" t="s">
        <v>579</v>
      </c>
      <c r="D165" s="863" t="s">
        <v>580</v>
      </c>
      <c r="E165" s="835" t="s">
        <v>1567</v>
      </c>
      <c r="F165" s="863" t="s">
        <v>1568</v>
      </c>
      <c r="G165" s="835" t="s">
        <v>1593</v>
      </c>
      <c r="H165" s="835" t="s">
        <v>1594</v>
      </c>
      <c r="I165" s="849">
        <v>0.47499999403953552</v>
      </c>
      <c r="J165" s="849">
        <v>1000</v>
      </c>
      <c r="K165" s="850">
        <v>475</v>
      </c>
    </row>
    <row r="166" spans="1:11" ht="14.4" customHeight="1" x14ac:dyDescent="0.3">
      <c r="A166" s="831" t="s">
        <v>553</v>
      </c>
      <c r="B166" s="832" t="s">
        <v>554</v>
      </c>
      <c r="C166" s="835" t="s">
        <v>579</v>
      </c>
      <c r="D166" s="863" t="s">
        <v>580</v>
      </c>
      <c r="E166" s="835" t="s">
        <v>1567</v>
      </c>
      <c r="F166" s="863" t="s">
        <v>1568</v>
      </c>
      <c r="G166" s="835" t="s">
        <v>1665</v>
      </c>
      <c r="H166" s="835" t="s">
        <v>1666</v>
      </c>
      <c r="I166" s="849">
        <v>1.6749999523162842</v>
      </c>
      <c r="J166" s="849">
        <v>1200</v>
      </c>
      <c r="K166" s="850">
        <v>2008</v>
      </c>
    </row>
    <row r="167" spans="1:11" ht="14.4" customHeight="1" x14ac:dyDescent="0.3">
      <c r="A167" s="831" t="s">
        <v>553</v>
      </c>
      <c r="B167" s="832" t="s">
        <v>554</v>
      </c>
      <c r="C167" s="835" t="s">
        <v>579</v>
      </c>
      <c r="D167" s="863" t="s">
        <v>580</v>
      </c>
      <c r="E167" s="835" t="s">
        <v>1567</v>
      </c>
      <c r="F167" s="863" t="s">
        <v>1568</v>
      </c>
      <c r="G167" s="835" t="s">
        <v>1595</v>
      </c>
      <c r="H167" s="835" t="s">
        <v>1596</v>
      </c>
      <c r="I167" s="849">
        <v>0.67000001668930054</v>
      </c>
      <c r="J167" s="849">
        <v>400</v>
      </c>
      <c r="K167" s="850">
        <v>268</v>
      </c>
    </row>
    <row r="168" spans="1:11" ht="14.4" customHeight="1" x14ac:dyDescent="0.3">
      <c r="A168" s="831" t="s">
        <v>553</v>
      </c>
      <c r="B168" s="832" t="s">
        <v>554</v>
      </c>
      <c r="C168" s="835" t="s">
        <v>579</v>
      </c>
      <c r="D168" s="863" t="s">
        <v>580</v>
      </c>
      <c r="E168" s="835" t="s">
        <v>1567</v>
      </c>
      <c r="F168" s="863" t="s">
        <v>1568</v>
      </c>
      <c r="G168" s="835" t="s">
        <v>1751</v>
      </c>
      <c r="H168" s="835" t="s">
        <v>1752</v>
      </c>
      <c r="I168" s="849">
        <v>7.429999828338623</v>
      </c>
      <c r="J168" s="849">
        <v>900</v>
      </c>
      <c r="K168" s="850">
        <v>6687</v>
      </c>
    </row>
    <row r="169" spans="1:11" ht="14.4" customHeight="1" x14ac:dyDescent="0.3">
      <c r="A169" s="831" t="s">
        <v>553</v>
      </c>
      <c r="B169" s="832" t="s">
        <v>554</v>
      </c>
      <c r="C169" s="835" t="s">
        <v>579</v>
      </c>
      <c r="D169" s="863" t="s">
        <v>580</v>
      </c>
      <c r="E169" s="835" t="s">
        <v>1567</v>
      </c>
      <c r="F169" s="863" t="s">
        <v>1568</v>
      </c>
      <c r="G169" s="835" t="s">
        <v>1753</v>
      </c>
      <c r="H169" s="835" t="s">
        <v>1754</v>
      </c>
      <c r="I169" s="849">
        <v>37.139999389648437</v>
      </c>
      <c r="J169" s="849">
        <v>200</v>
      </c>
      <c r="K169" s="850">
        <v>7428</v>
      </c>
    </row>
    <row r="170" spans="1:11" ht="14.4" customHeight="1" x14ac:dyDescent="0.3">
      <c r="A170" s="831" t="s">
        <v>553</v>
      </c>
      <c r="B170" s="832" t="s">
        <v>554</v>
      </c>
      <c r="C170" s="835" t="s">
        <v>579</v>
      </c>
      <c r="D170" s="863" t="s">
        <v>580</v>
      </c>
      <c r="E170" s="835" t="s">
        <v>1567</v>
      </c>
      <c r="F170" s="863" t="s">
        <v>1568</v>
      </c>
      <c r="G170" s="835" t="s">
        <v>1755</v>
      </c>
      <c r="H170" s="835" t="s">
        <v>1756</v>
      </c>
      <c r="I170" s="849">
        <v>9.8000001907348633</v>
      </c>
      <c r="J170" s="849">
        <v>500</v>
      </c>
      <c r="K170" s="850">
        <v>4900.5</v>
      </c>
    </row>
    <row r="171" spans="1:11" ht="14.4" customHeight="1" x14ac:dyDescent="0.3">
      <c r="A171" s="831" t="s">
        <v>553</v>
      </c>
      <c r="B171" s="832" t="s">
        <v>554</v>
      </c>
      <c r="C171" s="835" t="s">
        <v>579</v>
      </c>
      <c r="D171" s="863" t="s">
        <v>580</v>
      </c>
      <c r="E171" s="835" t="s">
        <v>1567</v>
      </c>
      <c r="F171" s="863" t="s">
        <v>1568</v>
      </c>
      <c r="G171" s="835" t="s">
        <v>1597</v>
      </c>
      <c r="H171" s="835" t="s">
        <v>1598</v>
      </c>
      <c r="I171" s="849">
        <v>2.1700000762939453</v>
      </c>
      <c r="J171" s="849">
        <v>400</v>
      </c>
      <c r="K171" s="850">
        <v>868</v>
      </c>
    </row>
    <row r="172" spans="1:11" ht="14.4" customHeight="1" x14ac:dyDescent="0.3">
      <c r="A172" s="831" t="s">
        <v>553</v>
      </c>
      <c r="B172" s="832" t="s">
        <v>554</v>
      </c>
      <c r="C172" s="835" t="s">
        <v>579</v>
      </c>
      <c r="D172" s="863" t="s">
        <v>580</v>
      </c>
      <c r="E172" s="835" t="s">
        <v>1567</v>
      </c>
      <c r="F172" s="863" t="s">
        <v>1568</v>
      </c>
      <c r="G172" s="835" t="s">
        <v>1599</v>
      </c>
      <c r="H172" s="835" t="s">
        <v>1600</v>
      </c>
      <c r="I172" s="849">
        <v>2.1750000715255737</v>
      </c>
      <c r="J172" s="849">
        <v>400</v>
      </c>
      <c r="K172" s="850">
        <v>870.95999145507812</v>
      </c>
    </row>
    <row r="173" spans="1:11" ht="14.4" customHeight="1" x14ac:dyDescent="0.3">
      <c r="A173" s="831" t="s">
        <v>553</v>
      </c>
      <c r="B173" s="832" t="s">
        <v>554</v>
      </c>
      <c r="C173" s="835" t="s">
        <v>579</v>
      </c>
      <c r="D173" s="863" t="s">
        <v>580</v>
      </c>
      <c r="E173" s="835" t="s">
        <v>1567</v>
      </c>
      <c r="F173" s="863" t="s">
        <v>1568</v>
      </c>
      <c r="G173" s="835" t="s">
        <v>1757</v>
      </c>
      <c r="H173" s="835" t="s">
        <v>1758</v>
      </c>
      <c r="I173" s="849">
        <v>15.039999961853027</v>
      </c>
      <c r="J173" s="849">
        <v>156</v>
      </c>
      <c r="K173" s="850">
        <v>2346.3199462890625</v>
      </c>
    </row>
    <row r="174" spans="1:11" ht="14.4" customHeight="1" x14ac:dyDescent="0.3">
      <c r="A174" s="831" t="s">
        <v>553</v>
      </c>
      <c r="B174" s="832" t="s">
        <v>554</v>
      </c>
      <c r="C174" s="835" t="s">
        <v>579</v>
      </c>
      <c r="D174" s="863" t="s">
        <v>580</v>
      </c>
      <c r="E174" s="835" t="s">
        <v>1567</v>
      </c>
      <c r="F174" s="863" t="s">
        <v>1568</v>
      </c>
      <c r="G174" s="835" t="s">
        <v>1759</v>
      </c>
      <c r="H174" s="835" t="s">
        <v>1760</v>
      </c>
      <c r="I174" s="849">
        <v>1140.4400024414062</v>
      </c>
      <c r="J174" s="849">
        <v>8</v>
      </c>
      <c r="K174" s="850">
        <v>9123.5</v>
      </c>
    </row>
    <row r="175" spans="1:11" ht="14.4" customHeight="1" x14ac:dyDescent="0.3">
      <c r="A175" s="831" t="s">
        <v>553</v>
      </c>
      <c r="B175" s="832" t="s">
        <v>554</v>
      </c>
      <c r="C175" s="835" t="s">
        <v>579</v>
      </c>
      <c r="D175" s="863" t="s">
        <v>580</v>
      </c>
      <c r="E175" s="835" t="s">
        <v>1567</v>
      </c>
      <c r="F175" s="863" t="s">
        <v>1568</v>
      </c>
      <c r="G175" s="835" t="s">
        <v>1761</v>
      </c>
      <c r="H175" s="835" t="s">
        <v>1762</v>
      </c>
      <c r="I175" s="849">
        <v>1652.8499755859375</v>
      </c>
      <c r="J175" s="849">
        <v>2</v>
      </c>
      <c r="K175" s="850">
        <v>3305.699951171875</v>
      </c>
    </row>
    <row r="176" spans="1:11" ht="14.4" customHeight="1" x14ac:dyDescent="0.3">
      <c r="A176" s="831" t="s">
        <v>553</v>
      </c>
      <c r="B176" s="832" t="s">
        <v>554</v>
      </c>
      <c r="C176" s="835" t="s">
        <v>579</v>
      </c>
      <c r="D176" s="863" t="s">
        <v>580</v>
      </c>
      <c r="E176" s="835" t="s">
        <v>1567</v>
      </c>
      <c r="F176" s="863" t="s">
        <v>1568</v>
      </c>
      <c r="G176" s="835" t="s">
        <v>1763</v>
      </c>
      <c r="H176" s="835" t="s">
        <v>1764</v>
      </c>
      <c r="I176" s="849">
        <v>299</v>
      </c>
      <c r="J176" s="849">
        <v>15</v>
      </c>
      <c r="K176" s="850">
        <v>4485.0498046875</v>
      </c>
    </row>
    <row r="177" spans="1:11" ht="14.4" customHeight="1" x14ac:dyDescent="0.3">
      <c r="A177" s="831" t="s">
        <v>553</v>
      </c>
      <c r="B177" s="832" t="s">
        <v>554</v>
      </c>
      <c r="C177" s="835" t="s">
        <v>579</v>
      </c>
      <c r="D177" s="863" t="s">
        <v>580</v>
      </c>
      <c r="E177" s="835" t="s">
        <v>1567</v>
      </c>
      <c r="F177" s="863" t="s">
        <v>1568</v>
      </c>
      <c r="G177" s="835" t="s">
        <v>1765</v>
      </c>
      <c r="H177" s="835" t="s">
        <v>1766</v>
      </c>
      <c r="I177" s="849">
        <v>299</v>
      </c>
      <c r="J177" s="849">
        <v>15</v>
      </c>
      <c r="K177" s="850">
        <v>4485.0498046875</v>
      </c>
    </row>
    <row r="178" spans="1:11" ht="14.4" customHeight="1" x14ac:dyDescent="0.3">
      <c r="A178" s="831" t="s">
        <v>553</v>
      </c>
      <c r="B178" s="832" t="s">
        <v>554</v>
      </c>
      <c r="C178" s="835" t="s">
        <v>579</v>
      </c>
      <c r="D178" s="863" t="s">
        <v>580</v>
      </c>
      <c r="E178" s="835" t="s">
        <v>1567</v>
      </c>
      <c r="F178" s="863" t="s">
        <v>1568</v>
      </c>
      <c r="G178" s="835" t="s">
        <v>1767</v>
      </c>
      <c r="H178" s="835" t="s">
        <v>1768</v>
      </c>
      <c r="I178" s="849">
        <v>8.7600002288818359</v>
      </c>
      <c r="J178" s="849">
        <v>400</v>
      </c>
      <c r="K178" s="850">
        <v>3504.159912109375</v>
      </c>
    </row>
    <row r="179" spans="1:11" ht="14.4" customHeight="1" x14ac:dyDescent="0.3">
      <c r="A179" s="831" t="s">
        <v>553</v>
      </c>
      <c r="B179" s="832" t="s">
        <v>554</v>
      </c>
      <c r="C179" s="835" t="s">
        <v>579</v>
      </c>
      <c r="D179" s="863" t="s">
        <v>580</v>
      </c>
      <c r="E179" s="835" t="s">
        <v>1567</v>
      </c>
      <c r="F179" s="863" t="s">
        <v>1568</v>
      </c>
      <c r="G179" s="835" t="s">
        <v>1601</v>
      </c>
      <c r="H179" s="835" t="s">
        <v>1602</v>
      </c>
      <c r="I179" s="849">
        <v>0.4699999988079071</v>
      </c>
      <c r="J179" s="849">
        <v>1000</v>
      </c>
      <c r="K179" s="850">
        <v>470</v>
      </c>
    </row>
    <row r="180" spans="1:11" ht="14.4" customHeight="1" x14ac:dyDescent="0.3">
      <c r="A180" s="831" t="s">
        <v>553</v>
      </c>
      <c r="B180" s="832" t="s">
        <v>554</v>
      </c>
      <c r="C180" s="835" t="s">
        <v>579</v>
      </c>
      <c r="D180" s="863" t="s">
        <v>580</v>
      </c>
      <c r="E180" s="835" t="s">
        <v>1567</v>
      </c>
      <c r="F180" s="863" t="s">
        <v>1568</v>
      </c>
      <c r="G180" s="835" t="s">
        <v>1669</v>
      </c>
      <c r="H180" s="835" t="s">
        <v>1670</v>
      </c>
      <c r="I180" s="849">
        <v>1.9900000095367432</v>
      </c>
      <c r="J180" s="849">
        <v>200</v>
      </c>
      <c r="K180" s="850">
        <v>398</v>
      </c>
    </row>
    <row r="181" spans="1:11" ht="14.4" customHeight="1" x14ac:dyDescent="0.3">
      <c r="A181" s="831" t="s">
        <v>553</v>
      </c>
      <c r="B181" s="832" t="s">
        <v>554</v>
      </c>
      <c r="C181" s="835" t="s">
        <v>579</v>
      </c>
      <c r="D181" s="863" t="s">
        <v>580</v>
      </c>
      <c r="E181" s="835" t="s">
        <v>1567</v>
      </c>
      <c r="F181" s="863" t="s">
        <v>1568</v>
      </c>
      <c r="G181" s="835" t="s">
        <v>1769</v>
      </c>
      <c r="H181" s="835" t="s">
        <v>1770</v>
      </c>
      <c r="I181" s="849">
        <v>2.0299999713897705</v>
      </c>
      <c r="J181" s="849">
        <v>100</v>
      </c>
      <c r="K181" s="850">
        <v>203</v>
      </c>
    </row>
    <row r="182" spans="1:11" ht="14.4" customHeight="1" x14ac:dyDescent="0.3">
      <c r="A182" s="831" t="s">
        <v>553</v>
      </c>
      <c r="B182" s="832" t="s">
        <v>554</v>
      </c>
      <c r="C182" s="835" t="s">
        <v>579</v>
      </c>
      <c r="D182" s="863" t="s">
        <v>580</v>
      </c>
      <c r="E182" s="835" t="s">
        <v>1567</v>
      </c>
      <c r="F182" s="863" t="s">
        <v>1568</v>
      </c>
      <c r="G182" s="835" t="s">
        <v>1671</v>
      </c>
      <c r="H182" s="835" t="s">
        <v>1672</v>
      </c>
      <c r="I182" s="849">
        <v>3.0749999284744263</v>
      </c>
      <c r="J182" s="849">
        <v>400</v>
      </c>
      <c r="K182" s="850">
        <v>1230</v>
      </c>
    </row>
    <row r="183" spans="1:11" ht="14.4" customHeight="1" x14ac:dyDescent="0.3">
      <c r="A183" s="831" t="s">
        <v>553</v>
      </c>
      <c r="B183" s="832" t="s">
        <v>554</v>
      </c>
      <c r="C183" s="835" t="s">
        <v>579</v>
      </c>
      <c r="D183" s="863" t="s">
        <v>580</v>
      </c>
      <c r="E183" s="835" t="s">
        <v>1567</v>
      </c>
      <c r="F183" s="863" t="s">
        <v>1568</v>
      </c>
      <c r="G183" s="835" t="s">
        <v>1771</v>
      </c>
      <c r="H183" s="835" t="s">
        <v>1772</v>
      </c>
      <c r="I183" s="849">
        <v>1.9299999475479126</v>
      </c>
      <c r="J183" s="849">
        <v>100</v>
      </c>
      <c r="K183" s="850">
        <v>193</v>
      </c>
    </row>
    <row r="184" spans="1:11" ht="14.4" customHeight="1" x14ac:dyDescent="0.3">
      <c r="A184" s="831" t="s">
        <v>553</v>
      </c>
      <c r="B184" s="832" t="s">
        <v>554</v>
      </c>
      <c r="C184" s="835" t="s">
        <v>579</v>
      </c>
      <c r="D184" s="863" t="s">
        <v>580</v>
      </c>
      <c r="E184" s="835" t="s">
        <v>1567</v>
      </c>
      <c r="F184" s="863" t="s">
        <v>1568</v>
      </c>
      <c r="G184" s="835" t="s">
        <v>1773</v>
      </c>
      <c r="H184" s="835" t="s">
        <v>1774</v>
      </c>
      <c r="I184" s="849">
        <v>3.0999999046325684</v>
      </c>
      <c r="J184" s="849">
        <v>100</v>
      </c>
      <c r="K184" s="850">
        <v>310</v>
      </c>
    </row>
    <row r="185" spans="1:11" ht="14.4" customHeight="1" x14ac:dyDescent="0.3">
      <c r="A185" s="831" t="s">
        <v>553</v>
      </c>
      <c r="B185" s="832" t="s">
        <v>554</v>
      </c>
      <c r="C185" s="835" t="s">
        <v>579</v>
      </c>
      <c r="D185" s="863" t="s">
        <v>580</v>
      </c>
      <c r="E185" s="835" t="s">
        <v>1567</v>
      </c>
      <c r="F185" s="863" t="s">
        <v>1568</v>
      </c>
      <c r="G185" s="835" t="s">
        <v>1673</v>
      </c>
      <c r="H185" s="835" t="s">
        <v>1674</v>
      </c>
      <c r="I185" s="849">
        <v>2.1600000858306885</v>
      </c>
      <c r="J185" s="849">
        <v>100</v>
      </c>
      <c r="K185" s="850">
        <v>216</v>
      </c>
    </row>
    <row r="186" spans="1:11" ht="14.4" customHeight="1" x14ac:dyDescent="0.3">
      <c r="A186" s="831" t="s">
        <v>553</v>
      </c>
      <c r="B186" s="832" t="s">
        <v>554</v>
      </c>
      <c r="C186" s="835" t="s">
        <v>579</v>
      </c>
      <c r="D186" s="863" t="s">
        <v>580</v>
      </c>
      <c r="E186" s="835" t="s">
        <v>1567</v>
      </c>
      <c r="F186" s="863" t="s">
        <v>1568</v>
      </c>
      <c r="G186" s="835" t="s">
        <v>1775</v>
      </c>
      <c r="H186" s="835" t="s">
        <v>1776</v>
      </c>
      <c r="I186" s="849">
        <v>21.239999771118164</v>
      </c>
      <c r="J186" s="849">
        <v>50</v>
      </c>
      <c r="K186" s="850">
        <v>1062</v>
      </c>
    </row>
    <row r="187" spans="1:11" ht="14.4" customHeight="1" x14ac:dyDescent="0.3">
      <c r="A187" s="831" t="s">
        <v>553</v>
      </c>
      <c r="B187" s="832" t="s">
        <v>554</v>
      </c>
      <c r="C187" s="835" t="s">
        <v>579</v>
      </c>
      <c r="D187" s="863" t="s">
        <v>580</v>
      </c>
      <c r="E187" s="835" t="s">
        <v>1567</v>
      </c>
      <c r="F187" s="863" t="s">
        <v>1568</v>
      </c>
      <c r="G187" s="835" t="s">
        <v>1605</v>
      </c>
      <c r="H187" s="835" t="s">
        <v>1606</v>
      </c>
      <c r="I187" s="849">
        <v>2.5199999809265137</v>
      </c>
      <c r="J187" s="849">
        <v>50</v>
      </c>
      <c r="K187" s="850">
        <v>126</v>
      </c>
    </row>
    <row r="188" spans="1:11" ht="14.4" customHeight="1" x14ac:dyDescent="0.3">
      <c r="A188" s="831" t="s">
        <v>553</v>
      </c>
      <c r="B188" s="832" t="s">
        <v>554</v>
      </c>
      <c r="C188" s="835" t="s">
        <v>579</v>
      </c>
      <c r="D188" s="863" t="s">
        <v>580</v>
      </c>
      <c r="E188" s="835" t="s">
        <v>1567</v>
      </c>
      <c r="F188" s="863" t="s">
        <v>1568</v>
      </c>
      <c r="G188" s="835" t="s">
        <v>1607</v>
      </c>
      <c r="H188" s="835" t="s">
        <v>1608</v>
      </c>
      <c r="I188" s="849">
        <v>21.239999771118164</v>
      </c>
      <c r="J188" s="849">
        <v>30</v>
      </c>
      <c r="K188" s="850">
        <v>637.20001220703125</v>
      </c>
    </row>
    <row r="189" spans="1:11" ht="14.4" customHeight="1" x14ac:dyDescent="0.3">
      <c r="A189" s="831" t="s">
        <v>553</v>
      </c>
      <c r="B189" s="832" t="s">
        <v>554</v>
      </c>
      <c r="C189" s="835" t="s">
        <v>579</v>
      </c>
      <c r="D189" s="863" t="s">
        <v>580</v>
      </c>
      <c r="E189" s="835" t="s">
        <v>1777</v>
      </c>
      <c r="F189" s="863" t="s">
        <v>1778</v>
      </c>
      <c r="G189" s="835" t="s">
        <v>1779</v>
      </c>
      <c r="H189" s="835" t="s">
        <v>1780</v>
      </c>
      <c r="I189" s="849">
        <v>10.170000076293945</v>
      </c>
      <c r="J189" s="849">
        <v>500</v>
      </c>
      <c r="K189" s="850">
        <v>5085</v>
      </c>
    </row>
    <row r="190" spans="1:11" ht="14.4" customHeight="1" x14ac:dyDescent="0.3">
      <c r="A190" s="831" t="s">
        <v>553</v>
      </c>
      <c r="B190" s="832" t="s">
        <v>554</v>
      </c>
      <c r="C190" s="835" t="s">
        <v>579</v>
      </c>
      <c r="D190" s="863" t="s">
        <v>580</v>
      </c>
      <c r="E190" s="835" t="s">
        <v>1777</v>
      </c>
      <c r="F190" s="863" t="s">
        <v>1778</v>
      </c>
      <c r="G190" s="835" t="s">
        <v>1781</v>
      </c>
      <c r="H190" s="835" t="s">
        <v>1782</v>
      </c>
      <c r="I190" s="849">
        <v>25.569999694824219</v>
      </c>
      <c r="J190" s="849">
        <v>300</v>
      </c>
      <c r="K190" s="850">
        <v>7670.18994140625</v>
      </c>
    </row>
    <row r="191" spans="1:11" ht="14.4" customHeight="1" x14ac:dyDescent="0.3">
      <c r="A191" s="831" t="s">
        <v>553</v>
      </c>
      <c r="B191" s="832" t="s">
        <v>554</v>
      </c>
      <c r="C191" s="835" t="s">
        <v>579</v>
      </c>
      <c r="D191" s="863" t="s">
        <v>580</v>
      </c>
      <c r="E191" s="835" t="s">
        <v>1777</v>
      </c>
      <c r="F191" s="863" t="s">
        <v>1778</v>
      </c>
      <c r="G191" s="835" t="s">
        <v>1783</v>
      </c>
      <c r="H191" s="835" t="s">
        <v>1784</v>
      </c>
      <c r="I191" s="849">
        <v>16.459999084472656</v>
      </c>
      <c r="J191" s="849">
        <v>100</v>
      </c>
      <c r="K191" s="850">
        <v>1646</v>
      </c>
    </row>
    <row r="192" spans="1:11" ht="14.4" customHeight="1" x14ac:dyDescent="0.3">
      <c r="A192" s="831" t="s">
        <v>553</v>
      </c>
      <c r="B192" s="832" t="s">
        <v>554</v>
      </c>
      <c r="C192" s="835" t="s">
        <v>579</v>
      </c>
      <c r="D192" s="863" t="s">
        <v>580</v>
      </c>
      <c r="E192" s="835" t="s">
        <v>1609</v>
      </c>
      <c r="F192" s="863" t="s">
        <v>1610</v>
      </c>
      <c r="G192" s="835" t="s">
        <v>1613</v>
      </c>
      <c r="H192" s="835" t="s">
        <v>1614</v>
      </c>
      <c r="I192" s="849">
        <v>0.30500000715255737</v>
      </c>
      <c r="J192" s="849">
        <v>500</v>
      </c>
      <c r="K192" s="850">
        <v>152</v>
      </c>
    </row>
    <row r="193" spans="1:11" ht="14.4" customHeight="1" x14ac:dyDescent="0.3">
      <c r="A193" s="831" t="s">
        <v>553</v>
      </c>
      <c r="B193" s="832" t="s">
        <v>554</v>
      </c>
      <c r="C193" s="835" t="s">
        <v>579</v>
      </c>
      <c r="D193" s="863" t="s">
        <v>580</v>
      </c>
      <c r="E193" s="835" t="s">
        <v>1609</v>
      </c>
      <c r="F193" s="863" t="s">
        <v>1610</v>
      </c>
      <c r="G193" s="835" t="s">
        <v>1615</v>
      </c>
      <c r="H193" s="835" t="s">
        <v>1616</v>
      </c>
      <c r="I193" s="849">
        <v>0.30000001192092896</v>
      </c>
      <c r="J193" s="849">
        <v>200</v>
      </c>
      <c r="K193" s="850">
        <v>60</v>
      </c>
    </row>
    <row r="194" spans="1:11" ht="14.4" customHeight="1" x14ac:dyDescent="0.3">
      <c r="A194" s="831" t="s">
        <v>553</v>
      </c>
      <c r="B194" s="832" t="s">
        <v>554</v>
      </c>
      <c r="C194" s="835" t="s">
        <v>579</v>
      </c>
      <c r="D194" s="863" t="s">
        <v>580</v>
      </c>
      <c r="E194" s="835" t="s">
        <v>1609</v>
      </c>
      <c r="F194" s="863" t="s">
        <v>1610</v>
      </c>
      <c r="G194" s="835" t="s">
        <v>1619</v>
      </c>
      <c r="H194" s="835" t="s">
        <v>1620</v>
      </c>
      <c r="I194" s="849">
        <v>0.55000001192092896</v>
      </c>
      <c r="J194" s="849">
        <v>2000</v>
      </c>
      <c r="K194" s="850">
        <v>1100</v>
      </c>
    </row>
    <row r="195" spans="1:11" ht="14.4" customHeight="1" x14ac:dyDescent="0.3">
      <c r="A195" s="831" t="s">
        <v>553</v>
      </c>
      <c r="B195" s="832" t="s">
        <v>554</v>
      </c>
      <c r="C195" s="835" t="s">
        <v>579</v>
      </c>
      <c r="D195" s="863" t="s">
        <v>580</v>
      </c>
      <c r="E195" s="835" t="s">
        <v>1609</v>
      </c>
      <c r="F195" s="863" t="s">
        <v>1610</v>
      </c>
      <c r="G195" s="835" t="s">
        <v>1785</v>
      </c>
      <c r="H195" s="835" t="s">
        <v>1786</v>
      </c>
      <c r="I195" s="849">
        <v>48.819999694824219</v>
      </c>
      <c r="J195" s="849">
        <v>25</v>
      </c>
      <c r="K195" s="850">
        <v>1220.5</v>
      </c>
    </row>
    <row r="196" spans="1:11" ht="14.4" customHeight="1" x14ac:dyDescent="0.3">
      <c r="A196" s="831" t="s">
        <v>553</v>
      </c>
      <c r="B196" s="832" t="s">
        <v>554</v>
      </c>
      <c r="C196" s="835" t="s">
        <v>579</v>
      </c>
      <c r="D196" s="863" t="s">
        <v>580</v>
      </c>
      <c r="E196" s="835" t="s">
        <v>1609</v>
      </c>
      <c r="F196" s="863" t="s">
        <v>1610</v>
      </c>
      <c r="G196" s="835" t="s">
        <v>1621</v>
      </c>
      <c r="H196" s="835" t="s">
        <v>1622</v>
      </c>
      <c r="I196" s="849">
        <v>1.809999942779541</v>
      </c>
      <c r="J196" s="849">
        <v>500</v>
      </c>
      <c r="K196" s="850">
        <v>905</v>
      </c>
    </row>
    <row r="197" spans="1:11" ht="14.4" customHeight="1" x14ac:dyDescent="0.3">
      <c r="A197" s="831" t="s">
        <v>553</v>
      </c>
      <c r="B197" s="832" t="s">
        <v>554</v>
      </c>
      <c r="C197" s="835" t="s">
        <v>579</v>
      </c>
      <c r="D197" s="863" t="s">
        <v>580</v>
      </c>
      <c r="E197" s="835" t="s">
        <v>1609</v>
      </c>
      <c r="F197" s="863" t="s">
        <v>1610</v>
      </c>
      <c r="G197" s="835" t="s">
        <v>1623</v>
      </c>
      <c r="H197" s="835" t="s">
        <v>1624</v>
      </c>
      <c r="I197" s="849">
        <v>1.7999999523162842</v>
      </c>
      <c r="J197" s="849">
        <v>200</v>
      </c>
      <c r="K197" s="850">
        <v>360</v>
      </c>
    </row>
    <row r="198" spans="1:11" ht="14.4" customHeight="1" x14ac:dyDescent="0.3">
      <c r="A198" s="831" t="s">
        <v>553</v>
      </c>
      <c r="B198" s="832" t="s">
        <v>554</v>
      </c>
      <c r="C198" s="835" t="s">
        <v>579</v>
      </c>
      <c r="D198" s="863" t="s">
        <v>580</v>
      </c>
      <c r="E198" s="835" t="s">
        <v>1625</v>
      </c>
      <c r="F198" s="863" t="s">
        <v>1626</v>
      </c>
      <c r="G198" s="835" t="s">
        <v>1627</v>
      </c>
      <c r="H198" s="835" t="s">
        <v>1628</v>
      </c>
      <c r="I198" s="849">
        <v>0.63999998569488525</v>
      </c>
      <c r="J198" s="849">
        <v>23000</v>
      </c>
      <c r="K198" s="850">
        <v>14720</v>
      </c>
    </row>
    <row r="199" spans="1:11" ht="14.4" customHeight="1" x14ac:dyDescent="0.3">
      <c r="A199" s="831" t="s">
        <v>553</v>
      </c>
      <c r="B199" s="832" t="s">
        <v>554</v>
      </c>
      <c r="C199" s="835" t="s">
        <v>579</v>
      </c>
      <c r="D199" s="863" t="s">
        <v>580</v>
      </c>
      <c r="E199" s="835" t="s">
        <v>1625</v>
      </c>
      <c r="F199" s="863" t="s">
        <v>1626</v>
      </c>
      <c r="G199" s="835" t="s">
        <v>1629</v>
      </c>
      <c r="H199" s="835" t="s">
        <v>1630</v>
      </c>
      <c r="I199" s="849">
        <v>0.63999998569488525</v>
      </c>
      <c r="J199" s="849">
        <v>20000</v>
      </c>
      <c r="K199" s="850">
        <v>12800</v>
      </c>
    </row>
    <row r="200" spans="1:11" ht="14.4" customHeight="1" x14ac:dyDescent="0.3">
      <c r="A200" s="831" t="s">
        <v>553</v>
      </c>
      <c r="B200" s="832" t="s">
        <v>554</v>
      </c>
      <c r="C200" s="835" t="s">
        <v>579</v>
      </c>
      <c r="D200" s="863" t="s">
        <v>580</v>
      </c>
      <c r="E200" s="835" t="s">
        <v>1625</v>
      </c>
      <c r="F200" s="863" t="s">
        <v>1626</v>
      </c>
      <c r="G200" s="835" t="s">
        <v>1787</v>
      </c>
      <c r="H200" s="835" t="s">
        <v>1788</v>
      </c>
      <c r="I200" s="849">
        <v>0.62999999523162842</v>
      </c>
      <c r="J200" s="849">
        <v>10000</v>
      </c>
      <c r="K200" s="850">
        <v>6300</v>
      </c>
    </row>
    <row r="201" spans="1:11" ht="14.4" customHeight="1" x14ac:dyDescent="0.3">
      <c r="A201" s="831" t="s">
        <v>553</v>
      </c>
      <c r="B201" s="832" t="s">
        <v>554</v>
      </c>
      <c r="C201" s="835" t="s">
        <v>579</v>
      </c>
      <c r="D201" s="863" t="s">
        <v>580</v>
      </c>
      <c r="E201" s="835" t="s">
        <v>1625</v>
      </c>
      <c r="F201" s="863" t="s">
        <v>1626</v>
      </c>
      <c r="G201" s="835" t="s">
        <v>1789</v>
      </c>
      <c r="H201" s="835" t="s">
        <v>1790</v>
      </c>
      <c r="I201" s="849">
        <v>16.209999084472656</v>
      </c>
      <c r="J201" s="849">
        <v>100</v>
      </c>
      <c r="K201" s="850">
        <v>1621.4000244140625</v>
      </c>
    </row>
    <row r="202" spans="1:11" ht="14.4" customHeight="1" x14ac:dyDescent="0.3">
      <c r="A202" s="831" t="s">
        <v>553</v>
      </c>
      <c r="B202" s="832" t="s">
        <v>554</v>
      </c>
      <c r="C202" s="835" t="s">
        <v>579</v>
      </c>
      <c r="D202" s="863" t="s">
        <v>580</v>
      </c>
      <c r="E202" s="835" t="s">
        <v>1625</v>
      </c>
      <c r="F202" s="863" t="s">
        <v>1626</v>
      </c>
      <c r="G202" s="835" t="s">
        <v>1791</v>
      </c>
      <c r="H202" s="835" t="s">
        <v>1792</v>
      </c>
      <c r="I202" s="849">
        <v>16.209999084472656</v>
      </c>
      <c r="J202" s="849">
        <v>100</v>
      </c>
      <c r="K202" s="850">
        <v>1621.4000244140625</v>
      </c>
    </row>
    <row r="203" spans="1:11" ht="14.4" customHeight="1" x14ac:dyDescent="0.3">
      <c r="A203" s="831" t="s">
        <v>553</v>
      </c>
      <c r="B203" s="832" t="s">
        <v>554</v>
      </c>
      <c r="C203" s="835" t="s">
        <v>579</v>
      </c>
      <c r="D203" s="863" t="s">
        <v>580</v>
      </c>
      <c r="E203" s="835" t="s">
        <v>1793</v>
      </c>
      <c r="F203" s="863" t="s">
        <v>1794</v>
      </c>
      <c r="G203" s="835" t="s">
        <v>1795</v>
      </c>
      <c r="H203" s="835" t="s">
        <v>1796</v>
      </c>
      <c r="I203" s="849">
        <v>319.91000366210937</v>
      </c>
      <c r="J203" s="849">
        <v>40</v>
      </c>
      <c r="K203" s="850">
        <v>12796.48046875</v>
      </c>
    </row>
    <row r="204" spans="1:11" ht="14.4" customHeight="1" x14ac:dyDescent="0.3">
      <c r="A204" s="831" t="s">
        <v>553</v>
      </c>
      <c r="B204" s="832" t="s">
        <v>554</v>
      </c>
      <c r="C204" s="835" t="s">
        <v>579</v>
      </c>
      <c r="D204" s="863" t="s">
        <v>580</v>
      </c>
      <c r="E204" s="835" t="s">
        <v>1793</v>
      </c>
      <c r="F204" s="863" t="s">
        <v>1794</v>
      </c>
      <c r="G204" s="835" t="s">
        <v>1797</v>
      </c>
      <c r="H204" s="835" t="s">
        <v>1798</v>
      </c>
      <c r="I204" s="849">
        <v>928.20001220703125</v>
      </c>
      <c r="J204" s="849">
        <v>10</v>
      </c>
      <c r="K204" s="850">
        <v>9282.0302734375</v>
      </c>
    </row>
    <row r="205" spans="1:11" ht="14.4" customHeight="1" x14ac:dyDescent="0.3">
      <c r="A205" s="831" t="s">
        <v>553</v>
      </c>
      <c r="B205" s="832" t="s">
        <v>554</v>
      </c>
      <c r="C205" s="835" t="s">
        <v>579</v>
      </c>
      <c r="D205" s="863" t="s">
        <v>580</v>
      </c>
      <c r="E205" s="835" t="s">
        <v>1639</v>
      </c>
      <c r="F205" s="863" t="s">
        <v>1640</v>
      </c>
      <c r="G205" s="835" t="s">
        <v>1799</v>
      </c>
      <c r="H205" s="835" t="s">
        <v>1800</v>
      </c>
      <c r="I205" s="849">
        <v>154.8800048828125</v>
      </c>
      <c r="J205" s="849">
        <v>80</v>
      </c>
      <c r="K205" s="850">
        <v>12390.400390625</v>
      </c>
    </row>
    <row r="206" spans="1:11" ht="14.4" customHeight="1" x14ac:dyDescent="0.3">
      <c r="A206" s="831" t="s">
        <v>553</v>
      </c>
      <c r="B206" s="832" t="s">
        <v>554</v>
      </c>
      <c r="C206" s="835" t="s">
        <v>579</v>
      </c>
      <c r="D206" s="863" t="s">
        <v>580</v>
      </c>
      <c r="E206" s="835" t="s">
        <v>1639</v>
      </c>
      <c r="F206" s="863" t="s">
        <v>1640</v>
      </c>
      <c r="G206" s="835" t="s">
        <v>1801</v>
      </c>
      <c r="H206" s="835" t="s">
        <v>1802</v>
      </c>
      <c r="I206" s="849">
        <v>15.609999656677246</v>
      </c>
      <c r="J206" s="849">
        <v>200</v>
      </c>
      <c r="K206" s="850">
        <v>3122</v>
      </c>
    </row>
    <row r="207" spans="1:11" ht="14.4" customHeight="1" x14ac:dyDescent="0.3">
      <c r="A207" s="831" t="s">
        <v>553</v>
      </c>
      <c r="B207" s="832" t="s">
        <v>554</v>
      </c>
      <c r="C207" s="835" t="s">
        <v>579</v>
      </c>
      <c r="D207" s="863" t="s">
        <v>580</v>
      </c>
      <c r="E207" s="835" t="s">
        <v>1639</v>
      </c>
      <c r="F207" s="863" t="s">
        <v>1640</v>
      </c>
      <c r="G207" s="835" t="s">
        <v>1803</v>
      </c>
      <c r="H207" s="835" t="s">
        <v>1804</v>
      </c>
      <c r="I207" s="849">
        <v>21.719999313354492</v>
      </c>
      <c r="J207" s="849">
        <v>60</v>
      </c>
      <c r="K207" s="850">
        <v>1303.4100341796875</v>
      </c>
    </row>
    <row r="208" spans="1:11" ht="14.4" customHeight="1" x14ac:dyDescent="0.3">
      <c r="A208" s="831" t="s">
        <v>553</v>
      </c>
      <c r="B208" s="832" t="s">
        <v>554</v>
      </c>
      <c r="C208" s="835" t="s">
        <v>579</v>
      </c>
      <c r="D208" s="863" t="s">
        <v>580</v>
      </c>
      <c r="E208" s="835" t="s">
        <v>1639</v>
      </c>
      <c r="F208" s="863" t="s">
        <v>1640</v>
      </c>
      <c r="G208" s="835" t="s">
        <v>1805</v>
      </c>
      <c r="H208" s="835" t="s">
        <v>1806</v>
      </c>
      <c r="I208" s="849">
        <v>54.279998779296875</v>
      </c>
      <c r="J208" s="849">
        <v>40</v>
      </c>
      <c r="K208" s="850">
        <v>2171.219970703125</v>
      </c>
    </row>
    <row r="209" spans="1:11" ht="14.4" customHeight="1" x14ac:dyDescent="0.3">
      <c r="A209" s="831" t="s">
        <v>553</v>
      </c>
      <c r="B209" s="832" t="s">
        <v>554</v>
      </c>
      <c r="C209" s="835" t="s">
        <v>579</v>
      </c>
      <c r="D209" s="863" t="s">
        <v>580</v>
      </c>
      <c r="E209" s="835" t="s">
        <v>1639</v>
      </c>
      <c r="F209" s="863" t="s">
        <v>1640</v>
      </c>
      <c r="G209" s="835" t="s">
        <v>1807</v>
      </c>
      <c r="H209" s="835" t="s">
        <v>1808</v>
      </c>
      <c r="I209" s="849">
        <v>299.47499084472656</v>
      </c>
      <c r="J209" s="849">
        <v>120</v>
      </c>
      <c r="K209" s="850">
        <v>35937</v>
      </c>
    </row>
    <row r="210" spans="1:11" ht="14.4" customHeight="1" x14ac:dyDescent="0.3">
      <c r="A210" s="831" t="s">
        <v>553</v>
      </c>
      <c r="B210" s="832" t="s">
        <v>554</v>
      </c>
      <c r="C210" s="835" t="s">
        <v>579</v>
      </c>
      <c r="D210" s="863" t="s">
        <v>580</v>
      </c>
      <c r="E210" s="835" t="s">
        <v>1639</v>
      </c>
      <c r="F210" s="863" t="s">
        <v>1640</v>
      </c>
      <c r="G210" s="835" t="s">
        <v>1809</v>
      </c>
      <c r="H210" s="835" t="s">
        <v>1810</v>
      </c>
      <c r="I210" s="849">
        <v>511.82998657226562</v>
      </c>
      <c r="J210" s="849">
        <v>20</v>
      </c>
      <c r="K210" s="850">
        <v>10236.599609375</v>
      </c>
    </row>
    <row r="211" spans="1:11" ht="14.4" customHeight="1" x14ac:dyDescent="0.3">
      <c r="A211" s="831" t="s">
        <v>553</v>
      </c>
      <c r="B211" s="832" t="s">
        <v>554</v>
      </c>
      <c r="C211" s="835" t="s">
        <v>582</v>
      </c>
      <c r="D211" s="863" t="s">
        <v>583</v>
      </c>
      <c r="E211" s="835" t="s">
        <v>1811</v>
      </c>
      <c r="F211" s="863" t="s">
        <v>1812</v>
      </c>
      <c r="G211" s="835" t="s">
        <v>1813</v>
      </c>
      <c r="H211" s="835" t="s">
        <v>1814</v>
      </c>
      <c r="I211" s="849">
        <v>112.69999694824219</v>
      </c>
      <c r="J211" s="849">
        <v>16</v>
      </c>
      <c r="K211" s="850">
        <v>1803.199951171875</v>
      </c>
    </row>
    <row r="212" spans="1:11" ht="14.4" customHeight="1" x14ac:dyDescent="0.3">
      <c r="A212" s="831" t="s">
        <v>553</v>
      </c>
      <c r="B212" s="832" t="s">
        <v>554</v>
      </c>
      <c r="C212" s="835" t="s">
        <v>582</v>
      </c>
      <c r="D212" s="863" t="s">
        <v>583</v>
      </c>
      <c r="E212" s="835" t="s">
        <v>1811</v>
      </c>
      <c r="F212" s="863" t="s">
        <v>1812</v>
      </c>
      <c r="G212" s="835" t="s">
        <v>1815</v>
      </c>
      <c r="H212" s="835" t="s">
        <v>1816</v>
      </c>
      <c r="I212" s="849">
        <v>1041.949951171875</v>
      </c>
      <c r="J212" s="849">
        <v>20</v>
      </c>
      <c r="K212" s="850">
        <v>20838.919921875</v>
      </c>
    </row>
    <row r="213" spans="1:11" ht="14.4" customHeight="1" x14ac:dyDescent="0.3">
      <c r="A213" s="831" t="s">
        <v>553</v>
      </c>
      <c r="B213" s="832" t="s">
        <v>554</v>
      </c>
      <c r="C213" s="835" t="s">
        <v>582</v>
      </c>
      <c r="D213" s="863" t="s">
        <v>583</v>
      </c>
      <c r="E213" s="835" t="s">
        <v>1811</v>
      </c>
      <c r="F213" s="863" t="s">
        <v>1812</v>
      </c>
      <c r="G213" s="835" t="s">
        <v>1817</v>
      </c>
      <c r="H213" s="835" t="s">
        <v>1818</v>
      </c>
      <c r="I213" s="849">
        <v>24139</v>
      </c>
      <c r="J213" s="849">
        <v>3</v>
      </c>
      <c r="K213" s="850">
        <v>72417</v>
      </c>
    </row>
    <row r="214" spans="1:11" ht="14.4" customHeight="1" x14ac:dyDescent="0.3">
      <c r="A214" s="831" t="s">
        <v>553</v>
      </c>
      <c r="B214" s="832" t="s">
        <v>554</v>
      </c>
      <c r="C214" s="835" t="s">
        <v>582</v>
      </c>
      <c r="D214" s="863" t="s">
        <v>583</v>
      </c>
      <c r="E214" s="835" t="s">
        <v>1811</v>
      </c>
      <c r="F214" s="863" t="s">
        <v>1812</v>
      </c>
      <c r="G214" s="835" t="s">
        <v>1819</v>
      </c>
      <c r="H214" s="835" t="s">
        <v>1820</v>
      </c>
      <c r="I214" s="849">
        <v>12650</v>
      </c>
      <c r="J214" s="849">
        <v>3</v>
      </c>
      <c r="K214" s="850">
        <v>37950</v>
      </c>
    </row>
    <row r="215" spans="1:11" ht="14.4" customHeight="1" x14ac:dyDescent="0.3">
      <c r="A215" s="831" t="s">
        <v>553</v>
      </c>
      <c r="B215" s="832" t="s">
        <v>554</v>
      </c>
      <c r="C215" s="835" t="s">
        <v>582</v>
      </c>
      <c r="D215" s="863" t="s">
        <v>583</v>
      </c>
      <c r="E215" s="835" t="s">
        <v>1811</v>
      </c>
      <c r="F215" s="863" t="s">
        <v>1812</v>
      </c>
      <c r="G215" s="835" t="s">
        <v>1821</v>
      </c>
      <c r="H215" s="835" t="s">
        <v>1822</v>
      </c>
      <c r="I215" s="849">
        <v>12650</v>
      </c>
      <c r="J215" s="849">
        <v>22</v>
      </c>
      <c r="K215" s="850">
        <v>278300</v>
      </c>
    </row>
    <row r="216" spans="1:11" ht="14.4" customHeight="1" x14ac:dyDescent="0.3">
      <c r="A216" s="831" t="s">
        <v>553</v>
      </c>
      <c r="B216" s="832" t="s">
        <v>554</v>
      </c>
      <c r="C216" s="835" t="s">
        <v>582</v>
      </c>
      <c r="D216" s="863" t="s">
        <v>583</v>
      </c>
      <c r="E216" s="835" t="s">
        <v>1811</v>
      </c>
      <c r="F216" s="863" t="s">
        <v>1812</v>
      </c>
      <c r="G216" s="835" t="s">
        <v>1823</v>
      </c>
      <c r="H216" s="835" t="s">
        <v>1824</v>
      </c>
      <c r="I216" s="849">
        <v>12650</v>
      </c>
      <c r="J216" s="849">
        <v>13</v>
      </c>
      <c r="K216" s="850">
        <v>164450</v>
      </c>
    </row>
    <row r="217" spans="1:11" ht="14.4" customHeight="1" x14ac:dyDescent="0.3">
      <c r="A217" s="831" t="s">
        <v>553</v>
      </c>
      <c r="B217" s="832" t="s">
        <v>554</v>
      </c>
      <c r="C217" s="835" t="s">
        <v>582</v>
      </c>
      <c r="D217" s="863" t="s">
        <v>583</v>
      </c>
      <c r="E217" s="835" t="s">
        <v>1811</v>
      </c>
      <c r="F217" s="863" t="s">
        <v>1812</v>
      </c>
      <c r="G217" s="835" t="s">
        <v>1825</v>
      </c>
      <c r="H217" s="835" t="s">
        <v>1826</v>
      </c>
      <c r="I217" s="849">
        <v>12650</v>
      </c>
      <c r="J217" s="849">
        <v>4</v>
      </c>
      <c r="K217" s="850">
        <v>50600</v>
      </c>
    </row>
    <row r="218" spans="1:11" ht="14.4" customHeight="1" x14ac:dyDescent="0.3">
      <c r="A218" s="831" t="s">
        <v>553</v>
      </c>
      <c r="B218" s="832" t="s">
        <v>554</v>
      </c>
      <c r="C218" s="835" t="s">
        <v>582</v>
      </c>
      <c r="D218" s="863" t="s">
        <v>583</v>
      </c>
      <c r="E218" s="835" t="s">
        <v>1811</v>
      </c>
      <c r="F218" s="863" t="s">
        <v>1812</v>
      </c>
      <c r="G218" s="835" t="s">
        <v>1827</v>
      </c>
      <c r="H218" s="835" t="s">
        <v>1828</v>
      </c>
      <c r="I218" s="849">
        <v>12650</v>
      </c>
      <c r="J218" s="849">
        <v>2</v>
      </c>
      <c r="K218" s="850">
        <v>25300</v>
      </c>
    </row>
    <row r="219" spans="1:11" ht="14.4" customHeight="1" x14ac:dyDescent="0.3">
      <c r="A219" s="831" t="s">
        <v>553</v>
      </c>
      <c r="B219" s="832" t="s">
        <v>554</v>
      </c>
      <c r="C219" s="835" t="s">
        <v>582</v>
      </c>
      <c r="D219" s="863" t="s">
        <v>583</v>
      </c>
      <c r="E219" s="835" t="s">
        <v>1811</v>
      </c>
      <c r="F219" s="863" t="s">
        <v>1812</v>
      </c>
      <c r="G219" s="835" t="s">
        <v>1829</v>
      </c>
      <c r="H219" s="835" t="s">
        <v>1830</v>
      </c>
      <c r="I219" s="849">
        <v>12650</v>
      </c>
      <c r="J219" s="849">
        <v>6</v>
      </c>
      <c r="K219" s="850">
        <v>75900</v>
      </c>
    </row>
    <row r="220" spans="1:11" ht="14.4" customHeight="1" x14ac:dyDescent="0.3">
      <c r="A220" s="831" t="s">
        <v>553</v>
      </c>
      <c r="B220" s="832" t="s">
        <v>554</v>
      </c>
      <c r="C220" s="835" t="s">
        <v>582</v>
      </c>
      <c r="D220" s="863" t="s">
        <v>583</v>
      </c>
      <c r="E220" s="835" t="s">
        <v>1811</v>
      </c>
      <c r="F220" s="863" t="s">
        <v>1812</v>
      </c>
      <c r="G220" s="835" t="s">
        <v>1831</v>
      </c>
      <c r="H220" s="835" t="s">
        <v>1832</v>
      </c>
      <c r="I220" s="849">
        <v>12650</v>
      </c>
      <c r="J220" s="849">
        <v>2</v>
      </c>
      <c r="K220" s="850">
        <v>25300</v>
      </c>
    </row>
    <row r="221" spans="1:11" ht="14.4" customHeight="1" x14ac:dyDescent="0.3">
      <c r="A221" s="831" t="s">
        <v>553</v>
      </c>
      <c r="B221" s="832" t="s">
        <v>554</v>
      </c>
      <c r="C221" s="835" t="s">
        <v>582</v>
      </c>
      <c r="D221" s="863" t="s">
        <v>583</v>
      </c>
      <c r="E221" s="835" t="s">
        <v>1811</v>
      </c>
      <c r="F221" s="863" t="s">
        <v>1812</v>
      </c>
      <c r="G221" s="835" t="s">
        <v>1833</v>
      </c>
      <c r="H221" s="835" t="s">
        <v>1834</v>
      </c>
      <c r="I221" s="849">
        <v>15747</v>
      </c>
      <c r="J221" s="849">
        <v>2</v>
      </c>
      <c r="K221" s="850">
        <v>31494</v>
      </c>
    </row>
    <row r="222" spans="1:11" ht="14.4" customHeight="1" x14ac:dyDescent="0.3">
      <c r="A222" s="831" t="s">
        <v>553</v>
      </c>
      <c r="B222" s="832" t="s">
        <v>554</v>
      </c>
      <c r="C222" s="835" t="s">
        <v>582</v>
      </c>
      <c r="D222" s="863" t="s">
        <v>583</v>
      </c>
      <c r="E222" s="835" t="s">
        <v>1811</v>
      </c>
      <c r="F222" s="863" t="s">
        <v>1812</v>
      </c>
      <c r="G222" s="835" t="s">
        <v>1835</v>
      </c>
      <c r="H222" s="835" t="s">
        <v>1836</v>
      </c>
      <c r="I222" s="849">
        <v>7308.25</v>
      </c>
      <c r="J222" s="849">
        <v>4</v>
      </c>
      <c r="K222" s="850">
        <v>29233</v>
      </c>
    </row>
    <row r="223" spans="1:11" ht="14.4" customHeight="1" x14ac:dyDescent="0.3">
      <c r="A223" s="831" t="s">
        <v>553</v>
      </c>
      <c r="B223" s="832" t="s">
        <v>554</v>
      </c>
      <c r="C223" s="835" t="s">
        <v>582</v>
      </c>
      <c r="D223" s="863" t="s">
        <v>583</v>
      </c>
      <c r="E223" s="835" t="s">
        <v>1811</v>
      </c>
      <c r="F223" s="863" t="s">
        <v>1812</v>
      </c>
      <c r="G223" s="835" t="s">
        <v>1837</v>
      </c>
      <c r="H223" s="835" t="s">
        <v>1838</v>
      </c>
      <c r="I223" s="849">
        <v>2564.5</v>
      </c>
      <c r="J223" s="849">
        <v>4</v>
      </c>
      <c r="K223" s="850">
        <v>10258</v>
      </c>
    </row>
    <row r="224" spans="1:11" ht="14.4" customHeight="1" x14ac:dyDescent="0.3">
      <c r="A224" s="831" t="s">
        <v>553</v>
      </c>
      <c r="B224" s="832" t="s">
        <v>554</v>
      </c>
      <c r="C224" s="835" t="s">
        <v>582</v>
      </c>
      <c r="D224" s="863" t="s">
        <v>583</v>
      </c>
      <c r="E224" s="835" t="s">
        <v>1811</v>
      </c>
      <c r="F224" s="863" t="s">
        <v>1812</v>
      </c>
      <c r="G224" s="835" t="s">
        <v>1839</v>
      </c>
      <c r="H224" s="835" t="s">
        <v>1840</v>
      </c>
      <c r="I224" s="849">
        <v>552</v>
      </c>
      <c r="J224" s="849">
        <v>2</v>
      </c>
      <c r="K224" s="850">
        <v>1104</v>
      </c>
    </row>
    <row r="225" spans="1:11" ht="14.4" customHeight="1" x14ac:dyDescent="0.3">
      <c r="A225" s="831" t="s">
        <v>553</v>
      </c>
      <c r="B225" s="832" t="s">
        <v>554</v>
      </c>
      <c r="C225" s="835" t="s">
        <v>582</v>
      </c>
      <c r="D225" s="863" t="s">
        <v>583</v>
      </c>
      <c r="E225" s="835" t="s">
        <v>1811</v>
      </c>
      <c r="F225" s="863" t="s">
        <v>1812</v>
      </c>
      <c r="G225" s="835" t="s">
        <v>1841</v>
      </c>
      <c r="H225" s="835" t="s">
        <v>1842</v>
      </c>
      <c r="I225" s="849">
        <v>552</v>
      </c>
      <c r="J225" s="849">
        <v>13</v>
      </c>
      <c r="K225" s="850">
        <v>7176</v>
      </c>
    </row>
    <row r="226" spans="1:11" ht="14.4" customHeight="1" x14ac:dyDescent="0.3">
      <c r="A226" s="831" t="s">
        <v>553</v>
      </c>
      <c r="B226" s="832" t="s">
        <v>554</v>
      </c>
      <c r="C226" s="835" t="s">
        <v>582</v>
      </c>
      <c r="D226" s="863" t="s">
        <v>583</v>
      </c>
      <c r="E226" s="835" t="s">
        <v>1811</v>
      </c>
      <c r="F226" s="863" t="s">
        <v>1812</v>
      </c>
      <c r="G226" s="835" t="s">
        <v>1843</v>
      </c>
      <c r="H226" s="835" t="s">
        <v>1844</v>
      </c>
      <c r="I226" s="849">
        <v>552</v>
      </c>
      <c r="J226" s="849">
        <v>3</v>
      </c>
      <c r="K226" s="850">
        <v>1656</v>
      </c>
    </row>
    <row r="227" spans="1:11" ht="14.4" customHeight="1" x14ac:dyDescent="0.3">
      <c r="A227" s="831" t="s">
        <v>553</v>
      </c>
      <c r="B227" s="832" t="s">
        <v>554</v>
      </c>
      <c r="C227" s="835" t="s">
        <v>582</v>
      </c>
      <c r="D227" s="863" t="s">
        <v>583</v>
      </c>
      <c r="E227" s="835" t="s">
        <v>1811</v>
      </c>
      <c r="F227" s="863" t="s">
        <v>1812</v>
      </c>
      <c r="G227" s="835" t="s">
        <v>1845</v>
      </c>
      <c r="H227" s="835" t="s">
        <v>1846</v>
      </c>
      <c r="I227" s="849">
        <v>552</v>
      </c>
      <c r="J227" s="849">
        <v>2</v>
      </c>
      <c r="K227" s="850">
        <v>1104</v>
      </c>
    </row>
    <row r="228" spans="1:11" ht="14.4" customHeight="1" x14ac:dyDescent="0.3">
      <c r="A228" s="831" t="s">
        <v>553</v>
      </c>
      <c r="B228" s="832" t="s">
        <v>554</v>
      </c>
      <c r="C228" s="835" t="s">
        <v>582</v>
      </c>
      <c r="D228" s="863" t="s">
        <v>583</v>
      </c>
      <c r="E228" s="835" t="s">
        <v>1811</v>
      </c>
      <c r="F228" s="863" t="s">
        <v>1812</v>
      </c>
      <c r="G228" s="835" t="s">
        <v>1847</v>
      </c>
      <c r="H228" s="835" t="s">
        <v>1848</v>
      </c>
      <c r="I228" s="849">
        <v>552</v>
      </c>
      <c r="J228" s="849">
        <v>27</v>
      </c>
      <c r="K228" s="850">
        <v>14904</v>
      </c>
    </row>
    <row r="229" spans="1:11" ht="14.4" customHeight="1" x14ac:dyDescent="0.3">
      <c r="A229" s="831" t="s">
        <v>553</v>
      </c>
      <c r="B229" s="832" t="s">
        <v>554</v>
      </c>
      <c r="C229" s="835" t="s">
        <v>582</v>
      </c>
      <c r="D229" s="863" t="s">
        <v>583</v>
      </c>
      <c r="E229" s="835" t="s">
        <v>1811</v>
      </c>
      <c r="F229" s="863" t="s">
        <v>1812</v>
      </c>
      <c r="G229" s="835" t="s">
        <v>1849</v>
      </c>
      <c r="H229" s="835" t="s">
        <v>1850</v>
      </c>
      <c r="I229" s="849">
        <v>552</v>
      </c>
      <c r="J229" s="849">
        <v>2</v>
      </c>
      <c r="K229" s="850">
        <v>1104</v>
      </c>
    </row>
    <row r="230" spans="1:11" ht="14.4" customHeight="1" x14ac:dyDescent="0.3">
      <c r="A230" s="831" t="s">
        <v>553</v>
      </c>
      <c r="B230" s="832" t="s">
        <v>554</v>
      </c>
      <c r="C230" s="835" t="s">
        <v>582</v>
      </c>
      <c r="D230" s="863" t="s">
        <v>583</v>
      </c>
      <c r="E230" s="835" t="s">
        <v>1811</v>
      </c>
      <c r="F230" s="863" t="s">
        <v>1812</v>
      </c>
      <c r="G230" s="835" t="s">
        <v>1851</v>
      </c>
      <c r="H230" s="835" t="s">
        <v>1852</v>
      </c>
      <c r="I230" s="849">
        <v>552</v>
      </c>
      <c r="J230" s="849">
        <v>5</v>
      </c>
      <c r="K230" s="850">
        <v>2760</v>
      </c>
    </row>
    <row r="231" spans="1:11" ht="14.4" customHeight="1" x14ac:dyDescent="0.3">
      <c r="A231" s="831" t="s">
        <v>553</v>
      </c>
      <c r="B231" s="832" t="s">
        <v>554</v>
      </c>
      <c r="C231" s="835" t="s">
        <v>582</v>
      </c>
      <c r="D231" s="863" t="s">
        <v>583</v>
      </c>
      <c r="E231" s="835" t="s">
        <v>1811</v>
      </c>
      <c r="F231" s="863" t="s">
        <v>1812</v>
      </c>
      <c r="G231" s="835" t="s">
        <v>1853</v>
      </c>
      <c r="H231" s="835" t="s">
        <v>1854</v>
      </c>
      <c r="I231" s="849">
        <v>552</v>
      </c>
      <c r="J231" s="849">
        <v>2</v>
      </c>
      <c r="K231" s="850">
        <v>1104</v>
      </c>
    </row>
    <row r="232" spans="1:11" ht="14.4" customHeight="1" x14ac:dyDescent="0.3">
      <c r="A232" s="831" t="s">
        <v>553</v>
      </c>
      <c r="B232" s="832" t="s">
        <v>554</v>
      </c>
      <c r="C232" s="835" t="s">
        <v>582</v>
      </c>
      <c r="D232" s="863" t="s">
        <v>583</v>
      </c>
      <c r="E232" s="835" t="s">
        <v>1811</v>
      </c>
      <c r="F232" s="863" t="s">
        <v>1812</v>
      </c>
      <c r="G232" s="835" t="s">
        <v>1855</v>
      </c>
      <c r="H232" s="835" t="s">
        <v>1856</v>
      </c>
      <c r="I232" s="849">
        <v>4623</v>
      </c>
      <c r="J232" s="849">
        <v>5</v>
      </c>
      <c r="K232" s="850">
        <v>23115</v>
      </c>
    </row>
    <row r="233" spans="1:11" ht="14.4" customHeight="1" x14ac:dyDescent="0.3">
      <c r="A233" s="831" t="s">
        <v>553</v>
      </c>
      <c r="B233" s="832" t="s">
        <v>554</v>
      </c>
      <c r="C233" s="835" t="s">
        <v>582</v>
      </c>
      <c r="D233" s="863" t="s">
        <v>583</v>
      </c>
      <c r="E233" s="835" t="s">
        <v>1811</v>
      </c>
      <c r="F233" s="863" t="s">
        <v>1812</v>
      </c>
      <c r="G233" s="835" t="s">
        <v>1857</v>
      </c>
      <c r="H233" s="835" t="s">
        <v>1858</v>
      </c>
      <c r="I233" s="849">
        <v>4623</v>
      </c>
      <c r="J233" s="849">
        <v>1</v>
      </c>
      <c r="K233" s="850">
        <v>4623</v>
      </c>
    </row>
    <row r="234" spans="1:11" ht="14.4" customHeight="1" x14ac:dyDescent="0.3">
      <c r="A234" s="831" t="s">
        <v>553</v>
      </c>
      <c r="B234" s="832" t="s">
        <v>554</v>
      </c>
      <c r="C234" s="835" t="s">
        <v>582</v>
      </c>
      <c r="D234" s="863" t="s">
        <v>583</v>
      </c>
      <c r="E234" s="835" t="s">
        <v>1811</v>
      </c>
      <c r="F234" s="863" t="s">
        <v>1812</v>
      </c>
      <c r="G234" s="835" t="s">
        <v>1859</v>
      </c>
      <c r="H234" s="835" t="s">
        <v>1860</v>
      </c>
      <c r="I234" s="849">
        <v>4623</v>
      </c>
      <c r="J234" s="849">
        <v>4</v>
      </c>
      <c r="K234" s="850">
        <v>18492</v>
      </c>
    </row>
    <row r="235" spans="1:11" ht="14.4" customHeight="1" x14ac:dyDescent="0.3">
      <c r="A235" s="831" t="s">
        <v>553</v>
      </c>
      <c r="B235" s="832" t="s">
        <v>554</v>
      </c>
      <c r="C235" s="835" t="s">
        <v>582</v>
      </c>
      <c r="D235" s="863" t="s">
        <v>583</v>
      </c>
      <c r="E235" s="835" t="s">
        <v>1811</v>
      </c>
      <c r="F235" s="863" t="s">
        <v>1812</v>
      </c>
      <c r="G235" s="835" t="s">
        <v>1861</v>
      </c>
      <c r="H235" s="835" t="s">
        <v>1862</v>
      </c>
      <c r="I235" s="849">
        <v>552</v>
      </c>
      <c r="J235" s="849">
        <v>1</v>
      </c>
      <c r="K235" s="850">
        <v>552</v>
      </c>
    </row>
    <row r="236" spans="1:11" ht="14.4" customHeight="1" x14ac:dyDescent="0.3">
      <c r="A236" s="831" t="s">
        <v>553</v>
      </c>
      <c r="B236" s="832" t="s">
        <v>554</v>
      </c>
      <c r="C236" s="835" t="s">
        <v>582</v>
      </c>
      <c r="D236" s="863" t="s">
        <v>583</v>
      </c>
      <c r="E236" s="835" t="s">
        <v>1811</v>
      </c>
      <c r="F236" s="863" t="s">
        <v>1812</v>
      </c>
      <c r="G236" s="835" t="s">
        <v>1863</v>
      </c>
      <c r="H236" s="835" t="s">
        <v>1864</v>
      </c>
      <c r="I236" s="849">
        <v>552</v>
      </c>
      <c r="J236" s="849">
        <v>2</v>
      </c>
      <c r="K236" s="850">
        <v>1104</v>
      </c>
    </row>
    <row r="237" spans="1:11" ht="14.4" customHeight="1" x14ac:dyDescent="0.3">
      <c r="A237" s="831" t="s">
        <v>553</v>
      </c>
      <c r="B237" s="832" t="s">
        <v>554</v>
      </c>
      <c r="C237" s="835" t="s">
        <v>582</v>
      </c>
      <c r="D237" s="863" t="s">
        <v>583</v>
      </c>
      <c r="E237" s="835" t="s">
        <v>1811</v>
      </c>
      <c r="F237" s="863" t="s">
        <v>1812</v>
      </c>
      <c r="G237" s="835" t="s">
        <v>1865</v>
      </c>
      <c r="H237" s="835" t="s">
        <v>1866</v>
      </c>
      <c r="I237" s="849">
        <v>552</v>
      </c>
      <c r="J237" s="849">
        <v>2</v>
      </c>
      <c r="K237" s="850">
        <v>1104</v>
      </c>
    </row>
    <row r="238" spans="1:11" ht="14.4" customHeight="1" x14ac:dyDescent="0.3">
      <c r="A238" s="831" t="s">
        <v>553</v>
      </c>
      <c r="B238" s="832" t="s">
        <v>554</v>
      </c>
      <c r="C238" s="835" t="s">
        <v>582</v>
      </c>
      <c r="D238" s="863" t="s">
        <v>583</v>
      </c>
      <c r="E238" s="835" t="s">
        <v>1811</v>
      </c>
      <c r="F238" s="863" t="s">
        <v>1812</v>
      </c>
      <c r="G238" s="835" t="s">
        <v>1867</v>
      </c>
      <c r="H238" s="835" t="s">
        <v>1868</v>
      </c>
      <c r="I238" s="849">
        <v>1426</v>
      </c>
      <c r="J238" s="849">
        <v>10</v>
      </c>
      <c r="K238" s="850">
        <v>14260</v>
      </c>
    </row>
    <row r="239" spans="1:11" ht="14.4" customHeight="1" x14ac:dyDescent="0.3">
      <c r="A239" s="831" t="s">
        <v>553</v>
      </c>
      <c r="B239" s="832" t="s">
        <v>554</v>
      </c>
      <c r="C239" s="835" t="s">
        <v>582</v>
      </c>
      <c r="D239" s="863" t="s">
        <v>583</v>
      </c>
      <c r="E239" s="835" t="s">
        <v>1811</v>
      </c>
      <c r="F239" s="863" t="s">
        <v>1812</v>
      </c>
      <c r="G239" s="835" t="s">
        <v>1869</v>
      </c>
      <c r="H239" s="835" t="s">
        <v>1870</v>
      </c>
      <c r="I239" s="849">
        <v>8320.25</v>
      </c>
      <c r="J239" s="849">
        <v>2</v>
      </c>
      <c r="K239" s="850">
        <v>16640.5</v>
      </c>
    </row>
    <row r="240" spans="1:11" ht="14.4" customHeight="1" x14ac:dyDescent="0.3">
      <c r="A240" s="831" t="s">
        <v>553</v>
      </c>
      <c r="B240" s="832" t="s">
        <v>554</v>
      </c>
      <c r="C240" s="835" t="s">
        <v>582</v>
      </c>
      <c r="D240" s="863" t="s">
        <v>583</v>
      </c>
      <c r="E240" s="835" t="s">
        <v>1811</v>
      </c>
      <c r="F240" s="863" t="s">
        <v>1812</v>
      </c>
      <c r="G240" s="835" t="s">
        <v>1871</v>
      </c>
      <c r="H240" s="835" t="s">
        <v>1872</v>
      </c>
      <c r="I240" s="849">
        <v>8320.25</v>
      </c>
      <c r="J240" s="849">
        <v>2</v>
      </c>
      <c r="K240" s="850">
        <v>16640.5</v>
      </c>
    </row>
    <row r="241" spans="1:11" ht="14.4" customHeight="1" x14ac:dyDescent="0.3">
      <c r="A241" s="831" t="s">
        <v>553</v>
      </c>
      <c r="B241" s="832" t="s">
        <v>554</v>
      </c>
      <c r="C241" s="835" t="s">
        <v>582</v>
      </c>
      <c r="D241" s="863" t="s">
        <v>583</v>
      </c>
      <c r="E241" s="835" t="s">
        <v>1811</v>
      </c>
      <c r="F241" s="863" t="s">
        <v>1812</v>
      </c>
      <c r="G241" s="835" t="s">
        <v>1873</v>
      </c>
      <c r="H241" s="835" t="s">
        <v>1874</v>
      </c>
      <c r="I241" s="849">
        <v>8320.25</v>
      </c>
      <c r="J241" s="849">
        <v>4</v>
      </c>
      <c r="K241" s="850">
        <v>33281</v>
      </c>
    </row>
    <row r="242" spans="1:11" ht="14.4" customHeight="1" x14ac:dyDescent="0.3">
      <c r="A242" s="831" t="s">
        <v>553</v>
      </c>
      <c r="B242" s="832" t="s">
        <v>554</v>
      </c>
      <c r="C242" s="835" t="s">
        <v>582</v>
      </c>
      <c r="D242" s="863" t="s">
        <v>583</v>
      </c>
      <c r="E242" s="835" t="s">
        <v>1811</v>
      </c>
      <c r="F242" s="863" t="s">
        <v>1812</v>
      </c>
      <c r="G242" s="835" t="s">
        <v>1875</v>
      </c>
      <c r="H242" s="835" t="s">
        <v>1876</v>
      </c>
      <c r="I242" s="849">
        <v>8320.25</v>
      </c>
      <c r="J242" s="849">
        <v>4</v>
      </c>
      <c r="K242" s="850">
        <v>33281</v>
      </c>
    </row>
    <row r="243" spans="1:11" ht="14.4" customHeight="1" x14ac:dyDescent="0.3">
      <c r="A243" s="831" t="s">
        <v>553</v>
      </c>
      <c r="B243" s="832" t="s">
        <v>554</v>
      </c>
      <c r="C243" s="835" t="s">
        <v>582</v>
      </c>
      <c r="D243" s="863" t="s">
        <v>583</v>
      </c>
      <c r="E243" s="835" t="s">
        <v>1811</v>
      </c>
      <c r="F243" s="863" t="s">
        <v>1812</v>
      </c>
      <c r="G243" s="835" t="s">
        <v>1877</v>
      </c>
      <c r="H243" s="835" t="s">
        <v>1878</v>
      </c>
      <c r="I243" s="849">
        <v>8320.25</v>
      </c>
      <c r="J243" s="849">
        <v>4</v>
      </c>
      <c r="K243" s="850">
        <v>33281</v>
      </c>
    </row>
    <row r="244" spans="1:11" ht="14.4" customHeight="1" x14ac:dyDescent="0.3">
      <c r="A244" s="831" t="s">
        <v>553</v>
      </c>
      <c r="B244" s="832" t="s">
        <v>554</v>
      </c>
      <c r="C244" s="835" t="s">
        <v>582</v>
      </c>
      <c r="D244" s="863" t="s">
        <v>583</v>
      </c>
      <c r="E244" s="835" t="s">
        <v>1811</v>
      </c>
      <c r="F244" s="863" t="s">
        <v>1812</v>
      </c>
      <c r="G244" s="835" t="s">
        <v>1879</v>
      </c>
      <c r="H244" s="835" t="s">
        <v>1880</v>
      </c>
      <c r="I244" s="849">
        <v>1454.75</v>
      </c>
      <c r="J244" s="849">
        <v>16</v>
      </c>
      <c r="K244" s="850">
        <v>23276</v>
      </c>
    </row>
    <row r="245" spans="1:11" ht="14.4" customHeight="1" x14ac:dyDescent="0.3">
      <c r="A245" s="831" t="s">
        <v>553</v>
      </c>
      <c r="B245" s="832" t="s">
        <v>554</v>
      </c>
      <c r="C245" s="835" t="s">
        <v>582</v>
      </c>
      <c r="D245" s="863" t="s">
        <v>583</v>
      </c>
      <c r="E245" s="835" t="s">
        <v>1811</v>
      </c>
      <c r="F245" s="863" t="s">
        <v>1812</v>
      </c>
      <c r="G245" s="835" t="s">
        <v>1881</v>
      </c>
      <c r="H245" s="835" t="s">
        <v>1882</v>
      </c>
      <c r="I245" s="849">
        <v>552</v>
      </c>
      <c r="J245" s="849">
        <v>12</v>
      </c>
      <c r="K245" s="850">
        <v>6624</v>
      </c>
    </row>
    <row r="246" spans="1:11" ht="14.4" customHeight="1" x14ac:dyDescent="0.3">
      <c r="A246" s="831" t="s">
        <v>553</v>
      </c>
      <c r="B246" s="832" t="s">
        <v>554</v>
      </c>
      <c r="C246" s="835" t="s">
        <v>582</v>
      </c>
      <c r="D246" s="863" t="s">
        <v>583</v>
      </c>
      <c r="E246" s="835" t="s">
        <v>1811</v>
      </c>
      <c r="F246" s="863" t="s">
        <v>1812</v>
      </c>
      <c r="G246" s="835" t="s">
        <v>1883</v>
      </c>
      <c r="H246" s="835" t="s">
        <v>1884</v>
      </c>
      <c r="I246" s="849">
        <v>15747</v>
      </c>
      <c r="J246" s="849">
        <v>5</v>
      </c>
      <c r="K246" s="850">
        <v>78735</v>
      </c>
    </row>
    <row r="247" spans="1:11" ht="14.4" customHeight="1" x14ac:dyDescent="0.3">
      <c r="A247" s="831" t="s">
        <v>553</v>
      </c>
      <c r="B247" s="832" t="s">
        <v>554</v>
      </c>
      <c r="C247" s="835" t="s">
        <v>582</v>
      </c>
      <c r="D247" s="863" t="s">
        <v>583</v>
      </c>
      <c r="E247" s="835" t="s">
        <v>1811</v>
      </c>
      <c r="F247" s="863" t="s">
        <v>1812</v>
      </c>
      <c r="G247" s="835" t="s">
        <v>1885</v>
      </c>
      <c r="H247" s="835" t="s">
        <v>1886</v>
      </c>
      <c r="I247" s="849">
        <v>51842</v>
      </c>
      <c r="J247" s="849">
        <v>1</v>
      </c>
      <c r="K247" s="850">
        <v>51842</v>
      </c>
    </row>
    <row r="248" spans="1:11" ht="14.4" customHeight="1" x14ac:dyDescent="0.3">
      <c r="A248" s="831" t="s">
        <v>553</v>
      </c>
      <c r="B248" s="832" t="s">
        <v>554</v>
      </c>
      <c r="C248" s="835" t="s">
        <v>582</v>
      </c>
      <c r="D248" s="863" t="s">
        <v>583</v>
      </c>
      <c r="E248" s="835" t="s">
        <v>1811</v>
      </c>
      <c r="F248" s="863" t="s">
        <v>1812</v>
      </c>
      <c r="G248" s="835" t="s">
        <v>1887</v>
      </c>
      <c r="H248" s="835" t="s">
        <v>1888</v>
      </c>
      <c r="I248" s="849">
        <v>51842</v>
      </c>
      <c r="J248" s="849">
        <v>1</v>
      </c>
      <c r="K248" s="850">
        <v>51842</v>
      </c>
    </row>
    <row r="249" spans="1:11" ht="14.4" customHeight="1" x14ac:dyDescent="0.3">
      <c r="A249" s="831" t="s">
        <v>553</v>
      </c>
      <c r="B249" s="832" t="s">
        <v>554</v>
      </c>
      <c r="C249" s="835" t="s">
        <v>582</v>
      </c>
      <c r="D249" s="863" t="s">
        <v>583</v>
      </c>
      <c r="E249" s="835" t="s">
        <v>1811</v>
      </c>
      <c r="F249" s="863" t="s">
        <v>1812</v>
      </c>
      <c r="G249" s="835" t="s">
        <v>1889</v>
      </c>
      <c r="H249" s="835" t="s">
        <v>1890</v>
      </c>
      <c r="I249" s="849">
        <v>51842</v>
      </c>
      <c r="J249" s="849">
        <v>1</v>
      </c>
      <c r="K249" s="850">
        <v>51842</v>
      </c>
    </row>
    <row r="250" spans="1:11" ht="14.4" customHeight="1" x14ac:dyDescent="0.3">
      <c r="A250" s="831" t="s">
        <v>553</v>
      </c>
      <c r="B250" s="832" t="s">
        <v>554</v>
      </c>
      <c r="C250" s="835" t="s">
        <v>582</v>
      </c>
      <c r="D250" s="863" t="s">
        <v>583</v>
      </c>
      <c r="E250" s="835" t="s">
        <v>1811</v>
      </c>
      <c r="F250" s="863" t="s">
        <v>1812</v>
      </c>
      <c r="G250" s="835" t="s">
        <v>1891</v>
      </c>
      <c r="H250" s="835" t="s">
        <v>1892</v>
      </c>
      <c r="I250" s="849">
        <v>51842</v>
      </c>
      <c r="J250" s="849">
        <v>1</v>
      </c>
      <c r="K250" s="850">
        <v>51842</v>
      </c>
    </row>
    <row r="251" spans="1:11" ht="14.4" customHeight="1" x14ac:dyDescent="0.3">
      <c r="A251" s="831" t="s">
        <v>553</v>
      </c>
      <c r="B251" s="832" t="s">
        <v>554</v>
      </c>
      <c r="C251" s="835" t="s">
        <v>582</v>
      </c>
      <c r="D251" s="863" t="s">
        <v>583</v>
      </c>
      <c r="E251" s="835" t="s">
        <v>1811</v>
      </c>
      <c r="F251" s="863" t="s">
        <v>1812</v>
      </c>
      <c r="G251" s="835" t="s">
        <v>1893</v>
      </c>
      <c r="H251" s="835" t="s">
        <v>1894</v>
      </c>
      <c r="I251" s="849">
        <v>51842</v>
      </c>
      <c r="J251" s="849">
        <v>1</v>
      </c>
      <c r="K251" s="850">
        <v>51842</v>
      </c>
    </row>
    <row r="252" spans="1:11" ht="14.4" customHeight="1" x14ac:dyDescent="0.3">
      <c r="A252" s="831" t="s">
        <v>553</v>
      </c>
      <c r="B252" s="832" t="s">
        <v>554</v>
      </c>
      <c r="C252" s="835" t="s">
        <v>582</v>
      </c>
      <c r="D252" s="863" t="s">
        <v>583</v>
      </c>
      <c r="E252" s="835" t="s">
        <v>1811</v>
      </c>
      <c r="F252" s="863" t="s">
        <v>1812</v>
      </c>
      <c r="G252" s="835" t="s">
        <v>1895</v>
      </c>
      <c r="H252" s="835" t="s">
        <v>1896</v>
      </c>
      <c r="I252" s="849">
        <v>51842</v>
      </c>
      <c r="J252" s="849">
        <v>1</v>
      </c>
      <c r="K252" s="850">
        <v>51842</v>
      </c>
    </row>
    <row r="253" spans="1:11" ht="14.4" customHeight="1" x14ac:dyDescent="0.3">
      <c r="A253" s="831" t="s">
        <v>553</v>
      </c>
      <c r="B253" s="832" t="s">
        <v>554</v>
      </c>
      <c r="C253" s="835" t="s">
        <v>582</v>
      </c>
      <c r="D253" s="863" t="s">
        <v>583</v>
      </c>
      <c r="E253" s="835" t="s">
        <v>1811</v>
      </c>
      <c r="F253" s="863" t="s">
        <v>1812</v>
      </c>
      <c r="G253" s="835" t="s">
        <v>1897</v>
      </c>
      <c r="H253" s="835" t="s">
        <v>1898</v>
      </c>
      <c r="I253" s="849">
        <v>552</v>
      </c>
      <c r="J253" s="849">
        <v>6</v>
      </c>
      <c r="K253" s="850">
        <v>3312</v>
      </c>
    </row>
    <row r="254" spans="1:11" ht="14.4" customHeight="1" x14ac:dyDescent="0.3">
      <c r="A254" s="831" t="s">
        <v>553</v>
      </c>
      <c r="B254" s="832" t="s">
        <v>554</v>
      </c>
      <c r="C254" s="835" t="s">
        <v>582</v>
      </c>
      <c r="D254" s="863" t="s">
        <v>583</v>
      </c>
      <c r="E254" s="835" t="s">
        <v>1811</v>
      </c>
      <c r="F254" s="863" t="s">
        <v>1812</v>
      </c>
      <c r="G254" s="835" t="s">
        <v>1899</v>
      </c>
      <c r="H254" s="835" t="s">
        <v>1900</v>
      </c>
      <c r="I254" s="849">
        <v>552</v>
      </c>
      <c r="J254" s="849">
        <v>7</v>
      </c>
      <c r="K254" s="850">
        <v>3864</v>
      </c>
    </row>
    <row r="255" spans="1:11" ht="14.4" customHeight="1" x14ac:dyDescent="0.3">
      <c r="A255" s="831" t="s">
        <v>553</v>
      </c>
      <c r="B255" s="832" t="s">
        <v>554</v>
      </c>
      <c r="C255" s="835" t="s">
        <v>582</v>
      </c>
      <c r="D255" s="863" t="s">
        <v>583</v>
      </c>
      <c r="E255" s="835" t="s">
        <v>1811</v>
      </c>
      <c r="F255" s="863" t="s">
        <v>1812</v>
      </c>
      <c r="G255" s="835" t="s">
        <v>1901</v>
      </c>
      <c r="H255" s="835" t="s">
        <v>1902</v>
      </c>
      <c r="I255" s="849">
        <v>45885</v>
      </c>
      <c r="J255" s="849">
        <v>1</v>
      </c>
      <c r="K255" s="850">
        <v>45885</v>
      </c>
    </row>
    <row r="256" spans="1:11" ht="14.4" customHeight="1" x14ac:dyDescent="0.3">
      <c r="A256" s="831" t="s">
        <v>553</v>
      </c>
      <c r="B256" s="832" t="s">
        <v>554</v>
      </c>
      <c r="C256" s="835" t="s">
        <v>582</v>
      </c>
      <c r="D256" s="863" t="s">
        <v>583</v>
      </c>
      <c r="E256" s="835" t="s">
        <v>1811</v>
      </c>
      <c r="F256" s="863" t="s">
        <v>1812</v>
      </c>
      <c r="G256" s="835" t="s">
        <v>1903</v>
      </c>
      <c r="H256" s="835" t="s">
        <v>1904</v>
      </c>
      <c r="I256" s="849">
        <v>2645</v>
      </c>
      <c r="J256" s="849">
        <v>2</v>
      </c>
      <c r="K256" s="850">
        <v>5290</v>
      </c>
    </row>
    <row r="257" spans="1:11" ht="14.4" customHeight="1" x14ac:dyDescent="0.3">
      <c r="A257" s="831" t="s">
        <v>553</v>
      </c>
      <c r="B257" s="832" t="s">
        <v>554</v>
      </c>
      <c r="C257" s="835" t="s">
        <v>582</v>
      </c>
      <c r="D257" s="863" t="s">
        <v>583</v>
      </c>
      <c r="E257" s="835" t="s">
        <v>1811</v>
      </c>
      <c r="F257" s="863" t="s">
        <v>1812</v>
      </c>
      <c r="G257" s="835" t="s">
        <v>1905</v>
      </c>
      <c r="H257" s="835" t="s">
        <v>1906</v>
      </c>
      <c r="I257" s="849">
        <v>51175</v>
      </c>
      <c r="J257" s="849">
        <v>1</v>
      </c>
      <c r="K257" s="850">
        <v>51175</v>
      </c>
    </row>
    <row r="258" spans="1:11" ht="14.4" customHeight="1" x14ac:dyDescent="0.3">
      <c r="A258" s="831" t="s">
        <v>553</v>
      </c>
      <c r="B258" s="832" t="s">
        <v>554</v>
      </c>
      <c r="C258" s="835" t="s">
        <v>582</v>
      </c>
      <c r="D258" s="863" t="s">
        <v>583</v>
      </c>
      <c r="E258" s="835" t="s">
        <v>1811</v>
      </c>
      <c r="F258" s="863" t="s">
        <v>1812</v>
      </c>
      <c r="G258" s="835" t="s">
        <v>1907</v>
      </c>
      <c r="H258" s="835" t="s">
        <v>1908</v>
      </c>
      <c r="I258" s="849">
        <v>5186.5</v>
      </c>
      <c r="J258" s="849">
        <v>8</v>
      </c>
      <c r="K258" s="850">
        <v>41492</v>
      </c>
    </row>
    <row r="259" spans="1:11" ht="14.4" customHeight="1" x14ac:dyDescent="0.3">
      <c r="A259" s="831" t="s">
        <v>553</v>
      </c>
      <c r="B259" s="832" t="s">
        <v>554</v>
      </c>
      <c r="C259" s="835" t="s">
        <v>582</v>
      </c>
      <c r="D259" s="863" t="s">
        <v>583</v>
      </c>
      <c r="E259" s="835" t="s">
        <v>1811</v>
      </c>
      <c r="F259" s="863" t="s">
        <v>1812</v>
      </c>
      <c r="G259" s="835" t="s">
        <v>1909</v>
      </c>
      <c r="H259" s="835" t="s">
        <v>1910</v>
      </c>
      <c r="I259" s="849">
        <v>5186.5</v>
      </c>
      <c r="J259" s="849">
        <v>2</v>
      </c>
      <c r="K259" s="850">
        <v>10373</v>
      </c>
    </row>
    <row r="260" spans="1:11" ht="14.4" customHeight="1" x14ac:dyDescent="0.3">
      <c r="A260" s="831" t="s">
        <v>553</v>
      </c>
      <c r="B260" s="832" t="s">
        <v>554</v>
      </c>
      <c r="C260" s="835" t="s">
        <v>582</v>
      </c>
      <c r="D260" s="863" t="s">
        <v>583</v>
      </c>
      <c r="E260" s="835" t="s">
        <v>1811</v>
      </c>
      <c r="F260" s="863" t="s">
        <v>1812</v>
      </c>
      <c r="G260" s="835" t="s">
        <v>1911</v>
      </c>
      <c r="H260" s="835" t="s">
        <v>1912</v>
      </c>
      <c r="I260" s="849">
        <v>5186.5</v>
      </c>
      <c r="J260" s="849">
        <v>8</v>
      </c>
      <c r="K260" s="850">
        <v>41492</v>
      </c>
    </row>
    <row r="261" spans="1:11" ht="14.4" customHeight="1" x14ac:dyDescent="0.3">
      <c r="A261" s="831" t="s">
        <v>553</v>
      </c>
      <c r="B261" s="832" t="s">
        <v>554</v>
      </c>
      <c r="C261" s="835" t="s">
        <v>582</v>
      </c>
      <c r="D261" s="863" t="s">
        <v>583</v>
      </c>
      <c r="E261" s="835" t="s">
        <v>1811</v>
      </c>
      <c r="F261" s="863" t="s">
        <v>1812</v>
      </c>
      <c r="G261" s="835" t="s">
        <v>1913</v>
      </c>
      <c r="H261" s="835" t="s">
        <v>1914</v>
      </c>
      <c r="I261" s="849">
        <v>5186.5</v>
      </c>
      <c r="J261" s="849">
        <v>6</v>
      </c>
      <c r="K261" s="850">
        <v>31119</v>
      </c>
    </row>
    <row r="262" spans="1:11" ht="14.4" customHeight="1" x14ac:dyDescent="0.3">
      <c r="A262" s="831" t="s">
        <v>553</v>
      </c>
      <c r="B262" s="832" t="s">
        <v>554</v>
      </c>
      <c r="C262" s="835" t="s">
        <v>582</v>
      </c>
      <c r="D262" s="863" t="s">
        <v>583</v>
      </c>
      <c r="E262" s="835" t="s">
        <v>1811</v>
      </c>
      <c r="F262" s="863" t="s">
        <v>1812</v>
      </c>
      <c r="G262" s="835" t="s">
        <v>1915</v>
      </c>
      <c r="H262" s="835" t="s">
        <v>1916</v>
      </c>
      <c r="I262" s="849">
        <v>5186.5</v>
      </c>
      <c r="J262" s="849">
        <v>4</v>
      </c>
      <c r="K262" s="850">
        <v>20746</v>
      </c>
    </row>
    <row r="263" spans="1:11" ht="14.4" customHeight="1" x14ac:dyDescent="0.3">
      <c r="A263" s="831" t="s">
        <v>553</v>
      </c>
      <c r="B263" s="832" t="s">
        <v>554</v>
      </c>
      <c r="C263" s="835" t="s">
        <v>582</v>
      </c>
      <c r="D263" s="863" t="s">
        <v>583</v>
      </c>
      <c r="E263" s="835" t="s">
        <v>1811</v>
      </c>
      <c r="F263" s="863" t="s">
        <v>1812</v>
      </c>
      <c r="G263" s="835" t="s">
        <v>1917</v>
      </c>
      <c r="H263" s="835" t="s">
        <v>1918</v>
      </c>
      <c r="I263" s="849">
        <v>5186.5</v>
      </c>
      <c r="J263" s="849">
        <v>20</v>
      </c>
      <c r="K263" s="850">
        <v>103730</v>
      </c>
    </row>
    <row r="264" spans="1:11" ht="14.4" customHeight="1" x14ac:dyDescent="0.3">
      <c r="A264" s="831" t="s">
        <v>553</v>
      </c>
      <c r="B264" s="832" t="s">
        <v>554</v>
      </c>
      <c r="C264" s="835" t="s">
        <v>582</v>
      </c>
      <c r="D264" s="863" t="s">
        <v>583</v>
      </c>
      <c r="E264" s="835" t="s">
        <v>1811</v>
      </c>
      <c r="F264" s="863" t="s">
        <v>1812</v>
      </c>
      <c r="G264" s="835" t="s">
        <v>1919</v>
      </c>
      <c r="H264" s="835" t="s">
        <v>1920</v>
      </c>
      <c r="I264" s="849">
        <v>5186.5</v>
      </c>
      <c r="J264" s="849">
        <v>38</v>
      </c>
      <c r="K264" s="850">
        <v>197087</v>
      </c>
    </row>
    <row r="265" spans="1:11" ht="14.4" customHeight="1" x14ac:dyDescent="0.3">
      <c r="A265" s="831" t="s">
        <v>553</v>
      </c>
      <c r="B265" s="832" t="s">
        <v>554</v>
      </c>
      <c r="C265" s="835" t="s">
        <v>582</v>
      </c>
      <c r="D265" s="863" t="s">
        <v>583</v>
      </c>
      <c r="E265" s="835" t="s">
        <v>1811</v>
      </c>
      <c r="F265" s="863" t="s">
        <v>1812</v>
      </c>
      <c r="G265" s="835" t="s">
        <v>1921</v>
      </c>
      <c r="H265" s="835" t="s">
        <v>1922</v>
      </c>
      <c r="I265" s="849">
        <v>5186.5</v>
      </c>
      <c r="J265" s="849">
        <v>38</v>
      </c>
      <c r="K265" s="850">
        <v>197087</v>
      </c>
    </row>
    <row r="266" spans="1:11" ht="14.4" customHeight="1" x14ac:dyDescent="0.3">
      <c r="A266" s="831" t="s">
        <v>553</v>
      </c>
      <c r="B266" s="832" t="s">
        <v>554</v>
      </c>
      <c r="C266" s="835" t="s">
        <v>582</v>
      </c>
      <c r="D266" s="863" t="s">
        <v>583</v>
      </c>
      <c r="E266" s="835" t="s">
        <v>1811</v>
      </c>
      <c r="F266" s="863" t="s">
        <v>1812</v>
      </c>
      <c r="G266" s="835" t="s">
        <v>1923</v>
      </c>
      <c r="H266" s="835" t="s">
        <v>1924</v>
      </c>
      <c r="I266" s="849">
        <v>1552.5</v>
      </c>
      <c r="J266" s="849">
        <v>124</v>
      </c>
      <c r="K266" s="850">
        <v>192510</v>
      </c>
    </row>
    <row r="267" spans="1:11" ht="14.4" customHeight="1" x14ac:dyDescent="0.3">
      <c r="A267" s="831" t="s">
        <v>553</v>
      </c>
      <c r="B267" s="832" t="s">
        <v>554</v>
      </c>
      <c r="C267" s="835" t="s">
        <v>582</v>
      </c>
      <c r="D267" s="863" t="s">
        <v>583</v>
      </c>
      <c r="E267" s="835" t="s">
        <v>1811</v>
      </c>
      <c r="F267" s="863" t="s">
        <v>1812</v>
      </c>
      <c r="G267" s="835" t="s">
        <v>1925</v>
      </c>
      <c r="H267" s="835" t="s">
        <v>1926</v>
      </c>
      <c r="I267" s="849">
        <v>1920.5</v>
      </c>
      <c r="J267" s="849">
        <v>2</v>
      </c>
      <c r="K267" s="850">
        <v>3841</v>
      </c>
    </row>
    <row r="268" spans="1:11" ht="14.4" customHeight="1" x14ac:dyDescent="0.3">
      <c r="A268" s="831" t="s">
        <v>553</v>
      </c>
      <c r="B268" s="832" t="s">
        <v>554</v>
      </c>
      <c r="C268" s="835" t="s">
        <v>582</v>
      </c>
      <c r="D268" s="863" t="s">
        <v>583</v>
      </c>
      <c r="E268" s="835" t="s">
        <v>1811</v>
      </c>
      <c r="F268" s="863" t="s">
        <v>1812</v>
      </c>
      <c r="G268" s="835" t="s">
        <v>1927</v>
      </c>
      <c r="H268" s="835" t="s">
        <v>1928</v>
      </c>
      <c r="I268" s="849">
        <v>1920.5</v>
      </c>
      <c r="J268" s="849">
        <v>1</v>
      </c>
      <c r="K268" s="850">
        <v>1920.5</v>
      </c>
    </row>
    <row r="269" spans="1:11" ht="14.4" customHeight="1" x14ac:dyDescent="0.3">
      <c r="A269" s="831" t="s">
        <v>553</v>
      </c>
      <c r="B269" s="832" t="s">
        <v>554</v>
      </c>
      <c r="C269" s="835" t="s">
        <v>582</v>
      </c>
      <c r="D269" s="863" t="s">
        <v>583</v>
      </c>
      <c r="E269" s="835" t="s">
        <v>1811</v>
      </c>
      <c r="F269" s="863" t="s">
        <v>1812</v>
      </c>
      <c r="G269" s="835" t="s">
        <v>1929</v>
      </c>
      <c r="H269" s="835" t="s">
        <v>1930</v>
      </c>
      <c r="I269" s="849">
        <v>5520</v>
      </c>
      <c r="J269" s="849">
        <v>6</v>
      </c>
      <c r="K269" s="850">
        <v>33120</v>
      </c>
    </row>
    <row r="270" spans="1:11" ht="14.4" customHeight="1" x14ac:dyDescent="0.3">
      <c r="A270" s="831" t="s">
        <v>553</v>
      </c>
      <c r="B270" s="832" t="s">
        <v>554</v>
      </c>
      <c r="C270" s="835" t="s">
        <v>582</v>
      </c>
      <c r="D270" s="863" t="s">
        <v>583</v>
      </c>
      <c r="E270" s="835" t="s">
        <v>1811</v>
      </c>
      <c r="F270" s="863" t="s">
        <v>1812</v>
      </c>
      <c r="G270" s="835" t="s">
        <v>1931</v>
      </c>
      <c r="H270" s="835" t="s">
        <v>1932</v>
      </c>
      <c r="I270" s="849">
        <v>552</v>
      </c>
      <c r="J270" s="849">
        <v>2</v>
      </c>
      <c r="K270" s="850">
        <v>1104</v>
      </c>
    </row>
    <row r="271" spans="1:11" ht="14.4" customHeight="1" x14ac:dyDescent="0.3">
      <c r="A271" s="831" t="s">
        <v>553</v>
      </c>
      <c r="B271" s="832" t="s">
        <v>554</v>
      </c>
      <c r="C271" s="835" t="s">
        <v>582</v>
      </c>
      <c r="D271" s="863" t="s">
        <v>583</v>
      </c>
      <c r="E271" s="835" t="s">
        <v>1811</v>
      </c>
      <c r="F271" s="863" t="s">
        <v>1812</v>
      </c>
      <c r="G271" s="835" t="s">
        <v>1933</v>
      </c>
      <c r="H271" s="835" t="s">
        <v>1934</v>
      </c>
      <c r="I271" s="849">
        <v>205.19000244140625</v>
      </c>
      <c r="J271" s="849">
        <v>200</v>
      </c>
      <c r="K271" s="850">
        <v>41038.8984375</v>
      </c>
    </row>
    <row r="272" spans="1:11" ht="14.4" customHeight="1" x14ac:dyDescent="0.3">
      <c r="A272" s="831" t="s">
        <v>553</v>
      </c>
      <c r="B272" s="832" t="s">
        <v>554</v>
      </c>
      <c r="C272" s="835" t="s">
        <v>582</v>
      </c>
      <c r="D272" s="863" t="s">
        <v>583</v>
      </c>
      <c r="E272" s="835" t="s">
        <v>1935</v>
      </c>
      <c r="F272" s="863" t="s">
        <v>1936</v>
      </c>
      <c r="G272" s="835" t="s">
        <v>1937</v>
      </c>
      <c r="H272" s="835" t="s">
        <v>1938</v>
      </c>
      <c r="I272" s="849">
        <v>60984.828125</v>
      </c>
      <c r="J272" s="849">
        <v>2</v>
      </c>
      <c r="K272" s="850">
        <v>121969.65625</v>
      </c>
    </row>
    <row r="273" spans="1:11" ht="14.4" customHeight="1" x14ac:dyDescent="0.3">
      <c r="A273" s="831" t="s">
        <v>553</v>
      </c>
      <c r="B273" s="832" t="s">
        <v>554</v>
      </c>
      <c r="C273" s="835" t="s">
        <v>582</v>
      </c>
      <c r="D273" s="863" t="s">
        <v>583</v>
      </c>
      <c r="E273" s="835" t="s">
        <v>1935</v>
      </c>
      <c r="F273" s="863" t="s">
        <v>1936</v>
      </c>
      <c r="G273" s="835" t="s">
        <v>1939</v>
      </c>
      <c r="H273" s="835" t="s">
        <v>1940</v>
      </c>
      <c r="I273" s="849">
        <v>26544.30078125</v>
      </c>
      <c r="J273" s="849">
        <v>1</v>
      </c>
      <c r="K273" s="850">
        <v>26544.30078125</v>
      </c>
    </row>
    <row r="274" spans="1:11" ht="14.4" customHeight="1" x14ac:dyDescent="0.3">
      <c r="A274" s="831" t="s">
        <v>553</v>
      </c>
      <c r="B274" s="832" t="s">
        <v>554</v>
      </c>
      <c r="C274" s="835" t="s">
        <v>582</v>
      </c>
      <c r="D274" s="863" t="s">
        <v>583</v>
      </c>
      <c r="E274" s="835" t="s">
        <v>1935</v>
      </c>
      <c r="F274" s="863" t="s">
        <v>1936</v>
      </c>
      <c r="G274" s="835" t="s">
        <v>1941</v>
      </c>
      <c r="H274" s="835" t="s">
        <v>1942</v>
      </c>
      <c r="I274" s="849">
        <v>9.9999997764825821E-3</v>
      </c>
      <c r="J274" s="849">
        <v>3</v>
      </c>
      <c r="K274" s="850">
        <v>2.9999999329447746E-2</v>
      </c>
    </row>
    <row r="275" spans="1:11" ht="14.4" customHeight="1" x14ac:dyDescent="0.3">
      <c r="A275" s="831" t="s">
        <v>553</v>
      </c>
      <c r="B275" s="832" t="s">
        <v>554</v>
      </c>
      <c r="C275" s="835" t="s">
        <v>582</v>
      </c>
      <c r="D275" s="863" t="s">
        <v>583</v>
      </c>
      <c r="E275" s="835" t="s">
        <v>1943</v>
      </c>
      <c r="F275" s="863" t="s">
        <v>1944</v>
      </c>
      <c r="G275" s="835" t="s">
        <v>1945</v>
      </c>
      <c r="H275" s="835" t="s">
        <v>1946</v>
      </c>
      <c r="I275" s="849">
        <v>80025.9375</v>
      </c>
      <c r="J275" s="849">
        <v>6</v>
      </c>
      <c r="K275" s="850">
        <v>480155.625</v>
      </c>
    </row>
    <row r="276" spans="1:11" ht="14.4" customHeight="1" x14ac:dyDescent="0.3">
      <c r="A276" s="831" t="s">
        <v>553</v>
      </c>
      <c r="B276" s="832" t="s">
        <v>554</v>
      </c>
      <c r="C276" s="835" t="s">
        <v>582</v>
      </c>
      <c r="D276" s="863" t="s">
        <v>583</v>
      </c>
      <c r="E276" s="835" t="s">
        <v>1943</v>
      </c>
      <c r="F276" s="863" t="s">
        <v>1944</v>
      </c>
      <c r="G276" s="835" t="s">
        <v>1947</v>
      </c>
      <c r="H276" s="835" t="s">
        <v>1948</v>
      </c>
      <c r="I276" s="849">
        <v>9.9999997764825821E-3</v>
      </c>
      <c r="J276" s="849">
        <v>15</v>
      </c>
      <c r="K276" s="850">
        <v>0.17999999597668648</v>
      </c>
    </row>
    <row r="277" spans="1:11" ht="14.4" customHeight="1" x14ac:dyDescent="0.3">
      <c r="A277" s="831" t="s">
        <v>553</v>
      </c>
      <c r="B277" s="832" t="s">
        <v>554</v>
      </c>
      <c r="C277" s="835" t="s">
        <v>582</v>
      </c>
      <c r="D277" s="863" t="s">
        <v>583</v>
      </c>
      <c r="E277" s="835" t="s">
        <v>1943</v>
      </c>
      <c r="F277" s="863" t="s">
        <v>1944</v>
      </c>
      <c r="G277" s="835" t="s">
        <v>1949</v>
      </c>
      <c r="H277" s="835" t="s">
        <v>1950</v>
      </c>
      <c r="I277" s="849">
        <v>26544.380859375</v>
      </c>
      <c r="J277" s="849">
        <v>6</v>
      </c>
      <c r="K277" s="850">
        <v>159266.28515625</v>
      </c>
    </row>
    <row r="278" spans="1:11" ht="14.4" customHeight="1" x14ac:dyDescent="0.3">
      <c r="A278" s="831" t="s">
        <v>553</v>
      </c>
      <c r="B278" s="832" t="s">
        <v>554</v>
      </c>
      <c r="C278" s="835" t="s">
        <v>582</v>
      </c>
      <c r="D278" s="863" t="s">
        <v>583</v>
      </c>
      <c r="E278" s="835" t="s">
        <v>1943</v>
      </c>
      <c r="F278" s="863" t="s">
        <v>1944</v>
      </c>
      <c r="G278" s="835" t="s">
        <v>1951</v>
      </c>
      <c r="H278" s="835" t="s">
        <v>1952</v>
      </c>
      <c r="I278" s="849">
        <v>34440.2890625</v>
      </c>
      <c r="J278" s="849">
        <v>1</v>
      </c>
      <c r="K278" s="850">
        <v>34440.2890625</v>
      </c>
    </row>
    <row r="279" spans="1:11" ht="14.4" customHeight="1" x14ac:dyDescent="0.3">
      <c r="A279" s="831" t="s">
        <v>553</v>
      </c>
      <c r="B279" s="832" t="s">
        <v>554</v>
      </c>
      <c r="C279" s="835" t="s">
        <v>582</v>
      </c>
      <c r="D279" s="863" t="s">
        <v>583</v>
      </c>
      <c r="E279" s="835" t="s">
        <v>1943</v>
      </c>
      <c r="F279" s="863" t="s">
        <v>1944</v>
      </c>
      <c r="G279" s="835" t="s">
        <v>1953</v>
      </c>
      <c r="H279" s="835" t="s">
        <v>1954</v>
      </c>
      <c r="I279" s="849">
        <v>9.9999997764825821E-3</v>
      </c>
      <c r="J279" s="849">
        <v>3</v>
      </c>
      <c r="K279" s="850">
        <v>2.9999999329447746E-2</v>
      </c>
    </row>
    <row r="280" spans="1:11" ht="14.4" customHeight="1" x14ac:dyDescent="0.3">
      <c r="A280" s="831" t="s">
        <v>553</v>
      </c>
      <c r="B280" s="832" t="s">
        <v>554</v>
      </c>
      <c r="C280" s="835" t="s">
        <v>582</v>
      </c>
      <c r="D280" s="863" t="s">
        <v>583</v>
      </c>
      <c r="E280" s="835" t="s">
        <v>1943</v>
      </c>
      <c r="F280" s="863" t="s">
        <v>1944</v>
      </c>
      <c r="G280" s="835" t="s">
        <v>1955</v>
      </c>
      <c r="H280" s="835" t="s">
        <v>1956</v>
      </c>
      <c r="I280" s="849">
        <v>99690.432291666672</v>
      </c>
      <c r="J280" s="849">
        <v>3</v>
      </c>
      <c r="K280" s="850">
        <v>299071.296875</v>
      </c>
    </row>
    <row r="281" spans="1:11" ht="14.4" customHeight="1" x14ac:dyDescent="0.3">
      <c r="A281" s="831" t="s">
        <v>553</v>
      </c>
      <c r="B281" s="832" t="s">
        <v>554</v>
      </c>
      <c r="C281" s="835" t="s">
        <v>582</v>
      </c>
      <c r="D281" s="863" t="s">
        <v>583</v>
      </c>
      <c r="E281" s="835" t="s">
        <v>1943</v>
      </c>
      <c r="F281" s="863" t="s">
        <v>1944</v>
      </c>
      <c r="G281" s="835" t="s">
        <v>1957</v>
      </c>
      <c r="H281" s="835" t="s">
        <v>1958</v>
      </c>
      <c r="I281" s="849">
        <v>9.9999997764825821E-3</v>
      </c>
      <c r="J281" s="849">
        <v>6</v>
      </c>
      <c r="K281" s="850">
        <v>5.9999998658895493E-2</v>
      </c>
    </row>
    <row r="282" spans="1:11" ht="14.4" customHeight="1" x14ac:dyDescent="0.3">
      <c r="A282" s="831" t="s">
        <v>553</v>
      </c>
      <c r="B282" s="832" t="s">
        <v>554</v>
      </c>
      <c r="C282" s="835" t="s">
        <v>582</v>
      </c>
      <c r="D282" s="863" t="s">
        <v>583</v>
      </c>
      <c r="E282" s="835" t="s">
        <v>1943</v>
      </c>
      <c r="F282" s="863" t="s">
        <v>1944</v>
      </c>
      <c r="G282" s="835" t="s">
        <v>1959</v>
      </c>
      <c r="H282" s="835" t="s">
        <v>1960</v>
      </c>
      <c r="I282" s="849">
        <v>769920.3125</v>
      </c>
      <c r="J282" s="849">
        <v>1</v>
      </c>
      <c r="K282" s="850">
        <v>769920.3125</v>
      </c>
    </row>
    <row r="283" spans="1:11" ht="14.4" customHeight="1" x14ac:dyDescent="0.3">
      <c r="A283" s="831" t="s">
        <v>553</v>
      </c>
      <c r="B283" s="832" t="s">
        <v>554</v>
      </c>
      <c r="C283" s="835" t="s">
        <v>582</v>
      </c>
      <c r="D283" s="863" t="s">
        <v>583</v>
      </c>
      <c r="E283" s="835" t="s">
        <v>1943</v>
      </c>
      <c r="F283" s="863" t="s">
        <v>1944</v>
      </c>
      <c r="G283" s="835" t="s">
        <v>1961</v>
      </c>
      <c r="H283" s="835" t="s">
        <v>1962</v>
      </c>
      <c r="I283" s="849">
        <v>714936.53125</v>
      </c>
      <c r="J283" s="849">
        <v>6</v>
      </c>
      <c r="K283" s="850">
        <v>4289619.1875</v>
      </c>
    </row>
    <row r="284" spans="1:11" ht="14.4" customHeight="1" x14ac:dyDescent="0.3">
      <c r="A284" s="831" t="s">
        <v>553</v>
      </c>
      <c r="B284" s="832" t="s">
        <v>554</v>
      </c>
      <c r="C284" s="835" t="s">
        <v>582</v>
      </c>
      <c r="D284" s="863" t="s">
        <v>583</v>
      </c>
      <c r="E284" s="835" t="s">
        <v>1963</v>
      </c>
      <c r="F284" s="863" t="s">
        <v>1964</v>
      </c>
      <c r="G284" s="835" t="s">
        <v>1965</v>
      </c>
      <c r="H284" s="835" t="s">
        <v>1966</v>
      </c>
      <c r="I284" s="849">
        <v>9592.150390625</v>
      </c>
      <c r="J284" s="849">
        <v>8</v>
      </c>
      <c r="K284" s="850">
        <v>76737.203125</v>
      </c>
    </row>
    <row r="285" spans="1:11" ht="14.4" customHeight="1" x14ac:dyDescent="0.3">
      <c r="A285" s="831" t="s">
        <v>553</v>
      </c>
      <c r="B285" s="832" t="s">
        <v>554</v>
      </c>
      <c r="C285" s="835" t="s">
        <v>582</v>
      </c>
      <c r="D285" s="863" t="s">
        <v>583</v>
      </c>
      <c r="E285" s="835" t="s">
        <v>1963</v>
      </c>
      <c r="F285" s="863" t="s">
        <v>1964</v>
      </c>
      <c r="G285" s="835" t="s">
        <v>1967</v>
      </c>
      <c r="H285" s="835" t="s">
        <v>1968</v>
      </c>
      <c r="I285" s="849">
        <v>13317</v>
      </c>
      <c r="J285" s="849">
        <v>16</v>
      </c>
      <c r="K285" s="850">
        <v>213072</v>
      </c>
    </row>
    <row r="286" spans="1:11" ht="14.4" customHeight="1" x14ac:dyDescent="0.3">
      <c r="A286" s="831" t="s">
        <v>553</v>
      </c>
      <c r="B286" s="832" t="s">
        <v>554</v>
      </c>
      <c r="C286" s="835" t="s">
        <v>582</v>
      </c>
      <c r="D286" s="863" t="s">
        <v>583</v>
      </c>
      <c r="E286" s="835" t="s">
        <v>1963</v>
      </c>
      <c r="F286" s="863" t="s">
        <v>1964</v>
      </c>
      <c r="G286" s="835" t="s">
        <v>1969</v>
      </c>
      <c r="H286" s="835" t="s">
        <v>1970</v>
      </c>
      <c r="I286" s="849">
        <v>6300</v>
      </c>
      <c r="J286" s="849">
        <v>8</v>
      </c>
      <c r="K286" s="850">
        <v>50400</v>
      </c>
    </row>
    <row r="287" spans="1:11" ht="14.4" customHeight="1" x14ac:dyDescent="0.3">
      <c r="A287" s="831" t="s">
        <v>553</v>
      </c>
      <c r="B287" s="832" t="s">
        <v>554</v>
      </c>
      <c r="C287" s="835" t="s">
        <v>582</v>
      </c>
      <c r="D287" s="863" t="s">
        <v>583</v>
      </c>
      <c r="E287" s="835" t="s">
        <v>1963</v>
      </c>
      <c r="F287" s="863" t="s">
        <v>1964</v>
      </c>
      <c r="G287" s="835" t="s">
        <v>1971</v>
      </c>
      <c r="H287" s="835" t="s">
        <v>1972</v>
      </c>
      <c r="I287" s="849">
        <v>15956.1201171875</v>
      </c>
      <c r="J287" s="849">
        <v>1</v>
      </c>
      <c r="K287" s="850">
        <v>15956.1201171875</v>
      </c>
    </row>
    <row r="288" spans="1:11" ht="14.4" customHeight="1" x14ac:dyDescent="0.3">
      <c r="A288" s="831" t="s">
        <v>553</v>
      </c>
      <c r="B288" s="832" t="s">
        <v>554</v>
      </c>
      <c r="C288" s="835" t="s">
        <v>582</v>
      </c>
      <c r="D288" s="863" t="s">
        <v>583</v>
      </c>
      <c r="E288" s="835" t="s">
        <v>1963</v>
      </c>
      <c r="F288" s="863" t="s">
        <v>1964</v>
      </c>
      <c r="G288" s="835" t="s">
        <v>1973</v>
      </c>
      <c r="H288" s="835" t="s">
        <v>1974</v>
      </c>
      <c r="I288" s="849">
        <v>1978.949951171875</v>
      </c>
      <c r="J288" s="849">
        <v>4</v>
      </c>
      <c r="K288" s="850">
        <v>7915.77978515625</v>
      </c>
    </row>
    <row r="289" spans="1:11" ht="14.4" customHeight="1" x14ac:dyDescent="0.3">
      <c r="A289" s="831" t="s">
        <v>553</v>
      </c>
      <c r="B289" s="832" t="s">
        <v>554</v>
      </c>
      <c r="C289" s="835" t="s">
        <v>582</v>
      </c>
      <c r="D289" s="863" t="s">
        <v>583</v>
      </c>
      <c r="E289" s="835" t="s">
        <v>1963</v>
      </c>
      <c r="F289" s="863" t="s">
        <v>1964</v>
      </c>
      <c r="G289" s="835" t="s">
        <v>1975</v>
      </c>
      <c r="H289" s="835" t="s">
        <v>1976</v>
      </c>
      <c r="I289" s="849">
        <v>6593.35009765625</v>
      </c>
      <c r="J289" s="849">
        <v>2</v>
      </c>
      <c r="K289" s="850">
        <v>13186.7001953125</v>
      </c>
    </row>
    <row r="290" spans="1:11" ht="14.4" customHeight="1" x14ac:dyDescent="0.3">
      <c r="A290" s="831" t="s">
        <v>553</v>
      </c>
      <c r="B290" s="832" t="s">
        <v>554</v>
      </c>
      <c r="C290" s="835" t="s">
        <v>582</v>
      </c>
      <c r="D290" s="863" t="s">
        <v>583</v>
      </c>
      <c r="E290" s="835" t="s">
        <v>1963</v>
      </c>
      <c r="F290" s="863" t="s">
        <v>1964</v>
      </c>
      <c r="G290" s="835" t="s">
        <v>1977</v>
      </c>
      <c r="H290" s="835" t="s">
        <v>1978</v>
      </c>
      <c r="I290" s="849">
        <v>4227.330078125</v>
      </c>
      <c r="J290" s="849">
        <v>2</v>
      </c>
      <c r="K290" s="850">
        <v>8454.66015625</v>
      </c>
    </row>
    <row r="291" spans="1:11" ht="14.4" customHeight="1" x14ac:dyDescent="0.3">
      <c r="A291" s="831" t="s">
        <v>553</v>
      </c>
      <c r="B291" s="832" t="s">
        <v>554</v>
      </c>
      <c r="C291" s="835" t="s">
        <v>582</v>
      </c>
      <c r="D291" s="863" t="s">
        <v>583</v>
      </c>
      <c r="E291" s="835" t="s">
        <v>1963</v>
      </c>
      <c r="F291" s="863" t="s">
        <v>1964</v>
      </c>
      <c r="G291" s="835" t="s">
        <v>1979</v>
      </c>
      <c r="H291" s="835" t="s">
        <v>1980</v>
      </c>
      <c r="I291" s="849">
        <v>64.800003051757812</v>
      </c>
      <c r="J291" s="849">
        <v>96</v>
      </c>
      <c r="K291" s="850">
        <v>6221.0400390625</v>
      </c>
    </row>
    <row r="292" spans="1:11" ht="14.4" customHeight="1" x14ac:dyDescent="0.3">
      <c r="A292" s="831" t="s">
        <v>553</v>
      </c>
      <c r="B292" s="832" t="s">
        <v>554</v>
      </c>
      <c r="C292" s="835" t="s">
        <v>582</v>
      </c>
      <c r="D292" s="863" t="s">
        <v>583</v>
      </c>
      <c r="E292" s="835" t="s">
        <v>1531</v>
      </c>
      <c r="F292" s="863" t="s">
        <v>1532</v>
      </c>
      <c r="G292" s="835" t="s">
        <v>1981</v>
      </c>
      <c r="H292" s="835" t="s">
        <v>1982</v>
      </c>
      <c r="I292" s="849">
        <v>28.260000228881836</v>
      </c>
      <c r="J292" s="849">
        <v>320</v>
      </c>
      <c r="K292" s="850">
        <v>9042.3603515625</v>
      </c>
    </row>
    <row r="293" spans="1:11" ht="14.4" customHeight="1" x14ac:dyDescent="0.3">
      <c r="A293" s="831" t="s">
        <v>553</v>
      </c>
      <c r="B293" s="832" t="s">
        <v>554</v>
      </c>
      <c r="C293" s="835" t="s">
        <v>582</v>
      </c>
      <c r="D293" s="863" t="s">
        <v>583</v>
      </c>
      <c r="E293" s="835" t="s">
        <v>1531</v>
      </c>
      <c r="F293" s="863" t="s">
        <v>1532</v>
      </c>
      <c r="G293" s="835" t="s">
        <v>1983</v>
      </c>
      <c r="H293" s="835" t="s">
        <v>1984</v>
      </c>
      <c r="I293" s="849">
        <v>54.860000610351563</v>
      </c>
      <c r="J293" s="849">
        <v>40</v>
      </c>
      <c r="K293" s="850">
        <v>2194.39990234375</v>
      </c>
    </row>
    <row r="294" spans="1:11" ht="14.4" customHeight="1" x14ac:dyDescent="0.3">
      <c r="A294" s="831" t="s">
        <v>553</v>
      </c>
      <c r="B294" s="832" t="s">
        <v>554</v>
      </c>
      <c r="C294" s="835" t="s">
        <v>582</v>
      </c>
      <c r="D294" s="863" t="s">
        <v>583</v>
      </c>
      <c r="E294" s="835" t="s">
        <v>1531</v>
      </c>
      <c r="F294" s="863" t="s">
        <v>1532</v>
      </c>
      <c r="G294" s="835" t="s">
        <v>1985</v>
      </c>
      <c r="H294" s="835" t="s">
        <v>1986</v>
      </c>
      <c r="I294" s="849">
        <v>2.6500000953674316</v>
      </c>
      <c r="J294" s="849">
        <v>8000</v>
      </c>
      <c r="K294" s="850">
        <v>21218.880859375</v>
      </c>
    </row>
    <row r="295" spans="1:11" ht="14.4" customHeight="1" x14ac:dyDescent="0.3">
      <c r="A295" s="831" t="s">
        <v>553</v>
      </c>
      <c r="B295" s="832" t="s">
        <v>554</v>
      </c>
      <c r="C295" s="835" t="s">
        <v>582</v>
      </c>
      <c r="D295" s="863" t="s">
        <v>583</v>
      </c>
      <c r="E295" s="835" t="s">
        <v>1531</v>
      </c>
      <c r="F295" s="863" t="s">
        <v>1532</v>
      </c>
      <c r="G295" s="835" t="s">
        <v>1987</v>
      </c>
      <c r="H295" s="835" t="s">
        <v>1988</v>
      </c>
      <c r="I295" s="849">
        <v>4</v>
      </c>
      <c r="J295" s="849">
        <v>1000</v>
      </c>
      <c r="K295" s="850">
        <v>4002</v>
      </c>
    </row>
    <row r="296" spans="1:11" ht="14.4" customHeight="1" x14ac:dyDescent="0.3">
      <c r="A296" s="831" t="s">
        <v>553</v>
      </c>
      <c r="B296" s="832" t="s">
        <v>554</v>
      </c>
      <c r="C296" s="835" t="s">
        <v>582</v>
      </c>
      <c r="D296" s="863" t="s">
        <v>583</v>
      </c>
      <c r="E296" s="835" t="s">
        <v>1531</v>
      </c>
      <c r="F296" s="863" t="s">
        <v>1532</v>
      </c>
      <c r="G296" s="835" t="s">
        <v>1989</v>
      </c>
      <c r="H296" s="835" t="s">
        <v>1990</v>
      </c>
      <c r="I296" s="849">
        <v>0.43500000238418579</v>
      </c>
      <c r="J296" s="849">
        <v>8000</v>
      </c>
      <c r="K296" s="850">
        <v>3480</v>
      </c>
    </row>
    <row r="297" spans="1:11" ht="14.4" customHeight="1" x14ac:dyDescent="0.3">
      <c r="A297" s="831" t="s">
        <v>553</v>
      </c>
      <c r="B297" s="832" t="s">
        <v>554</v>
      </c>
      <c r="C297" s="835" t="s">
        <v>582</v>
      </c>
      <c r="D297" s="863" t="s">
        <v>583</v>
      </c>
      <c r="E297" s="835" t="s">
        <v>1531</v>
      </c>
      <c r="F297" s="863" t="s">
        <v>1532</v>
      </c>
      <c r="G297" s="835" t="s">
        <v>1991</v>
      </c>
      <c r="H297" s="835" t="s">
        <v>1992</v>
      </c>
      <c r="I297" s="849">
        <v>0.87000000476837158</v>
      </c>
      <c r="J297" s="849">
        <v>2000</v>
      </c>
      <c r="K297" s="850">
        <v>1740</v>
      </c>
    </row>
    <row r="298" spans="1:11" ht="14.4" customHeight="1" x14ac:dyDescent="0.3">
      <c r="A298" s="831" t="s">
        <v>553</v>
      </c>
      <c r="B298" s="832" t="s">
        <v>554</v>
      </c>
      <c r="C298" s="835" t="s">
        <v>582</v>
      </c>
      <c r="D298" s="863" t="s">
        <v>583</v>
      </c>
      <c r="E298" s="835" t="s">
        <v>1531</v>
      </c>
      <c r="F298" s="863" t="s">
        <v>1532</v>
      </c>
      <c r="G298" s="835" t="s">
        <v>1993</v>
      </c>
      <c r="H298" s="835" t="s">
        <v>1994</v>
      </c>
      <c r="I298" s="849">
        <v>62.725000381469727</v>
      </c>
      <c r="J298" s="849">
        <v>40</v>
      </c>
      <c r="K298" s="850">
        <v>2516.0700073242187</v>
      </c>
    </row>
    <row r="299" spans="1:11" ht="14.4" customHeight="1" x14ac:dyDescent="0.3">
      <c r="A299" s="831" t="s">
        <v>553</v>
      </c>
      <c r="B299" s="832" t="s">
        <v>554</v>
      </c>
      <c r="C299" s="835" t="s">
        <v>582</v>
      </c>
      <c r="D299" s="863" t="s">
        <v>583</v>
      </c>
      <c r="E299" s="835" t="s">
        <v>1531</v>
      </c>
      <c r="F299" s="863" t="s">
        <v>1532</v>
      </c>
      <c r="G299" s="835" t="s">
        <v>1995</v>
      </c>
      <c r="H299" s="835" t="s">
        <v>1996</v>
      </c>
      <c r="I299" s="849">
        <v>3835.02001953125</v>
      </c>
      <c r="J299" s="849">
        <v>3</v>
      </c>
      <c r="K299" s="850">
        <v>11505.0595703125</v>
      </c>
    </row>
    <row r="300" spans="1:11" ht="14.4" customHeight="1" x14ac:dyDescent="0.3">
      <c r="A300" s="831" t="s">
        <v>553</v>
      </c>
      <c r="B300" s="832" t="s">
        <v>554</v>
      </c>
      <c r="C300" s="835" t="s">
        <v>582</v>
      </c>
      <c r="D300" s="863" t="s">
        <v>583</v>
      </c>
      <c r="E300" s="835" t="s">
        <v>1531</v>
      </c>
      <c r="F300" s="863" t="s">
        <v>1532</v>
      </c>
      <c r="G300" s="835" t="s">
        <v>1997</v>
      </c>
      <c r="H300" s="835" t="s">
        <v>1998</v>
      </c>
      <c r="I300" s="849">
        <v>1076.2900390625</v>
      </c>
      <c r="J300" s="849">
        <v>20</v>
      </c>
      <c r="K300" s="850">
        <v>21525.69921875</v>
      </c>
    </row>
    <row r="301" spans="1:11" ht="14.4" customHeight="1" x14ac:dyDescent="0.3">
      <c r="A301" s="831" t="s">
        <v>553</v>
      </c>
      <c r="B301" s="832" t="s">
        <v>554</v>
      </c>
      <c r="C301" s="835" t="s">
        <v>582</v>
      </c>
      <c r="D301" s="863" t="s">
        <v>583</v>
      </c>
      <c r="E301" s="835" t="s">
        <v>1531</v>
      </c>
      <c r="F301" s="863" t="s">
        <v>1532</v>
      </c>
      <c r="G301" s="835" t="s">
        <v>1999</v>
      </c>
      <c r="H301" s="835" t="s">
        <v>2000</v>
      </c>
      <c r="I301" s="849">
        <v>352.27999877929687</v>
      </c>
      <c r="J301" s="849">
        <v>288</v>
      </c>
      <c r="K301" s="850">
        <v>101457.27734375</v>
      </c>
    </row>
    <row r="302" spans="1:11" ht="14.4" customHeight="1" x14ac:dyDescent="0.3">
      <c r="A302" s="831" t="s">
        <v>553</v>
      </c>
      <c r="B302" s="832" t="s">
        <v>554</v>
      </c>
      <c r="C302" s="835" t="s">
        <v>582</v>
      </c>
      <c r="D302" s="863" t="s">
        <v>583</v>
      </c>
      <c r="E302" s="835" t="s">
        <v>1531</v>
      </c>
      <c r="F302" s="863" t="s">
        <v>1532</v>
      </c>
      <c r="G302" s="835" t="s">
        <v>1649</v>
      </c>
      <c r="H302" s="835" t="s">
        <v>1650</v>
      </c>
      <c r="I302" s="849">
        <v>8.1099996566772461</v>
      </c>
      <c r="J302" s="849">
        <v>20</v>
      </c>
      <c r="K302" s="850">
        <v>162.20000076293945</v>
      </c>
    </row>
    <row r="303" spans="1:11" ht="14.4" customHeight="1" x14ac:dyDescent="0.3">
      <c r="A303" s="831" t="s">
        <v>553</v>
      </c>
      <c r="B303" s="832" t="s">
        <v>554</v>
      </c>
      <c r="C303" s="835" t="s">
        <v>582</v>
      </c>
      <c r="D303" s="863" t="s">
        <v>583</v>
      </c>
      <c r="E303" s="835" t="s">
        <v>1531</v>
      </c>
      <c r="F303" s="863" t="s">
        <v>1532</v>
      </c>
      <c r="G303" s="835" t="s">
        <v>2001</v>
      </c>
      <c r="H303" s="835" t="s">
        <v>2002</v>
      </c>
      <c r="I303" s="849">
        <v>61.215000152587891</v>
      </c>
      <c r="J303" s="849">
        <v>6</v>
      </c>
      <c r="K303" s="850">
        <v>367.27999877929687</v>
      </c>
    </row>
    <row r="304" spans="1:11" ht="14.4" customHeight="1" x14ac:dyDescent="0.3">
      <c r="A304" s="831" t="s">
        <v>553</v>
      </c>
      <c r="B304" s="832" t="s">
        <v>554</v>
      </c>
      <c r="C304" s="835" t="s">
        <v>582</v>
      </c>
      <c r="D304" s="863" t="s">
        <v>583</v>
      </c>
      <c r="E304" s="835" t="s">
        <v>1531</v>
      </c>
      <c r="F304" s="863" t="s">
        <v>1532</v>
      </c>
      <c r="G304" s="835" t="s">
        <v>1695</v>
      </c>
      <c r="H304" s="835" t="s">
        <v>1696</v>
      </c>
      <c r="I304" s="849">
        <v>98.379997253417969</v>
      </c>
      <c r="J304" s="849">
        <v>40</v>
      </c>
      <c r="K304" s="850">
        <v>3935.199951171875</v>
      </c>
    </row>
    <row r="305" spans="1:11" ht="14.4" customHeight="1" x14ac:dyDescent="0.3">
      <c r="A305" s="831" t="s">
        <v>553</v>
      </c>
      <c r="B305" s="832" t="s">
        <v>554</v>
      </c>
      <c r="C305" s="835" t="s">
        <v>582</v>
      </c>
      <c r="D305" s="863" t="s">
        <v>583</v>
      </c>
      <c r="E305" s="835" t="s">
        <v>1531</v>
      </c>
      <c r="F305" s="863" t="s">
        <v>1532</v>
      </c>
      <c r="G305" s="835" t="s">
        <v>2003</v>
      </c>
      <c r="H305" s="835" t="s">
        <v>2004</v>
      </c>
      <c r="I305" s="849">
        <v>3.9700000286102295</v>
      </c>
      <c r="J305" s="849">
        <v>120</v>
      </c>
      <c r="K305" s="850">
        <v>476.39999389648437</v>
      </c>
    </row>
    <row r="306" spans="1:11" ht="14.4" customHeight="1" x14ac:dyDescent="0.3">
      <c r="A306" s="831" t="s">
        <v>553</v>
      </c>
      <c r="B306" s="832" t="s">
        <v>554</v>
      </c>
      <c r="C306" s="835" t="s">
        <v>582</v>
      </c>
      <c r="D306" s="863" t="s">
        <v>583</v>
      </c>
      <c r="E306" s="835" t="s">
        <v>1531</v>
      </c>
      <c r="F306" s="863" t="s">
        <v>1532</v>
      </c>
      <c r="G306" s="835" t="s">
        <v>2005</v>
      </c>
      <c r="H306" s="835" t="s">
        <v>2006</v>
      </c>
      <c r="I306" s="849">
        <v>4.4800000190734863</v>
      </c>
      <c r="J306" s="849">
        <v>120</v>
      </c>
      <c r="K306" s="850">
        <v>537.5999755859375</v>
      </c>
    </row>
    <row r="307" spans="1:11" ht="14.4" customHeight="1" x14ac:dyDescent="0.3">
      <c r="A307" s="831" t="s">
        <v>553</v>
      </c>
      <c r="B307" s="832" t="s">
        <v>554</v>
      </c>
      <c r="C307" s="835" t="s">
        <v>582</v>
      </c>
      <c r="D307" s="863" t="s">
        <v>583</v>
      </c>
      <c r="E307" s="835" t="s">
        <v>1531</v>
      </c>
      <c r="F307" s="863" t="s">
        <v>1532</v>
      </c>
      <c r="G307" s="835" t="s">
        <v>2007</v>
      </c>
      <c r="H307" s="835" t="s">
        <v>2008</v>
      </c>
      <c r="I307" s="849">
        <v>5.1399998664855957</v>
      </c>
      <c r="J307" s="849">
        <v>20</v>
      </c>
      <c r="K307" s="850">
        <v>102.80000305175781</v>
      </c>
    </row>
    <row r="308" spans="1:11" ht="14.4" customHeight="1" x14ac:dyDescent="0.3">
      <c r="A308" s="831" t="s">
        <v>553</v>
      </c>
      <c r="B308" s="832" t="s">
        <v>554</v>
      </c>
      <c r="C308" s="835" t="s">
        <v>582</v>
      </c>
      <c r="D308" s="863" t="s">
        <v>583</v>
      </c>
      <c r="E308" s="835" t="s">
        <v>1531</v>
      </c>
      <c r="F308" s="863" t="s">
        <v>1532</v>
      </c>
      <c r="G308" s="835" t="s">
        <v>2009</v>
      </c>
      <c r="H308" s="835" t="s">
        <v>2010</v>
      </c>
      <c r="I308" s="849">
        <v>13.800000190734863</v>
      </c>
      <c r="J308" s="849">
        <v>20</v>
      </c>
      <c r="K308" s="850">
        <v>276</v>
      </c>
    </row>
    <row r="309" spans="1:11" ht="14.4" customHeight="1" x14ac:dyDescent="0.3">
      <c r="A309" s="831" t="s">
        <v>553</v>
      </c>
      <c r="B309" s="832" t="s">
        <v>554</v>
      </c>
      <c r="C309" s="835" t="s">
        <v>582</v>
      </c>
      <c r="D309" s="863" t="s">
        <v>583</v>
      </c>
      <c r="E309" s="835" t="s">
        <v>1531</v>
      </c>
      <c r="F309" s="863" t="s">
        <v>1532</v>
      </c>
      <c r="G309" s="835" t="s">
        <v>2011</v>
      </c>
      <c r="H309" s="835" t="s">
        <v>2012</v>
      </c>
      <c r="I309" s="849">
        <v>72.220001220703125</v>
      </c>
      <c r="J309" s="849">
        <v>4</v>
      </c>
      <c r="K309" s="850">
        <v>288.8800048828125</v>
      </c>
    </row>
    <row r="310" spans="1:11" ht="14.4" customHeight="1" x14ac:dyDescent="0.3">
      <c r="A310" s="831" t="s">
        <v>553</v>
      </c>
      <c r="B310" s="832" t="s">
        <v>554</v>
      </c>
      <c r="C310" s="835" t="s">
        <v>582</v>
      </c>
      <c r="D310" s="863" t="s">
        <v>583</v>
      </c>
      <c r="E310" s="835" t="s">
        <v>1531</v>
      </c>
      <c r="F310" s="863" t="s">
        <v>1532</v>
      </c>
      <c r="G310" s="835" t="s">
        <v>1653</v>
      </c>
      <c r="H310" s="835" t="s">
        <v>1654</v>
      </c>
      <c r="I310" s="849">
        <v>105.45999908447266</v>
      </c>
      <c r="J310" s="849">
        <v>8</v>
      </c>
      <c r="K310" s="850">
        <v>843.67999267578125</v>
      </c>
    </row>
    <row r="311" spans="1:11" ht="14.4" customHeight="1" x14ac:dyDescent="0.3">
      <c r="A311" s="831" t="s">
        <v>553</v>
      </c>
      <c r="B311" s="832" t="s">
        <v>554</v>
      </c>
      <c r="C311" s="835" t="s">
        <v>582</v>
      </c>
      <c r="D311" s="863" t="s">
        <v>583</v>
      </c>
      <c r="E311" s="835" t="s">
        <v>1531</v>
      </c>
      <c r="F311" s="863" t="s">
        <v>1532</v>
      </c>
      <c r="G311" s="835" t="s">
        <v>2013</v>
      </c>
      <c r="H311" s="835" t="s">
        <v>2014</v>
      </c>
      <c r="I311" s="849">
        <v>10.869999885559082</v>
      </c>
      <c r="J311" s="849">
        <v>100</v>
      </c>
      <c r="K311" s="850">
        <v>1086.75</v>
      </c>
    </row>
    <row r="312" spans="1:11" ht="14.4" customHeight="1" x14ac:dyDescent="0.3">
      <c r="A312" s="831" t="s">
        <v>553</v>
      </c>
      <c r="B312" s="832" t="s">
        <v>554</v>
      </c>
      <c r="C312" s="835" t="s">
        <v>582</v>
      </c>
      <c r="D312" s="863" t="s">
        <v>583</v>
      </c>
      <c r="E312" s="835" t="s">
        <v>1531</v>
      </c>
      <c r="F312" s="863" t="s">
        <v>1532</v>
      </c>
      <c r="G312" s="835" t="s">
        <v>2015</v>
      </c>
      <c r="H312" s="835" t="s">
        <v>2016</v>
      </c>
      <c r="I312" s="849">
        <v>2.3833334445953369</v>
      </c>
      <c r="J312" s="849">
        <v>1040</v>
      </c>
      <c r="K312" s="850">
        <v>2480.2999992370605</v>
      </c>
    </row>
    <row r="313" spans="1:11" ht="14.4" customHeight="1" x14ac:dyDescent="0.3">
      <c r="A313" s="831" t="s">
        <v>553</v>
      </c>
      <c r="B313" s="832" t="s">
        <v>554</v>
      </c>
      <c r="C313" s="835" t="s">
        <v>582</v>
      </c>
      <c r="D313" s="863" t="s">
        <v>583</v>
      </c>
      <c r="E313" s="835" t="s">
        <v>1567</v>
      </c>
      <c r="F313" s="863" t="s">
        <v>1568</v>
      </c>
      <c r="G313" s="835" t="s">
        <v>2017</v>
      </c>
      <c r="H313" s="835" t="s">
        <v>2018</v>
      </c>
      <c r="I313" s="849">
        <v>9159.0498046875</v>
      </c>
      <c r="J313" s="849">
        <v>1</v>
      </c>
      <c r="K313" s="850">
        <v>9159.0498046875</v>
      </c>
    </row>
    <row r="314" spans="1:11" ht="14.4" customHeight="1" x14ac:dyDescent="0.3">
      <c r="A314" s="831" t="s">
        <v>553</v>
      </c>
      <c r="B314" s="832" t="s">
        <v>554</v>
      </c>
      <c r="C314" s="835" t="s">
        <v>582</v>
      </c>
      <c r="D314" s="863" t="s">
        <v>583</v>
      </c>
      <c r="E314" s="835" t="s">
        <v>1567</v>
      </c>
      <c r="F314" s="863" t="s">
        <v>1568</v>
      </c>
      <c r="G314" s="835" t="s">
        <v>2019</v>
      </c>
      <c r="H314" s="835" t="s">
        <v>2020</v>
      </c>
      <c r="I314" s="849">
        <v>2.9000000953674316</v>
      </c>
      <c r="J314" s="849">
        <v>300</v>
      </c>
      <c r="K314" s="850">
        <v>870</v>
      </c>
    </row>
    <row r="315" spans="1:11" ht="14.4" customHeight="1" x14ac:dyDescent="0.3">
      <c r="A315" s="831" t="s">
        <v>553</v>
      </c>
      <c r="B315" s="832" t="s">
        <v>554</v>
      </c>
      <c r="C315" s="835" t="s">
        <v>582</v>
      </c>
      <c r="D315" s="863" t="s">
        <v>583</v>
      </c>
      <c r="E315" s="835" t="s">
        <v>1567</v>
      </c>
      <c r="F315" s="863" t="s">
        <v>1568</v>
      </c>
      <c r="G315" s="835" t="s">
        <v>2021</v>
      </c>
      <c r="H315" s="835" t="s">
        <v>2022</v>
      </c>
      <c r="I315" s="849">
        <v>2.9000000953674316</v>
      </c>
      <c r="J315" s="849">
        <v>500</v>
      </c>
      <c r="K315" s="850">
        <v>1450</v>
      </c>
    </row>
    <row r="316" spans="1:11" ht="14.4" customHeight="1" x14ac:dyDescent="0.3">
      <c r="A316" s="831" t="s">
        <v>553</v>
      </c>
      <c r="B316" s="832" t="s">
        <v>554</v>
      </c>
      <c r="C316" s="835" t="s">
        <v>582</v>
      </c>
      <c r="D316" s="863" t="s">
        <v>583</v>
      </c>
      <c r="E316" s="835" t="s">
        <v>1567</v>
      </c>
      <c r="F316" s="863" t="s">
        <v>1568</v>
      </c>
      <c r="G316" s="835" t="s">
        <v>2023</v>
      </c>
      <c r="H316" s="835" t="s">
        <v>2024</v>
      </c>
      <c r="I316" s="849">
        <v>2.9100000858306885</v>
      </c>
      <c r="J316" s="849">
        <v>700</v>
      </c>
      <c r="K316" s="850">
        <v>2037</v>
      </c>
    </row>
    <row r="317" spans="1:11" ht="14.4" customHeight="1" x14ac:dyDescent="0.3">
      <c r="A317" s="831" t="s">
        <v>553</v>
      </c>
      <c r="B317" s="832" t="s">
        <v>554</v>
      </c>
      <c r="C317" s="835" t="s">
        <v>582</v>
      </c>
      <c r="D317" s="863" t="s">
        <v>583</v>
      </c>
      <c r="E317" s="835" t="s">
        <v>1567</v>
      </c>
      <c r="F317" s="863" t="s">
        <v>1568</v>
      </c>
      <c r="G317" s="835" t="s">
        <v>2025</v>
      </c>
      <c r="H317" s="835" t="s">
        <v>2026</v>
      </c>
      <c r="I317" s="849">
        <v>2.9050000905990601</v>
      </c>
      <c r="J317" s="849">
        <v>700</v>
      </c>
      <c r="K317" s="850">
        <v>2034</v>
      </c>
    </row>
    <row r="318" spans="1:11" ht="14.4" customHeight="1" x14ac:dyDescent="0.3">
      <c r="A318" s="831" t="s">
        <v>553</v>
      </c>
      <c r="B318" s="832" t="s">
        <v>554</v>
      </c>
      <c r="C318" s="835" t="s">
        <v>582</v>
      </c>
      <c r="D318" s="863" t="s">
        <v>583</v>
      </c>
      <c r="E318" s="835" t="s">
        <v>1567</v>
      </c>
      <c r="F318" s="863" t="s">
        <v>1568</v>
      </c>
      <c r="G318" s="835" t="s">
        <v>2027</v>
      </c>
      <c r="H318" s="835" t="s">
        <v>2028</v>
      </c>
      <c r="I318" s="849">
        <v>102.25</v>
      </c>
      <c r="J318" s="849">
        <v>40</v>
      </c>
      <c r="K318" s="850">
        <v>4089.800048828125</v>
      </c>
    </row>
    <row r="319" spans="1:11" ht="14.4" customHeight="1" x14ac:dyDescent="0.3">
      <c r="A319" s="831" t="s">
        <v>553</v>
      </c>
      <c r="B319" s="832" t="s">
        <v>554</v>
      </c>
      <c r="C319" s="835" t="s">
        <v>582</v>
      </c>
      <c r="D319" s="863" t="s">
        <v>583</v>
      </c>
      <c r="E319" s="835" t="s">
        <v>1567</v>
      </c>
      <c r="F319" s="863" t="s">
        <v>1568</v>
      </c>
      <c r="G319" s="835" t="s">
        <v>2029</v>
      </c>
      <c r="H319" s="835" t="s">
        <v>2030</v>
      </c>
      <c r="I319" s="849">
        <v>8.4700002670288086</v>
      </c>
      <c r="J319" s="849">
        <v>50</v>
      </c>
      <c r="K319" s="850">
        <v>423.5</v>
      </c>
    </row>
    <row r="320" spans="1:11" ht="14.4" customHeight="1" x14ac:dyDescent="0.3">
      <c r="A320" s="831" t="s">
        <v>553</v>
      </c>
      <c r="B320" s="832" t="s">
        <v>554</v>
      </c>
      <c r="C320" s="835" t="s">
        <v>582</v>
      </c>
      <c r="D320" s="863" t="s">
        <v>583</v>
      </c>
      <c r="E320" s="835" t="s">
        <v>1567</v>
      </c>
      <c r="F320" s="863" t="s">
        <v>1568</v>
      </c>
      <c r="G320" s="835" t="s">
        <v>2031</v>
      </c>
      <c r="H320" s="835" t="s">
        <v>2032</v>
      </c>
      <c r="I320" s="849">
        <v>8.4700002670288086</v>
      </c>
      <c r="J320" s="849">
        <v>70</v>
      </c>
      <c r="K320" s="850">
        <v>592.89999389648437</v>
      </c>
    </row>
    <row r="321" spans="1:11" ht="14.4" customHeight="1" x14ac:dyDescent="0.3">
      <c r="A321" s="831" t="s">
        <v>553</v>
      </c>
      <c r="B321" s="832" t="s">
        <v>554</v>
      </c>
      <c r="C321" s="835" t="s">
        <v>582</v>
      </c>
      <c r="D321" s="863" t="s">
        <v>583</v>
      </c>
      <c r="E321" s="835" t="s">
        <v>1567</v>
      </c>
      <c r="F321" s="863" t="s">
        <v>1568</v>
      </c>
      <c r="G321" s="835" t="s">
        <v>2033</v>
      </c>
      <c r="H321" s="835" t="s">
        <v>2034</v>
      </c>
      <c r="I321" s="849">
        <v>303.35000610351562</v>
      </c>
      <c r="J321" s="849">
        <v>40</v>
      </c>
      <c r="K321" s="850">
        <v>12133.900390625</v>
      </c>
    </row>
    <row r="322" spans="1:11" ht="14.4" customHeight="1" x14ac:dyDescent="0.3">
      <c r="A322" s="831" t="s">
        <v>553</v>
      </c>
      <c r="B322" s="832" t="s">
        <v>554</v>
      </c>
      <c r="C322" s="835" t="s">
        <v>582</v>
      </c>
      <c r="D322" s="863" t="s">
        <v>583</v>
      </c>
      <c r="E322" s="835" t="s">
        <v>1567</v>
      </c>
      <c r="F322" s="863" t="s">
        <v>1568</v>
      </c>
      <c r="G322" s="835" t="s">
        <v>2035</v>
      </c>
      <c r="H322" s="835" t="s">
        <v>2036</v>
      </c>
      <c r="I322" s="849">
        <v>17.299999237060547</v>
      </c>
      <c r="J322" s="849">
        <v>200</v>
      </c>
      <c r="K322" s="850">
        <v>3460.60009765625</v>
      </c>
    </row>
    <row r="323" spans="1:11" ht="14.4" customHeight="1" x14ac:dyDescent="0.3">
      <c r="A323" s="831" t="s">
        <v>553</v>
      </c>
      <c r="B323" s="832" t="s">
        <v>554</v>
      </c>
      <c r="C323" s="835" t="s">
        <v>582</v>
      </c>
      <c r="D323" s="863" t="s">
        <v>583</v>
      </c>
      <c r="E323" s="835" t="s">
        <v>1567</v>
      </c>
      <c r="F323" s="863" t="s">
        <v>1568</v>
      </c>
      <c r="G323" s="835" t="s">
        <v>2037</v>
      </c>
      <c r="H323" s="835" t="s">
        <v>2038</v>
      </c>
      <c r="I323" s="849">
        <v>1533.300048828125</v>
      </c>
      <c r="J323" s="849">
        <v>10</v>
      </c>
      <c r="K323" s="850">
        <v>15333.009765625</v>
      </c>
    </row>
    <row r="324" spans="1:11" ht="14.4" customHeight="1" x14ac:dyDescent="0.3">
      <c r="A324" s="831" t="s">
        <v>553</v>
      </c>
      <c r="B324" s="832" t="s">
        <v>554</v>
      </c>
      <c r="C324" s="835" t="s">
        <v>582</v>
      </c>
      <c r="D324" s="863" t="s">
        <v>583</v>
      </c>
      <c r="E324" s="835" t="s">
        <v>1567</v>
      </c>
      <c r="F324" s="863" t="s">
        <v>1568</v>
      </c>
      <c r="G324" s="835" t="s">
        <v>2039</v>
      </c>
      <c r="H324" s="835" t="s">
        <v>2040</v>
      </c>
      <c r="I324" s="849">
        <v>887.760009765625</v>
      </c>
      <c r="J324" s="849">
        <v>10</v>
      </c>
      <c r="K324" s="850">
        <v>8877.580078125</v>
      </c>
    </row>
    <row r="325" spans="1:11" ht="14.4" customHeight="1" x14ac:dyDescent="0.3">
      <c r="A325" s="831" t="s">
        <v>553</v>
      </c>
      <c r="B325" s="832" t="s">
        <v>554</v>
      </c>
      <c r="C325" s="835" t="s">
        <v>582</v>
      </c>
      <c r="D325" s="863" t="s">
        <v>583</v>
      </c>
      <c r="E325" s="835" t="s">
        <v>1567</v>
      </c>
      <c r="F325" s="863" t="s">
        <v>1568</v>
      </c>
      <c r="G325" s="835" t="s">
        <v>2041</v>
      </c>
      <c r="H325" s="835" t="s">
        <v>2042</v>
      </c>
      <c r="I325" s="849">
        <v>47.189998626708984</v>
      </c>
      <c r="J325" s="849">
        <v>20</v>
      </c>
      <c r="K325" s="850">
        <v>943.79998779296875</v>
      </c>
    </row>
    <row r="326" spans="1:11" ht="14.4" customHeight="1" x14ac:dyDescent="0.3">
      <c r="A326" s="831" t="s">
        <v>553</v>
      </c>
      <c r="B326" s="832" t="s">
        <v>554</v>
      </c>
      <c r="C326" s="835" t="s">
        <v>582</v>
      </c>
      <c r="D326" s="863" t="s">
        <v>583</v>
      </c>
      <c r="E326" s="835" t="s">
        <v>1567</v>
      </c>
      <c r="F326" s="863" t="s">
        <v>1568</v>
      </c>
      <c r="G326" s="835" t="s">
        <v>2043</v>
      </c>
      <c r="H326" s="835" t="s">
        <v>2044</v>
      </c>
      <c r="I326" s="849">
        <v>28.799999237060547</v>
      </c>
      <c r="J326" s="849">
        <v>400</v>
      </c>
      <c r="K326" s="850">
        <v>11519.2001953125</v>
      </c>
    </row>
    <row r="327" spans="1:11" ht="14.4" customHeight="1" x14ac:dyDescent="0.3">
      <c r="A327" s="831" t="s">
        <v>553</v>
      </c>
      <c r="B327" s="832" t="s">
        <v>554</v>
      </c>
      <c r="C327" s="835" t="s">
        <v>582</v>
      </c>
      <c r="D327" s="863" t="s">
        <v>583</v>
      </c>
      <c r="E327" s="835" t="s">
        <v>1567</v>
      </c>
      <c r="F327" s="863" t="s">
        <v>1568</v>
      </c>
      <c r="G327" s="835" t="s">
        <v>2045</v>
      </c>
      <c r="H327" s="835" t="s">
        <v>2046</v>
      </c>
      <c r="I327" s="849">
        <v>2663.27001953125</v>
      </c>
      <c r="J327" s="849">
        <v>5</v>
      </c>
      <c r="K327" s="850">
        <v>13316.3603515625</v>
      </c>
    </row>
    <row r="328" spans="1:11" ht="14.4" customHeight="1" x14ac:dyDescent="0.3">
      <c r="A328" s="831" t="s">
        <v>553</v>
      </c>
      <c r="B328" s="832" t="s">
        <v>554</v>
      </c>
      <c r="C328" s="835" t="s">
        <v>582</v>
      </c>
      <c r="D328" s="863" t="s">
        <v>583</v>
      </c>
      <c r="E328" s="835" t="s">
        <v>1567</v>
      </c>
      <c r="F328" s="863" t="s">
        <v>1568</v>
      </c>
      <c r="G328" s="835" t="s">
        <v>2047</v>
      </c>
      <c r="H328" s="835" t="s">
        <v>2048</v>
      </c>
      <c r="I328" s="849">
        <v>17401.009765625</v>
      </c>
      <c r="J328" s="849">
        <v>1</v>
      </c>
      <c r="K328" s="850">
        <v>17401.009765625</v>
      </c>
    </row>
    <row r="329" spans="1:11" ht="14.4" customHeight="1" x14ac:dyDescent="0.3">
      <c r="A329" s="831" t="s">
        <v>553</v>
      </c>
      <c r="B329" s="832" t="s">
        <v>554</v>
      </c>
      <c r="C329" s="835" t="s">
        <v>582</v>
      </c>
      <c r="D329" s="863" t="s">
        <v>583</v>
      </c>
      <c r="E329" s="835" t="s">
        <v>1567</v>
      </c>
      <c r="F329" s="863" t="s">
        <v>1568</v>
      </c>
      <c r="G329" s="835" t="s">
        <v>1737</v>
      </c>
      <c r="H329" s="835" t="s">
        <v>1738</v>
      </c>
      <c r="I329" s="849">
        <v>4.625</v>
      </c>
      <c r="J329" s="849">
        <v>100</v>
      </c>
      <c r="K329" s="850">
        <v>462.5</v>
      </c>
    </row>
    <row r="330" spans="1:11" ht="14.4" customHeight="1" x14ac:dyDescent="0.3">
      <c r="A330" s="831" t="s">
        <v>553</v>
      </c>
      <c r="B330" s="832" t="s">
        <v>554</v>
      </c>
      <c r="C330" s="835" t="s">
        <v>582</v>
      </c>
      <c r="D330" s="863" t="s">
        <v>583</v>
      </c>
      <c r="E330" s="835" t="s">
        <v>1567</v>
      </c>
      <c r="F330" s="863" t="s">
        <v>1568</v>
      </c>
      <c r="G330" s="835" t="s">
        <v>2049</v>
      </c>
      <c r="H330" s="835" t="s">
        <v>2050</v>
      </c>
      <c r="I330" s="849">
        <v>463.42999267578125</v>
      </c>
      <c r="J330" s="849">
        <v>120</v>
      </c>
      <c r="K330" s="850">
        <v>55611.6015625</v>
      </c>
    </row>
    <row r="331" spans="1:11" ht="14.4" customHeight="1" x14ac:dyDescent="0.3">
      <c r="A331" s="831" t="s">
        <v>553</v>
      </c>
      <c r="B331" s="832" t="s">
        <v>554</v>
      </c>
      <c r="C331" s="835" t="s">
        <v>582</v>
      </c>
      <c r="D331" s="863" t="s">
        <v>583</v>
      </c>
      <c r="E331" s="835" t="s">
        <v>1567</v>
      </c>
      <c r="F331" s="863" t="s">
        <v>1568</v>
      </c>
      <c r="G331" s="835" t="s">
        <v>1739</v>
      </c>
      <c r="H331" s="835" t="s">
        <v>1740</v>
      </c>
      <c r="I331" s="849">
        <v>80.575000762939453</v>
      </c>
      <c r="J331" s="849">
        <v>160</v>
      </c>
      <c r="K331" s="850">
        <v>12892</v>
      </c>
    </row>
    <row r="332" spans="1:11" ht="14.4" customHeight="1" x14ac:dyDescent="0.3">
      <c r="A332" s="831" t="s">
        <v>553</v>
      </c>
      <c r="B332" s="832" t="s">
        <v>554</v>
      </c>
      <c r="C332" s="835" t="s">
        <v>582</v>
      </c>
      <c r="D332" s="863" t="s">
        <v>583</v>
      </c>
      <c r="E332" s="835" t="s">
        <v>1567</v>
      </c>
      <c r="F332" s="863" t="s">
        <v>1568</v>
      </c>
      <c r="G332" s="835" t="s">
        <v>2051</v>
      </c>
      <c r="H332" s="835" t="s">
        <v>2052</v>
      </c>
      <c r="I332" s="849">
        <v>34.002499580383301</v>
      </c>
      <c r="J332" s="849">
        <v>230</v>
      </c>
      <c r="K332" s="850">
        <v>7820.449951171875</v>
      </c>
    </row>
    <row r="333" spans="1:11" ht="14.4" customHeight="1" x14ac:dyDescent="0.3">
      <c r="A333" s="831" t="s">
        <v>553</v>
      </c>
      <c r="B333" s="832" t="s">
        <v>554</v>
      </c>
      <c r="C333" s="835" t="s">
        <v>582</v>
      </c>
      <c r="D333" s="863" t="s">
        <v>583</v>
      </c>
      <c r="E333" s="835" t="s">
        <v>1567</v>
      </c>
      <c r="F333" s="863" t="s">
        <v>1568</v>
      </c>
      <c r="G333" s="835" t="s">
        <v>2053</v>
      </c>
      <c r="H333" s="835" t="s">
        <v>2054</v>
      </c>
      <c r="I333" s="849">
        <v>11198.3701171875</v>
      </c>
      <c r="J333" s="849">
        <v>3</v>
      </c>
      <c r="K333" s="850">
        <v>33595.1015625</v>
      </c>
    </row>
    <row r="334" spans="1:11" ht="14.4" customHeight="1" x14ac:dyDescent="0.3">
      <c r="A334" s="831" t="s">
        <v>553</v>
      </c>
      <c r="B334" s="832" t="s">
        <v>554</v>
      </c>
      <c r="C334" s="835" t="s">
        <v>582</v>
      </c>
      <c r="D334" s="863" t="s">
        <v>583</v>
      </c>
      <c r="E334" s="835" t="s">
        <v>1567</v>
      </c>
      <c r="F334" s="863" t="s">
        <v>1568</v>
      </c>
      <c r="G334" s="835" t="s">
        <v>2055</v>
      </c>
      <c r="H334" s="835" t="s">
        <v>2056</v>
      </c>
      <c r="I334" s="849">
        <v>11704.259765625</v>
      </c>
      <c r="J334" s="849">
        <v>4</v>
      </c>
      <c r="K334" s="850">
        <v>46817.03125</v>
      </c>
    </row>
    <row r="335" spans="1:11" ht="14.4" customHeight="1" x14ac:dyDescent="0.3">
      <c r="A335" s="831" t="s">
        <v>553</v>
      </c>
      <c r="B335" s="832" t="s">
        <v>554</v>
      </c>
      <c r="C335" s="835" t="s">
        <v>582</v>
      </c>
      <c r="D335" s="863" t="s">
        <v>583</v>
      </c>
      <c r="E335" s="835" t="s">
        <v>1567</v>
      </c>
      <c r="F335" s="863" t="s">
        <v>1568</v>
      </c>
      <c r="G335" s="835" t="s">
        <v>2057</v>
      </c>
      <c r="H335" s="835" t="s">
        <v>2058</v>
      </c>
      <c r="I335" s="849">
        <v>12154.41015625</v>
      </c>
      <c r="J335" s="849">
        <v>3</v>
      </c>
      <c r="K335" s="850">
        <v>36463.23828125</v>
      </c>
    </row>
    <row r="336" spans="1:11" ht="14.4" customHeight="1" x14ac:dyDescent="0.3">
      <c r="A336" s="831" t="s">
        <v>553</v>
      </c>
      <c r="B336" s="832" t="s">
        <v>554</v>
      </c>
      <c r="C336" s="835" t="s">
        <v>582</v>
      </c>
      <c r="D336" s="863" t="s">
        <v>583</v>
      </c>
      <c r="E336" s="835" t="s">
        <v>1567</v>
      </c>
      <c r="F336" s="863" t="s">
        <v>1568</v>
      </c>
      <c r="G336" s="835" t="s">
        <v>2059</v>
      </c>
      <c r="H336" s="835" t="s">
        <v>2060</v>
      </c>
      <c r="I336" s="849">
        <v>5.3900001049041748</v>
      </c>
      <c r="J336" s="849">
        <v>200</v>
      </c>
      <c r="K336" s="850">
        <v>1077.7999877929687</v>
      </c>
    </row>
    <row r="337" spans="1:11" ht="14.4" customHeight="1" x14ac:dyDescent="0.3">
      <c r="A337" s="831" t="s">
        <v>553</v>
      </c>
      <c r="B337" s="832" t="s">
        <v>554</v>
      </c>
      <c r="C337" s="835" t="s">
        <v>582</v>
      </c>
      <c r="D337" s="863" t="s">
        <v>583</v>
      </c>
      <c r="E337" s="835" t="s">
        <v>1567</v>
      </c>
      <c r="F337" s="863" t="s">
        <v>1568</v>
      </c>
      <c r="G337" s="835" t="s">
        <v>2061</v>
      </c>
      <c r="H337" s="835" t="s">
        <v>2062</v>
      </c>
      <c r="I337" s="849">
        <v>6.315000057220459</v>
      </c>
      <c r="J337" s="849">
        <v>200</v>
      </c>
      <c r="K337" s="850">
        <v>1262.47998046875</v>
      </c>
    </row>
    <row r="338" spans="1:11" ht="14.4" customHeight="1" x14ac:dyDescent="0.3">
      <c r="A338" s="831" t="s">
        <v>553</v>
      </c>
      <c r="B338" s="832" t="s">
        <v>554</v>
      </c>
      <c r="C338" s="835" t="s">
        <v>582</v>
      </c>
      <c r="D338" s="863" t="s">
        <v>583</v>
      </c>
      <c r="E338" s="835" t="s">
        <v>1567</v>
      </c>
      <c r="F338" s="863" t="s">
        <v>1568</v>
      </c>
      <c r="G338" s="835" t="s">
        <v>2063</v>
      </c>
      <c r="H338" s="835" t="s">
        <v>2064</v>
      </c>
      <c r="I338" s="849">
        <v>82.595001220703125</v>
      </c>
      <c r="J338" s="849">
        <v>16</v>
      </c>
      <c r="K338" s="850">
        <v>1321.52001953125</v>
      </c>
    </row>
    <row r="339" spans="1:11" ht="14.4" customHeight="1" x14ac:dyDescent="0.3">
      <c r="A339" s="831" t="s">
        <v>553</v>
      </c>
      <c r="B339" s="832" t="s">
        <v>554</v>
      </c>
      <c r="C339" s="835" t="s">
        <v>582</v>
      </c>
      <c r="D339" s="863" t="s">
        <v>583</v>
      </c>
      <c r="E339" s="835" t="s">
        <v>1567</v>
      </c>
      <c r="F339" s="863" t="s">
        <v>1568</v>
      </c>
      <c r="G339" s="835" t="s">
        <v>2065</v>
      </c>
      <c r="H339" s="835" t="s">
        <v>2066</v>
      </c>
      <c r="I339" s="849">
        <v>32270.69921875</v>
      </c>
      <c r="J339" s="849">
        <v>1</v>
      </c>
      <c r="K339" s="850">
        <v>32270.69921875</v>
      </c>
    </row>
    <row r="340" spans="1:11" ht="14.4" customHeight="1" x14ac:dyDescent="0.3">
      <c r="A340" s="831" t="s">
        <v>553</v>
      </c>
      <c r="B340" s="832" t="s">
        <v>554</v>
      </c>
      <c r="C340" s="835" t="s">
        <v>582</v>
      </c>
      <c r="D340" s="863" t="s">
        <v>583</v>
      </c>
      <c r="E340" s="835" t="s">
        <v>1567</v>
      </c>
      <c r="F340" s="863" t="s">
        <v>1568</v>
      </c>
      <c r="G340" s="835" t="s">
        <v>2067</v>
      </c>
      <c r="H340" s="835" t="s">
        <v>2068</v>
      </c>
      <c r="I340" s="849">
        <v>16684.689453125</v>
      </c>
      <c r="J340" s="849">
        <v>4</v>
      </c>
      <c r="K340" s="850">
        <v>66738.7578125</v>
      </c>
    </row>
    <row r="341" spans="1:11" ht="14.4" customHeight="1" x14ac:dyDescent="0.3">
      <c r="A341" s="831" t="s">
        <v>553</v>
      </c>
      <c r="B341" s="832" t="s">
        <v>554</v>
      </c>
      <c r="C341" s="835" t="s">
        <v>582</v>
      </c>
      <c r="D341" s="863" t="s">
        <v>583</v>
      </c>
      <c r="E341" s="835" t="s">
        <v>1567</v>
      </c>
      <c r="F341" s="863" t="s">
        <v>1568</v>
      </c>
      <c r="G341" s="835" t="s">
        <v>2069</v>
      </c>
      <c r="H341" s="835" t="s">
        <v>2070</v>
      </c>
      <c r="I341" s="849">
        <v>17332.0390625</v>
      </c>
      <c r="J341" s="849">
        <v>2</v>
      </c>
      <c r="K341" s="850">
        <v>34664.078125</v>
      </c>
    </row>
    <row r="342" spans="1:11" ht="14.4" customHeight="1" x14ac:dyDescent="0.3">
      <c r="A342" s="831" t="s">
        <v>553</v>
      </c>
      <c r="B342" s="832" t="s">
        <v>554</v>
      </c>
      <c r="C342" s="835" t="s">
        <v>582</v>
      </c>
      <c r="D342" s="863" t="s">
        <v>583</v>
      </c>
      <c r="E342" s="835" t="s">
        <v>1567</v>
      </c>
      <c r="F342" s="863" t="s">
        <v>1568</v>
      </c>
      <c r="G342" s="835" t="s">
        <v>2071</v>
      </c>
      <c r="H342" s="835" t="s">
        <v>2072</v>
      </c>
      <c r="I342" s="849">
        <v>21822.349609375</v>
      </c>
      <c r="J342" s="849">
        <v>1</v>
      </c>
      <c r="K342" s="850">
        <v>21822.349609375</v>
      </c>
    </row>
    <row r="343" spans="1:11" ht="14.4" customHeight="1" x14ac:dyDescent="0.3">
      <c r="A343" s="831" t="s">
        <v>553</v>
      </c>
      <c r="B343" s="832" t="s">
        <v>554</v>
      </c>
      <c r="C343" s="835" t="s">
        <v>582</v>
      </c>
      <c r="D343" s="863" t="s">
        <v>583</v>
      </c>
      <c r="E343" s="835" t="s">
        <v>1567</v>
      </c>
      <c r="F343" s="863" t="s">
        <v>1568</v>
      </c>
      <c r="G343" s="835" t="s">
        <v>2073</v>
      </c>
      <c r="H343" s="835" t="s">
        <v>2074</v>
      </c>
      <c r="I343" s="849">
        <v>21845.33984375</v>
      </c>
      <c r="J343" s="849">
        <v>2</v>
      </c>
      <c r="K343" s="850">
        <v>43690.6796875</v>
      </c>
    </row>
    <row r="344" spans="1:11" ht="14.4" customHeight="1" x14ac:dyDescent="0.3">
      <c r="A344" s="831" t="s">
        <v>553</v>
      </c>
      <c r="B344" s="832" t="s">
        <v>554</v>
      </c>
      <c r="C344" s="835" t="s">
        <v>582</v>
      </c>
      <c r="D344" s="863" t="s">
        <v>583</v>
      </c>
      <c r="E344" s="835" t="s">
        <v>1567</v>
      </c>
      <c r="F344" s="863" t="s">
        <v>1568</v>
      </c>
      <c r="G344" s="835" t="s">
        <v>2075</v>
      </c>
      <c r="H344" s="835" t="s">
        <v>2076</v>
      </c>
      <c r="I344" s="849">
        <v>703.6500244140625</v>
      </c>
      <c r="J344" s="849">
        <v>12</v>
      </c>
      <c r="K344" s="850">
        <v>8443.8203125</v>
      </c>
    </row>
    <row r="345" spans="1:11" ht="14.4" customHeight="1" x14ac:dyDescent="0.3">
      <c r="A345" s="831" t="s">
        <v>553</v>
      </c>
      <c r="B345" s="832" t="s">
        <v>554</v>
      </c>
      <c r="C345" s="835" t="s">
        <v>582</v>
      </c>
      <c r="D345" s="863" t="s">
        <v>583</v>
      </c>
      <c r="E345" s="835" t="s">
        <v>1567</v>
      </c>
      <c r="F345" s="863" t="s">
        <v>1568</v>
      </c>
      <c r="G345" s="835" t="s">
        <v>2077</v>
      </c>
      <c r="H345" s="835" t="s">
        <v>2078</v>
      </c>
      <c r="I345" s="849">
        <v>2202.199951171875</v>
      </c>
      <c r="J345" s="849">
        <v>6</v>
      </c>
      <c r="K345" s="850">
        <v>13213.2001953125</v>
      </c>
    </row>
    <row r="346" spans="1:11" ht="14.4" customHeight="1" x14ac:dyDescent="0.3">
      <c r="A346" s="831" t="s">
        <v>553</v>
      </c>
      <c r="B346" s="832" t="s">
        <v>554</v>
      </c>
      <c r="C346" s="835" t="s">
        <v>582</v>
      </c>
      <c r="D346" s="863" t="s">
        <v>583</v>
      </c>
      <c r="E346" s="835" t="s">
        <v>1567</v>
      </c>
      <c r="F346" s="863" t="s">
        <v>1568</v>
      </c>
      <c r="G346" s="835" t="s">
        <v>2079</v>
      </c>
      <c r="H346" s="835" t="s">
        <v>2080</v>
      </c>
      <c r="I346" s="849">
        <v>3162.070068359375</v>
      </c>
      <c r="J346" s="849">
        <v>2</v>
      </c>
      <c r="K346" s="850">
        <v>6324.14013671875</v>
      </c>
    </row>
    <row r="347" spans="1:11" ht="14.4" customHeight="1" x14ac:dyDescent="0.3">
      <c r="A347" s="831" t="s">
        <v>553</v>
      </c>
      <c r="B347" s="832" t="s">
        <v>554</v>
      </c>
      <c r="C347" s="835" t="s">
        <v>582</v>
      </c>
      <c r="D347" s="863" t="s">
        <v>583</v>
      </c>
      <c r="E347" s="835" t="s">
        <v>1567</v>
      </c>
      <c r="F347" s="863" t="s">
        <v>1568</v>
      </c>
      <c r="G347" s="835" t="s">
        <v>2081</v>
      </c>
      <c r="H347" s="835" t="s">
        <v>2082</v>
      </c>
      <c r="I347" s="849">
        <v>38892.51953125</v>
      </c>
      <c r="J347" s="849">
        <v>1</v>
      </c>
      <c r="K347" s="850">
        <v>38892.51953125</v>
      </c>
    </row>
    <row r="348" spans="1:11" ht="14.4" customHeight="1" x14ac:dyDescent="0.3">
      <c r="A348" s="831" t="s">
        <v>553</v>
      </c>
      <c r="B348" s="832" t="s">
        <v>554</v>
      </c>
      <c r="C348" s="835" t="s">
        <v>582</v>
      </c>
      <c r="D348" s="863" t="s">
        <v>583</v>
      </c>
      <c r="E348" s="835" t="s">
        <v>1567</v>
      </c>
      <c r="F348" s="863" t="s">
        <v>1568</v>
      </c>
      <c r="G348" s="835" t="s">
        <v>2083</v>
      </c>
      <c r="H348" s="835" t="s">
        <v>2084</v>
      </c>
      <c r="I348" s="849">
        <v>2464.889892578125</v>
      </c>
      <c r="J348" s="849">
        <v>2</v>
      </c>
      <c r="K348" s="850">
        <v>4929.77978515625</v>
      </c>
    </row>
    <row r="349" spans="1:11" ht="14.4" customHeight="1" x14ac:dyDescent="0.3">
      <c r="A349" s="831" t="s">
        <v>553</v>
      </c>
      <c r="B349" s="832" t="s">
        <v>554</v>
      </c>
      <c r="C349" s="835" t="s">
        <v>582</v>
      </c>
      <c r="D349" s="863" t="s">
        <v>583</v>
      </c>
      <c r="E349" s="835" t="s">
        <v>1567</v>
      </c>
      <c r="F349" s="863" t="s">
        <v>1568</v>
      </c>
      <c r="G349" s="835" t="s">
        <v>2085</v>
      </c>
      <c r="H349" s="835" t="s">
        <v>2086</v>
      </c>
      <c r="I349" s="849">
        <v>2903.179931640625</v>
      </c>
      <c r="J349" s="849">
        <v>4</v>
      </c>
      <c r="K349" s="850">
        <v>11612.7001953125</v>
      </c>
    </row>
    <row r="350" spans="1:11" ht="14.4" customHeight="1" x14ac:dyDescent="0.3">
      <c r="A350" s="831" t="s">
        <v>553</v>
      </c>
      <c r="B350" s="832" t="s">
        <v>554</v>
      </c>
      <c r="C350" s="835" t="s">
        <v>582</v>
      </c>
      <c r="D350" s="863" t="s">
        <v>583</v>
      </c>
      <c r="E350" s="835" t="s">
        <v>1567</v>
      </c>
      <c r="F350" s="863" t="s">
        <v>1568</v>
      </c>
      <c r="G350" s="835" t="s">
        <v>1665</v>
      </c>
      <c r="H350" s="835" t="s">
        <v>1666</v>
      </c>
      <c r="I350" s="849">
        <v>1.6749999523162842</v>
      </c>
      <c r="J350" s="849">
        <v>800</v>
      </c>
      <c r="K350" s="850">
        <v>1340</v>
      </c>
    </row>
    <row r="351" spans="1:11" ht="14.4" customHeight="1" x14ac:dyDescent="0.3">
      <c r="A351" s="831" t="s">
        <v>553</v>
      </c>
      <c r="B351" s="832" t="s">
        <v>554</v>
      </c>
      <c r="C351" s="835" t="s">
        <v>582</v>
      </c>
      <c r="D351" s="863" t="s">
        <v>583</v>
      </c>
      <c r="E351" s="835" t="s">
        <v>1567</v>
      </c>
      <c r="F351" s="863" t="s">
        <v>1568</v>
      </c>
      <c r="G351" s="835" t="s">
        <v>2087</v>
      </c>
      <c r="H351" s="835" t="s">
        <v>2088</v>
      </c>
      <c r="I351" s="849">
        <v>1.6699999570846558</v>
      </c>
      <c r="J351" s="849">
        <v>400</v>
      </c>
      <c r="K351" s="850">
        <v>668</v>
      </c>
    </row>
    <row r="352" spans="1:11" ht="14.4" customHeight="1" x14ac:dyDescent="0.3">
      <c r="A352" s="831" t="s">
        <v>553</v>
      </c>
      <c r="B352" s="832" t="s">
        <v>554</v>
      </c>
      <c r="C352" s="835" t="s">
        <v>582</v>
      </c>
      <c r="D352" s="863" t="s">
        <v>583</v>
      </c>
      <c r="E352" s="835" t="s">
        <v>1567</v>
      </c>
      <c r="F352" s="863" t="s">
        <v>1568</v>
      </c>
      <c r="G352" s="835" t="s">
        <v>2089</v>
      </c>
      <c r="H352" s="835" t="s">
        <v>2090</v>
      </c>
      <c r="I352" s="849">
        <v>2156.669921875</v>
      </c>
      <c r="J352" s="849">
        <v>5</v>
      </c>
      <c r="K352" s="850">
        <v>10783.33984375</v>
      </c>
    </row>
    <row r="353" spans="1:11" ht="14.4" customHeight="1" x14ac:dyDescent="0.3">
      <c r="A353" s="831" t="s">
        <v>553</v>
      </c>
      <c r="B353" s="832" t="s">
        <v>554</v>
      </c>
      <c r="C353" s="835" t="s">
        <v>582</v>
      </c>
      <c r="D353" s="863" t="s">
        <v>583</v>
      </c>
      <c r="E353" s="835" t="s">
        <v>1567</v>
      </c>
      <c r="F353" s="863" t="s">
        <v>1568</v>
      </c>
      <c r="G353" s="835" t="s">
        <v>2091</v>
      </c>
      <c r="H353" s="835" t="s">
        <v>2092</v>
      </c>
      <c r="I353" s="849">
        <v>1711.06005859375</v>
      </c>
      <c r="J353" s="849">
        <v>2</v>
      </c>
      <c r="K353" s="850">
        <v>3422.1201171875</v>
      </c>
    </row>
    <row r="354" spans="1:11" ht="14.4" customHeight="1" x14ac:dyDescent="0.3">
      <c r="A354" s="831" t="s">
        <v>553</v>
      </c>
      <c r="B354" s="832" t="s">
        <v>554</v>
      </c>
      <c r="C354" s="835" t="s">
        <v>582</v>
      </c>
      <c r="D354" s="863" t="s">
        <v>583</v>
      </c>
      <c r="E354" s="835" t="s">
        <v>1567</v>
      </c>
      <c r="F354" s="863" t="s">
        <v>1568</v>
      </c>
      <c r="G354" s="835" t="s">
        <v>2093</v>
      </c>
      <c r="H354" s="835" t="s">
        <v>2094</v>
      </c>
      <c r="I354" s="849">
        <v>3263.68994140625</v>
      </c>
      <c r="J354" s="849">
        <v>2</v>
      </c>
      <c r="K354" s="850">
        <v>6527.3701171875</v>
      </c>
    </row>
    <row r="355" spans="1:11" ht="14.4" customHeight="1" x14ac:dyDescent="0.3">
      <c r="A355" s="831" t="s">
        <v>553</v>
      </c>
      <c r="B355" s="832" t="s">
        <v>554</v>
      </c>
      <c r="C355" s="835" t="s">
        <v>582</v>
      </c>
      <c r="D355" s="863" t="s">
        <v>583</v>
      </c>
      <c r="E355" s="835" t="s">
        <v>1567</v>
      </c>
      <c r="F355" s="863" t="s">
        <v>1568</v>
      </c>
      <c r="G355" s="835" t="s">
        <v>2095</v>
      </c>
      <c r="H355" s="835" t="s">
        <v>2096</v>
      </c>
      <c r="I355" s="849">
        <v>2057</v>
      </c>
      <c r="J355" s="849">
        <v>1</v>
      </c>
      <c r="K355" s="850">
        <v>2057</v>
      </c>
    </row>
    <row r="356" spans="1:11" ht="14.4" customHeight="1" x14ac:dyDescent="0.3">
      <c r="A356" s="831" t="s">
        <v>553</v>
      </c>
      <c r="B356" s="832" t="s">
        <v>554</v>
      </c>
      <c r="C356" s="835" t="s">
        <v>582</v>
      </c>
      <c r="D356" s="863" t="s">
        <v>583</v>
      </c>
      <c r="E356" s="835" t="s">
        <v>1567</v>
      </c>
      <c r="F356" s="863" t="s">
        <v>1568</v>
      </c>
      <c r="G356" s="835" t="s">
        <v>2097</v>
      </c>
      <c r="H356" s="835" t="s">
        <v>2098</v>
      </c>
      <c r="I356" s="849">
        <v>2600.43994140625</v>
      </c>
      <c r="J356" s="849">
        <v>1</v>
      </c>
      <c r="K356" s="850">
        <v>2600.43994140625</v>
      </c>
    </row>
    <row r="357" spans="1:11" ht="14.4" customHeight="1" x14ac:dyDescent="0.3">
      <c r="A357" s="831" t="s">
        <v>553</v>
      </c>
      <c r="B357" s="832" t="s">
        <v>554</v>
      </c>
      <c r="C357" s="835" t="s">
        <v>582</v>
      </c>
      <c r="D357" s="863" t="s">
        <v>583</v>
      </c>
      <c r="E357" s="835" t="s">
        <v>1567</v>
      </c>
      <c r="F357" s="863" t="s">
        <v>1568</v>
      </c>
      <c r="G357" s="835" t="s">
        <v>2099</v>
      </c>
      <c r="H357" s="835" t="s">
        <v>2100</v>
      </c>
      <c r="I357" s="849">
        <v>2510.219970703125</v>
      </c>
      <c r="J357" s="849">
        <v>1</v>
      </c>
      <c r="K357" s="850">
        <v>2510.219970703125</v>
      </c>
    </row>
    <row r="358" spans="1:11" ht="14.4" customHeight="1" x14ac:dyDescent="0.3">
      <c r="A358" s="831" t="s">
        <v>553</v>
      </c>
      <c r="B358" s="832" t="s">
        <v>554</v>
      </c>
      <c r="C358" s="835" t="s">
        <v>582</v>
      </c>
      <c r="D358" s="863" t="s">
        <v>583</v>
      </c>
      <c r="E358" s="835" t="s">
        <v>1567</v>
      </c>
      <c r="F358" s="863" t="s">
        <v>1568</v>
      </c>
      <c r="G358" s="835" t="s">
        <v>2101</v>
      </c>
      <c r="H358" s="835" t="s">
        <v>2102</v>
      </c>
      <c r="I358" s="849">
        <v>2600.43994140625</v>
      </c>
      <c r="J358" s="849">
        <v>2</v>
      </c>
      <c r="K358" s="850">
        <v>5200.8798828125</v>
      </c>
    </row>
    <row r="359" spans="1:11" ht="14.4" customHeight="1" x14ac:dyDescent="0.3">
      <c r="A359" s="831" t="s">
        <v>553</v>
      </c>
      <c r="B359" s="832" t="s">
        <v>554</v>
      </c>
      <c r="C359" s="835" t="s">
        <v>582</v>
      </c>
      <c r="D359" s="863" t="s">
        <v>583</v>
      </c>
      <c r="E359" s="835" t="s">
        <v>1567</v>
      </c>
      <c r="F359" s="863" t="s">
        <v>1568</v>
      </c>
      <c r="G359" s="835" t="s">
        <v>2103</v>
      </c>
      <c r="H359" s="835" t="s">
        <v>2104</v>
      </c>
      <c r="I359" s="849">
        <v>2645.0066731770835</v>
      </c>
      <c r="J359" s="849">
        <v>3</v>
      </c>
      <c r="K359" s="850">
        <v>7935.02001953125</v>
      </c>
    </row>
    <row r="360" spans="1:11" ht="14.4" customHeight="1" x14ac:dyDescent="0.3">
      <c r="A360" s="831" t="s">
        <v>553</v>
      </c>
      <c r="B360" s="832" t="s">
        <v>554</v>
      </c>
      <c r="C360" s="835" t="s">
        <v>582</v>
      </c>
      <c r="D360" s="863" t="s">
        <v>583</v>
      </c>
      <c r="E360" s="835" t="s">
        <v>1567</v>
      </c>
      <c r="F360" s="863" t="s">
        <v>1568</v>
      </c>
      <c r="G360" s="835" t="s">
        <v>2105</v>
      </c>
      <c r="H360" s="835" t="s">
        <v>2106</v>
      </c>
      <c r="I360" s="849">
        <v>2600.43994140625</v>
      </c>
      <c r="J360" s="849">
        <v>6</v>
      </c>
      <c r="K360" s="850">
        <v>15602.6103515625</v>
      </c>
    </row>
    <row r="361" spans="1:11" ht="14.4" customHeight="1" x14ac:dyDescent="0.3">
      <c r="A361" s="831" t="s">
        <v>553</v>
      </c>
      <c r="B361" s="832" t="s">
        <v>554</v>
      </c>
      <c r="C361" s="835" t="s">
        <v>582</v>
      </c>
      <c r="D361" s="863" t="s">
        <v>583</v>
      </c>
      <c r="E361" s="835" t="s">
        <v>1567</v>
      </c>
      <c r="F361" s="863" t="s">
        <v>1568</v>
      </c>
      <c r="G361" s="835" t="s">
        <v>2107</v>
      </c>
      <c r="H361" s="835" t="s">
        <v>2108</v>
      </c>
      <c r="I361" s="849">
        <v>2510.219970703125</v>
      </c>
      <c r="J361" s="849">
        <v>6</v>
      </c>
      <c r="K361" s="850">
        <v>15061.31005859375</v>
      </c>
    </row>
    <row r="362" spans="1:11" ht="14.4" customHeight="1" x14ac:dyDescent="0.3">
      <c r="A362" s="831" t="s">
        <v>553</v>
      </c>
      <c r="B362" s="832" t="s">
        <v>554</v>
      </c>
      <c r="C362" s="835" t="s">
        <v>582</v>
      </c>
      <c r="D362" s="863" t="s">
        <v>583</v>
      </c>
      <c r="E362" s="835" t="s">
        <v>1567</v>
      </c>
      <c r="F362" s="863" t="s">
        <v>1568</v>
      </c>
      <c r="G362" s="835" t="s">
        <v>2109</v>
      </c>
      <c r="H362" s="835" t="s">
        <v>2110</v>
      </c>
      <c r="I362" s="849">
        <v>2600.43994140625</v>
      </c>
      <c r="J362" s="849">
        <v>6</v>
      </c>
      <c r="K362" s="850">
        <v>15602.6103515625</v>
      </c>
    </row>
    <row r="363" spans="1:11" ht="14.4" customHeight="1" x14ac:dyDescent="0.3">
      <c r="A363" s="831" t="s">
        <v>553</v>
      </c>
      <c r="B363" s="832" t="s">
        <v>554</v>
      </c>
      <c r="C363" s="835" t="s">
        <v>582</v>
      </c>
      <c r="D363" s="863" t="s">
        <v>583</v>
      </c>
      <c r="E363" s="835" t="s">
        <v>1567</v>
      </c>
      <c r="F363" s="863" t="s">
        <v>1568</v>
      </c>
      <c r="G363" s="835" t="s">
        <v>2111</v>
      </c>
      <c r="H363" s="835" t="s">
        <v>2112</v>
      </c>
      <c r="I363" s="849">
        <v>2510.219970703125</v>
      </c>
      <c r="J363" s="849">
        <v>6</v>
      </c>
      <c r="K363" s="850">
        <v>15061.30029296875</v>
      </c>
    </row>
    <row r="364" spans="1:11" ht="14.4" customHeight="1" x14ac:dyDescent="0.3">
      <c r="A364" s="831" t="s">
        <v>553</v>
      </c>
      <c r="B364" s="832" t="s">
        <v>554</v>
      </c>
      <c r="C364" s="835" t="s">
        <v>582</v>
      </c>
      <c r="D364" s="863" t="s">
        <v>583</v>
      </c>
      <c r="E364" s="835" t="s">
        <v>1567</v>
      </c>
      <c r="F364" s="863" t="s">
        <v>1568</v>
      </c>
      <c r="G364" s="835" t="s">
        <v>2113</v>
      </c>
      <c r="H364" s="835" t="s">
        <v>2114</v>
      </c>
      <c r="I364" s="849">
        <v>1860.6400146484375</v>
      </c>
      <c r="J364" s="849">
        <v>4</v>
      </c>
      <c r="K364" s="850">
        <v>7442.56005859375</v>
      </c>
    </row>
    <row r="365" spans="1:11" ht="14.4" customHeight="1" x14ac:dyDescent="0.3">
      <c r="A365" s="831" t="s">
        <v>553</v>
      </c>
      <c r="B365" s="832" t="s">
        <v>554</v>
      </c>
      <c r="C365" s="835" t="s">
        <v>582</v>
      </c>
      <c r="D365" s="863" t="s">
        <v>583</v>
      </c>
      <c r="E365" s="835" t="s">
        <v>1567</v>
      </c>
      <c r="F365" s="863" t="s">
        <v>1568</v>
      </c>
      <c r="G365" s="835" t="s">
        <v>2115</v>
      </c>
      <c r="H365" s="835" t="s">
        <v>2116</v>
      </c>
      <c r="I365" s="849">
        <v>2510.219970703125</v>
      </c>
      <c r="J365" s="849">
        <v>2</v>
      </c>
      <c r="K365" s="850">
        <v>5020.43994140625</v>
      </c>
    </row>
    <row r="366" spans="1:11" ht="14.4" customHeight="1" x14ac:dyDescent="0.3">
      <c r="A366" s="831" t="s">
        <v>553</v>
      </c>
      <c r="B366" s="832" t="s">
        <v>554</v>
      </c>
      <c r="C366" s="835" t="s">
        <v>582</v>
      </c>
      <c r="D366" s="863" t="s">
        <v>583</v>
      </c>
      <c r="E366" s="835" t="s">
        <v>1567</v>
      </c>
      <c r="F366" s="863" t="s">
        <v>1568</v>
      </c>
      <c r="G366" s="835" t="s">
        <v>2117</v>
      </c>
      <c r="H366" s="835" t="s">
        <v>2118</v>
      </c>
      <c r="I366" s="849">
        <v>2510.219970703125</v>
      </c>
      <c r="J366" s="849">
        <v>2</v>
      </c>
      <c r="K366" s="850">
        <v>5020.43994140625</v>
      </c>
    </row>
    <row r="367" spans="1:11" ht="14.4" customHeight="1" x14ac:dyDescent="0.3">
      <c r="A367" s="831" t="s">
        <v>553</v>
      </c>
      <c r="B367" s="832" t="s">
        <v>554</v>
      </c>
      <c r="C367" s="835" t="s">
        <v>582</v>
      </c>
      <c r="D367" s="863" t="s">
        <v>583</v>
      </c>
      <c r="E367" s="835" t="s">
        <v>1567</v>
      </c>
      <c r="F367" s="863" t="s">
        <v>1568</v>
      </c>
      <c r="G367" s="835" t="s">
        <v>2119</v>
      </c>
      <c r="H367" s="835" t="s">
        <v>2120</v>
      </c>
      <c r="I367" s="849">
        <v>2510.219970703125</v>
      </c>
      <c r="J367" s="849">
        <v>6</v>
      </c>
      <c r="K367" s="850">
        <v>15061.31005859375</v>
      </c>
    </row>
    <row r="368" spans="1:11" ht="14.4" customHeight="1" x14ac:dyDescent="0.3">
      <c r="A368" s="831" t="s">
        <v>553</v>
      </c>
      <c r="B368" s="832" t="s">
        <v>554</v>
      </c>
      <c r="C368" s="835" t="s">
        <v>582</v>
      </c>
      <c r="D368" s="863" t="s">
        <v>583</v>
      </c>
      <c r="E368" s="835" t="s">
        <v>1567</v>
      </c>
      <c r="F368" s="863" t="s">
        <v>1568</v>
      </c>
      <c r="G368" s="835" t="s">
        <v>2121</v>
      </c>
      <c r="H368" s="835" t="s">
        <v>2122</v>
      </c>
      <c r="I368" s="849">
        <v>2392.169921875</v>
      </c>
      <c r="J368" s="849">
        <v>6</v>
      </c>
      <c r="K368" s="850">
        <v>14353.01953125</v>
      </c>
    </row>
    <row r="369" spans="1:11" ht="14.4" customHeight="1" x14ac:dyDescent="0.3">
      <c r="A369" s="831" t="s">
        <v>553</v>
      </c>
      <c r="B369" s="832" t="s">
        <v>554</v>
      </c>
      <c r="C369" s="835" t="s">
        <v>582</v>
      </c>
      <c r="D369" s="863" t="s">
        <v>583</v>
      </c>
      <c r="E369" s="835" t="s">
        <v>1567</v>
      </c>
      <c r="F369" s="863" t="s">
        <v>1568</v>
      </c>
      <c r="G369" s="835" t="s">
        <v>2123</v>
      </c>
      <c r="H369" s="835" t="s">
        <v>2124</v>
      </c>
      <c r="I369" s="849">
        <v>2510.219970703125</v>
      </c>
      <c r="J369" s="849">
        <v>6</v>
      </c>
      <c r="K369" s="850">
        <v>15061.31005859375</v>
      </c>
    </row>
    <row r="370" spans="1:11" ht="14.4" customHeight="1" x14ac:dyDescent="0.3">
      <c r="A370" s="831" t="s">
        <v>553</v>
      </c>
      <c r="B370" s="832" t="s">
        <v>554</v>
      </c>
      <c r="C370" s="835" t="s">
        <v>582</v>
      </c>
      <c r="D370" s="863" t="s">
        <v>583</v>
      </c>
      <c r="E370" s="835" t="s">
        <v>1567</v>
      </c>
      <c r="F370" s="863" t="s">
        <v>1568</v>
      </c>
      <c r="G370" s="835" t="s">
        <v>2125</v>
      </c>
      <c r="H370" s="835" t="s">
        <v>2126</v>
      </c>
      <c r="I370" s="849">
        <v>2062.31005859375</v>
      </c>
      <c r="J370" s="849">
        <v>10</v>
      </c>
      <c r="K370" s="850">
        <v>20623.119140625</v>
      </c>
    </row>
    <row r="371" spans="1:11" ht="14.4" customHeight="1" x14ac:dyDescent="0.3">
      <c r="A371" s="831" t="s">
        <v>553</v>
      </c>
      <c r="B371" s="832" t="s">
        <v>554</v>
      </c>
      <c r="C371" s="835" t="s">
        <v>582</v>
      </c>
      <c r="D371" s="863" t="s">
        <v>583</v>
      </c>
      <c r="E371" s="835" t="s">
        <v>1567</v>
      </c>
      <c r="F371" s="863" t="s">
        <v>1568</v>
      </c>
      <c r="G371" s="835" t="s">
        <v>1607</v>
      </c>
      <c r="H371" s="835" t="s">
        <v>1608</v>
      </c>
      <c r="I371" s="849">
        <v>21.234999656677246</v>
      </c>
      <c r="J371" s="849">
        <v>8</v>
      </c>
      <c r="K371" s="850">
        <v>169.87999725341797</v>
      </c>
    </row>
    <row r="372" spans="1:11" ht="14.4" customHeight="1" x14ac:dyDescent="0.3">
      <c r="A372" s="831" t="s">
        <v>553</v>
      </c>
      <c r="B372" s="832" t="s">
        <v>554</v>
      </c>
      <c r="C372" s="835" t="s">
        <v>582</v>
      </c>
      <c r="D372" s="863" t="s">
        <v>583</v>
      </c>
      <c r="E372" s="835" t="s">
        <v>2127</v>
      </c>
      <c r="F372" s="863" t="s">
        <v>2128</v>
      </c>
      <c r="G372" s="835" t="s">
        <v>2129</v>
      </c>
      <c r="H372" s="835" t="s">
        <v>2130</v>
      </c>
      <c r="I372" s="849">
        <v>35.080001831054688</v>
      </c>
      <c r="J372" s="849">
        <v>216</v>
      </c>
      <c r="K372" s="850">
        <v>7576.2001953125</v>
      </c>
    </row>
    <row r="373" spans="1:11" ht="14.4" customHeight="1" x14ac:dyDescent="0.3">
      <c r="A373" s="831" t="s">
        <v>553</v>
      </c>
      <c r="B373" s="832" t="s">
        <v>554</v>
      </c>
      <c r="C373" s="835" t="s">
        <v>582</v>
      </c>
      <c r="D373" s="863" t="s">
        <v>583</v>
      </c>
      <c r="E373" s="835" t="s">
        <v>2127</v>
      </c>
      <c r="F373" s="863" t="s">
        <v>2128</v>
      </c>
      <c r="G373" s="835" t="s">
        <v>2131</v>
      </c>
      <c r="H373" s="835" t="s">
        <v>2132</v>
      </c>
      <c r="I373" s="849">
        <v>28.059999465942383</v>
      </c>
      <c r="J373" s="849">
        <v>216</v>
      </c>
      <c r="K373" s="850">
        <v>6060.9599609375</v>
      </c>
    </row>
    <row r="374" spans="1:11" ht="14.4" customHeight="1" x14ac:dyDescent="0.3">
      <c r="A374" s="831" t="s">
        <v>553</v>
      </c>
      <c r="B374" s="832" t="s">
        <v>554</v>
      </c>
      <c r="C374" s="835" t="s">
        <v>582</v>
      </c>
      <c r="D374" s="863" t="s">
        <v>583</v>
      </c>
      <c r="E374" s="835" t="s">
        <v>2127</v>
      </c>
      <c r="F374" s="863" t="s">
        <v>2128</v>
      </c>
      <c r="G374" s="835" t="s">
        <v>2133</v>
      </c>
      <c r="H374" s="835" t="s">
        <v>2134</v>
      </c>
      <c r="I374" s="849">
        <v>257.07998657226562</v>
      </c>
      <c r="J374" s="849">
        <v>12</v>
      </c>
      <c r="K374" s="850">
        <v>3084.989990234375</v>
      </c>
    </row>
    <row r="375" spans="1:11" ht="14.4" customHeight="1" x14ac:dyDescent="0.3">
      <c r="A375" s="831" t="s">
        <v>553</v>
      </c>
      <c r="B375" s="832" t="s">
        <v>554</v>
      </c>
      <c r="C375" s="835" t="s">
        <v>582</v>
      </c>
      <c r="D375" s="863" t="s">
        <v>583</v>
      </c>
      <c r="E375" s="835" t="s">
        <v>2127</v>
      </c>
      <c r="F375" s="863" t="s">
        <v>2128</v>
      </c>
      <c r="G375" s="835" t="s">
        <v>2135</v>
      </c>
      <c r="H375" s="835" t="s">
        <v>2136</v>
      </c>
      <c r="I375" s="849">
        <v>241.52999877929687</v>
      </c>
      <c r="J375" s="849">
        <v>120</v>
      </c>
      <c r="K375" s="850">
        <v>28983.80078125</v>
      </c>
    </row>
    <row r="376" spans="1:11" ht="14.4" customHeight="1" x14ac:dyDescent="0.3">
      <c r="A376" s="831" t="s">
        <v>553</v>
      </c>
      <c r="B376" s="832" t="s">
        <v>554</v>
      </c>
      <c r="C376" s="835" t="s">
        <v>582</v>
      </c>
      <c r="D376" s="863" t="s">
        <v>583</v>
      </c>
      <c r="E376" s="835" t="s">
        <v>2127</v>
      </c>
      <c r="F376" s="863" t="s">
        <v>2128</v>
      </c>
      <c r="G376" s="835" t="s">
        <v>2137</v>
      </c>
      <c r="H376" s="835" t="s">
        <v>2138</v>
      </c>
      <c r="I376" s="849">
        <v>130.99000549316406</v>
      </c>
      <c r="J376" s="849">
        <v>24</v>
      </c>
      <c r="K376" s="850">
        <v>3143.639892578125</v>
      </c>
    </row>
    <row r="377" spans="1:11" ht="14.4" customHeight="1" x14ac:dyDescent="0.3">
      <c r="A377" s="831" t="s">
        <v>553</v>
      </c>
      <c r="B377" s="832" t="s">
        <v>554</v>
      </c>
      <c r="C377" s="835" t="s">
        <v>582</v>
      </c>
      <c r="D377" s="863" t="s">
        <v>583</v>
      </c>
      <c r="E377" s="835" t="s">
        <v>2127</v>
      </c>
      <c r="F377" s="863" t="s">
        <v>2128</v>
      </c>
      <c r="G377" s="835" t="s">
        <v>2139</v>
      </c>
      <c r="H377" s="835" t="s">
        <v>2140</v>
      </c>
      <c r="I377" s="849">
        <v>27.209999084472656</v>
      </c>
      <c r="J377" s="849">
        <v>240</v>
      </c>
      <c r="K377" s="850">
        <v>6529.8798828125</v>
      </c>
    </row>
    <row r="378" spans="1:11" ht="14.4" customHeight="1" x14ac:dyDescent="0.3">
      <c r="A378" s="831" t="s">
        <v>553</v>
      </c>
      <c r="B378" s="832" t="s">
        <v>554</v>
      </c>
      <c r="C378" s="835" t="s">
        <v>582</v>
      </c>
      <c r="D378" s="863" t="s">
        <v>583</v>
      </c>
      <c r="E378" s="835" t="s">
        <v>2127</v>
      </c>
      <c r="F378" s="863" t="s">
        <v>2128</v>
      </c>
      <c r="G378" s="835" t="s">
        <v>2141</v>
      </c>
      <c r="H378" s="835" t="s">
        <v>2142</v>
      </c>
      <c r="I378" s="849">
        <v>29.700000762939453</v>
      </c>
      <c r="J378" s="849">
        <v>320</v>
      </c>
      <c r="K378" s="850">
        <v>9502.8603515625</v>
      </c>
    </row>
    <row r="379" spans="1:11" ht="14.4" customHeight="1" x14ac:dyDescent="0.3">
      <c r="A379" s="831" t="s">
        <v>553</v>
      </c>
      <c r="B379" s="832" t="s">
        <v>554</v>
      </c>
      <c r="C379" s="835" t="s">
        <v>582</v>
      </c>
      <c r="D379" s="863" t="s">
        <v>583</v>
      </c>
      <c r="E379" s="835" t="s">
        <v>2127</v>
      </c>
      <c r="F379" s="863" t="s">
        <v>2128</v>
      </c>
      <c r="G379" s="835" t="s">
        <v>2143</v>
      </c>
      <c r="H379" s="835" t="s">
        <v>2144</v>
      </c>
      <c r="I379" s="849">
        <v>402.5</v>
      </c>
      <c r="J379" s="849">
        <v>60</v>
      </c>
      <c r="K379" s="850">
        <v>24150</v>
      </c>
    </row>
    <row r="380" spans="1:11" ht="14.4" customHeight="1" x14ac:dyDescent="0.3">
      <c r="A380" s="831" t="s">
        <v>553</v>
      </c>
      <c r="B380" s="832" t="s">
        <v>554</v>
      </c>
      <c r="C380" s="835" t="s">
        <v>582</v>
      </c>
      <c r="D380" s="863" t="s">
        <v>583</v>
      </c>
      <c r="E380" s="835" t="s">
        <v>2127</v>
      </c>
      <c r="F380" s="863" t="s">
        <v>2128</v>
      </c>
      <c r="G380" s="835" t="s">
        <v>2145</v>
      </c>
      <c r="H380" s="835" t="s">
        <v>2146</v>
      </c>
      <c r="I380" s="849">
        <v>112.41000366210937</v>
      </c>
      <c r="J380" s="849">
        <v>216</v>
      </c>
      <c r="K380" s="850">
        <v>24281.099609375</v>
      </c>
    </row>
    <row r="381" spans="1:11" ht="14.4" customHeight="1" x14ac:dyDescent="0.3">
      <c r="A381" s="831" t="s">
        <v>553</v>
      </c>
      <c r="B381" s="832" t="s">
        <v>554</v>
      </c>
      <c r="C381" s="835" t="s">
        <v>582</v>
      </c>
      <c r="D381" s="863" t="s">
        <v>583</v>
      </c>
      <c r="E381" s="835" t="s">
        <v>2127</v>
      </c>
      <c r="F381" s="863" t="s">
        <v>2128</v>
      </c>
      <c r="G381" s="835" t="s">
        <v>2147</v>
      </c>
      <c r="H381" s="835" t="s">
        <v>2148</v>
      </c>
      <c r="I381" s="849">
        <v>112.41000366210937</v>
      </c>
      <c r="J381" s="849">
        <v>108</v>
      </c>
      <c r="K381" s="850">
        <v>12140.55029296875</v>
      </c>
    </row>
    <row r="382" spans="1:11" ht="14.4" customHeight="1" x14ac:dyDescent="0.3">
      <c r="A382" s="831" t="s">
        <v>553</v>
      </c>
      <c r="B382" s="832" t="s">
        <v>554</v>
      </c>
      <c r="C382" s="835" t="s">
        <v>582</v>
      </c>
      <c r="D382" s="863" t="s">
        <v>583</v>
      </c>
      <c r="E382" s="835" t="s">
        <v>1609</v>
      </c>
      <c r="F382" s="863" t="s">
        <v>1610</v>
      </c>
      <c r="G382" s="835" t="s">
        <v>2149</v>
      </c>
      <c r="H382" s="835" t="s">
        <v>2150</v>
      </c>
      <c r="I382" s="849">
        <v>12.119999885559082</v>
      </c>
      <c r="J382" s="849">
        <v>200</v>
      </c>
      <c r="K382" s="850">
        <v>2424.840087890625</v>
      </c>
    </row>
    <row r="383" spans="1:11" ht="14.4" customHeight="1" x14ac:dyDescent="0.3">
      <c r="A383" s="831" t="s">
        <v>553</v>
      </c>
      <c r="B383" s="832" t="s">
        <v>554</v>
      </c>
      <c r="C383" s="835" t="s">
        <v>582</v>
      </c>
      <c r="D383" s="863" t="s">
        <v>583</v>
      </c>
      <c r="E383" s="835" t="s">
        <v>1609</v>
      </c>
      <c r="F383" s="863" t="s">
        <v>1610</v>
      </c>
      <c r="G383" s="835" t="s">
        <v>2151</v>
      </c>
      <c r="H383" s="835" t="s">
        <v>2152</v>
      </c>
      <c r="I383" s="849">
        <v>12.119999885559082</v>
      </c>
      <c r="J383" s="849">
        <v>200</v>
      </c>
      <c r="K383" s="850">
        <v>2424.840087890625</v>
      </c>
    </row>
    <row r="384" spans="1:11" ht="14.4" customHeight="1" x14ac:dyDescent="0.3">
      <c r="A384" s="831" t="s">
        <v>553</v>
      </c>
      <c r="B384" s="832" t="s">
        <v>554</v>
      </c>
      <c r="C384" s="835" t="s">
        <v>582</v>
      </c>
      <c r="D384" s="863" t="s">
        <v>583</v>
      </c>
      <c r="E384" s="835" t="s">
        <v>1609</v>
      </c>
      <c r="F384" s="863" t="s">
        <v>1610</v>
      </c>
      <c r="G384" s="835" t="s">
        <v>2153</v>
      </c>
      <c r="H384" s="835" t="s">
        <v>2154</v>
      </c>
      <c r="I384" s="849">
        <v>11.529999732971191</v>
      </c>
      <c r="J384" s="849">
        <v>200</v>
      </c>
      <c r="K384" s="850">
        <v>2306.260009765625</v>
      </c>
    </row>
    <row r="385" spans="1:11" ht="14.4" customHeight="1" x14ac:dyDescent="0.3">
      <c r="A385" s="831" t="s">
        <v>553</v>
      </c>
      <c r="B385" s="832" t="s">
        <v>554</v>
      </c>
      <c r="C385" s="835" t="s">
        <v>582</v>
      </c>
      <c r="D385" s="863" t="s">
        <v>583</v>
      </c>
      <c r="E385" s="835" t="s">
        <v>1609</v>
      </c>
      <c r="F385" s="863" t="s">
        <v>1610</v>
      </c>
      <c r="G385" s="835" t="s">
        <v>1613</v>
      </c>
      <c r="H385" s="835" t="s">
        <v>1614</v>
      </c>
      <c r="I385" s="849">
        <v>0.30500000715255737</v>
      </c>
      <c r="J385" s="849">
        <v>200</v>
      </c>
      <c r="K385" s="850">
        <v>61</v>
      </c>
    </row>
    <row r="386" spans="1:11" ht="14.4" customHeight="1" x14ac:dyDescent="0.3">
      <c r="A386" s="831" t="s">
        <v>553</v>
      </c>
      <c r="B386" s="832" t="s">
        <v>554</v>
      </c>
      <c r="C386" s="835" t="s">
        <v>582</v>
      </c>
      <c r="D386" s="863" t="s">
        <v>583</v>
      </c>
      <c r="E386" s="835" t="s">
        <v>1609</v>
      </c>
      <c r="F386" s="863" t="s">
        <v>1610</v>
      </c>
      <c r="G386" s="835" t="s">
        <v>1615</v>
      </c>
      <c r="H386" s="835" t="s">
        <v>1616</v>
      </c>
      <c r="I386" s="849">
        <v>0.29500000178813934</v>
      </c>
      <c r="J386" s="849">
        <v>200</v>
      </c>
      <c r="K386" s="850">
        <v>59</v>
      </c>
    </row>
    <row r="387" spans="1:11" ht="14.4" customHeight="1" x14ac:dyDescent="0.3">
      <c r="A387" s="831" t="s">
        <v>553</v>
      </c>
      <c r="B387" s="832" t="s">
        <v>554</v>
      </c>
      <c r="C387" s="835" t="s">
        <v>582</v>
      </c>
      <c r="D387" s="863" t="s">
        <v>583</v>
      </c>
      <c r="E387" s="835" t="s">
        <v>1609</v>
      </c>
      <c r="F387" s="863" t="s">
        <v>1610</v>
      </c>
      <c r="G387" s="835" t="s">
        <v>1619</v>
      </c>
      <c r="H387" s="835" t="s">
        <v>1620</v>
      </c>
      <c r="I387" s="849">
        <v>0.54000002145767212</v>
      </c>
      <c r="J387" s="849">
        <v>200</v>
      </c>
      <c r="K387" s="850">
        <v>108</v>
      </c>
    </row>
    <row r="388" spans="1:11" ht="14.4" customHeight="1" x14ac:dyDescent="0.3">
      <c r="A388" s="831" t="s">
        <v>553</v>
      </c>
      <c r="B388" s="832" t="s">
        <v>554</v>
      </c>
      <c r="C388" s="835" t="s">
        <v>582</v>
      </c>
      <c r="D388" s="863" t="s">
        <v>583</v>
      </c>
      <c r="E388" s="835" t="s">
        <v>1609</v>
      </c>
      <c r="F388" s="863" t="s">
        <v>1610</v>
      </c>
      <c r="G388" s="835" t="s">
        <v>1785</v>
      </c>
      <c r="H388" s="835" t="s">
        <v>1786</v>
      </c>
      <c r="I388" s="849">
        <v>48.825000762939453</v>
      </c>
      <c r="J388" s="849">
        <v>50</v>
      </c>
      <c r="K388" s="850">
        <v>2441.3400573730469</v>
      </c>
    </row>
    <row r="389" spans="1:11" ht="14.4" customHeight="1" x14ac:dyDescent="0.3">
      <c r="A389" s="831" t="s">
        <v>553</v>
      </c>
      <c r="B389" s="832" t="s">
        <v>554</v>
      </c>
      <c r="C389" s="835" t="s">
        <v>582</v>
      </c>
      <c r="D389" s="863" t="s">
        <v>583</v>
      </c>
      <c r="E389" s="835" t="s">
        <v>1625</v>
      </c>
      <c r="F389" s="863" t="s">
        <v>1626</v>
      </c>
      <c r="G389" s="835" t="s">
        <v>1627</v>
      </c>
      <c r="H389" s="835" t="s">
        <v>1628</v>
      </c>
      <c r="I389" s="849">
        <v>0.62999999523162842</v>
      </c>
      <c r="J389" s="849">
        <v>3000</v>
      </c>
      <c r="K389" s="850">
        <v>1890</v>
      </c>
    </row>
    <row r="390" spans="1:11" ht="14.4" customHeight="1" x14ac:dyDescent="0.3">
      <c r="A390" s="831" t="s">
        <v>553</v>
      </c>
      <c r="B390" s="832" t="s">
        <v>554</v>
      </c>
      <c r="C390" s="835" t="s">
        <v>582</v>
      </c>
      <c r="D390" s="863" t="s">
        <v>583</v>
      </c>
      <c r="E390" s="835" t="s">
        <v>1625</v>
      </c>
      <c r="F390" s="863" t="s">
        <v>1626</v>
      </c>
      <c r="G390" s="835" t="s">
        <v>1629</v>
      </c>
      <c r="H390" s="835" t="s">
        <v>1630</v>
      </c>
      <c r="I390" s="849">
        <v>0.62999999523162842</v>
      </c>
      <c r="J390" s="849">
        <v>2000</v>
      </c>
      <c r="K390" s="850">
        <v>1260</v>
      </c>
    </row>
    <row r="391" spans="1:11" ht="14.4" customHeight="1" x14ac:dyDescent="0.3">
      <c r="A391" s="831" t="s">
        <v>553</v>
      </c>
      <c r="B391" s="832" t="s">
        <v>554</v>
      </c>
      <c r="C391" s="835" t="s">
        <v>582</v>
      </c>
      <c r="D391" s="863" t="s">
        <v>583</v>
      </c>
      <c r="E391" s="835" t="s">
        <v>1625</v>
      </c>
      <c r="F391" s="863" t="s">
        <v>1626</v>
      </c>
      <c r="G391" s="835" t="s">
        <v>1787</v>
      </c>
      <c r="H391" s="835" t="s">
        <v>1788</v>
      </c>
      <c r="I391" s="849">
        <v>0.63499999046325684</v>
      </c>
      <c r="J391" s="849">
        <v>1600</v>
      </c>
      <c r="K391" s="850">
        <v>1016</v>
      </c>
    </row>
    <row r="392" spans="1:11" ht="14.4" customHeight="1" x14ac:dyDescent="0.3">
      <c r="A392" s="831" t="s">
        <v>553</v>
      </c>
      <c r="B392" s="832" t="s">
        <v>554</v>
      </c>
      <c r="C392" s="835" t="s">
        <v>582</v>
      </c>
      <c r="D392" s="863" t="s">
        <v>583</v>
      </c>
      <c r="E392" s="835" t="s">
        <v>1625</v>
      </c>
      <c r="F392" s="863" t="s">
        <v>1626</v>
      </c>
      <c r="G392" s="835" t="s">
        <v>2155</v>
      </c>
      <c r="H392" s="835" t="s">
        <v>2156</v>
      </c>
      <c r="I392" s="849">
        <v>1.5166666507720947</v>
      </c>
      <c r="J392" s="849">
        <v>2200</v>
      </c>
      <c r="K392" s="850">
        <v>3330.5</v>
      </c>
    </row>
    <row r="393" spans="1:11" ht="14.4" customHeight="1" x14ac:dyDescent="0.3">
      <c r="A393" s="831" t="s">
        <v>553</v>
      </c>
      <c r="B393" s="832" t="s">
        <v>554</v>
      </c>
      <c r="C393" s="835" t="s">
        <v>582</v>
      </c>
      <c r="D393" s="863" t="s">
        <v>583</v>
      </c>
      <c r="E393" s="835" t="s">
        <v>1625</v>
      </c>
      <c r="F393" s="863" t="s">
        <v>1626</v>
      </c>
      <c r="G393" s="835" t="s">
        <v>2157</v>
      </c>
      <c r="H393" s="835" t="s">
        <v>2158</v>
      </c>
      <c r="I393" s="849">
        <v>10.550000190734863</v>
      </c>
      <c r="J393" s="849">
        <v>360</v>
      </c>
      <c r="K393" s="850">
        <v>3798.429931640625</v>
      </c>
    </row>
    <row r="394" spans="1:11" ht="14.4" customHeight="1" x14ac:dyDescent="0.3">
      <c r="A394" s="831" t="s">
        <v>553</v>
      </c>
      <c r="B394" s="832" t="s">
        <v>554</v>
      </c>
      <c r="C394" s="835" t="s">
        <v>582</v>
      </c>
      <c r="D394" s="863" t="s">
        <v>583</v>
      </c>
      <c r="E394" s="835" t="s">
        <v>1625</v>
      </c>
      <c r="F394" s="863" t="s">
        <v>1626</v>
      </c>
      <c r="G394" s="835" t="s">
        <v>2159</v>
      </c>
      <c r="H394" s="835" t="s">
        <v>2160</v>
      </c>
      <c r="I394" s="849">
        <v>12.585000038146973</v>
      </c>
      <c r="J394" s="849">
        <v>100</v>
      </c>
      <c r="K394" s="850">
        <v>1258.5</v>
      </c>
    </row>
    <row r="395" spans="1:11" ht="14.4" customHeight="1" x14ac:dyDescent="0.3">
      <c r="A395" s="831" t="s">
        <v>553</v>
      </c>
      <c r="B395" s="832" t="s">
        <v>554</v>
      </c>
      <c r="C395" s="835" t="s">
        <v>582</v>
      </c>
      <c r="D395" s="863" t="s">
        <v>583</v>
      </c>
      <c r="E395" s="835" t="s">
        <v>1625</v>
      </c>
      <c r="F395" s="863" t="s">
        <v>1626</v>
      </c>
      <c r="G395" s="835" t="s">
        <v>1631</v>
      </c>
      <c r="H395" s="835" t="s">
        <v>1632</v>
      </c>
      <c r="I395" s="849">
        <v>12.585000038146973</v>
      </c>
      <c r="J395" s="849">
        <v>200</v>
      </c>
      <c r="K395" s="850">
        <v>2517</v>
      </c>
    </row>
    <row r="396" spans="1:11" ht="14.4" customHeight="1" x14ac:dyDescent="0.3">
      <c r="A396" s="831" t="s">
        <v>553</v>
      </c>
      <c r="B396" s="832" t="s">
        <v>554</v>
      </c>
      <c r="C396" s="835" t="s">
        <v>582</v>
      </c>
      <c r="D396" s="863" t="s">
        <v>583</v>
      </c>
      <c r="E396" s="835" t="s">
        <v>1625</v>
      </c>
      <c r="F396" s="863" t="s">
        <v>1626</v>
      </c>
      <c r="G396" s="835" t="s">
        <v>2161</v>
      </c>
      <c r="H396" s="835" t="s">
        <v>2162</v>
      </c>
      <c r="I396" s="849">
        <v>10.550000190734863</v>
      </c>
      <c r="J396" s="849">
        <v>1600</v>
      </c>
      <c r="K396" s="850">
        <v>16881.919921875</v>
      </c>
    </row>
    <row r="397" spans="1:11" ht="14.4" customHeight="1" x14ac:dyDescent="0.3">
      <c r="A397" s="831" t="s">
        <v>553</v>
      </c>
      <c r="B397" s="832" t="s">
        <v>554</v>
      </c>
      <c r="C397" s="835" t="s">
        <v>582</v>
      </c>
      <c r="D397" s="863" t="s">
        <v>583</v>
      </c>
      <c r="E397" s="835" t="s">
        <v>1625</v>
      </c>
      <c r="F397" s="863" t="s">
        <v>1626</v>
      </c>
      <c r="G397" s="835" t="s">
        <v>2163</v>
      </c>
      <c r="H397" s="835" t="s">
        <v>2164</v>
      </c>
      <c r="I397" s="849">
        <v>16.209999084472656</v>
      </c>
      <c r="J397" s="849">
        <v>400</v>
      </c>
      <c r="K397" s="850">
        <v>6485.60009765625</v>
      </c>
    </row>
    <row r="398" spans="1:11" ht="14.4" customHeight="1" x14ac:dyDescent="0.3">
      <c r="A398" s="831" t="s">
        <v>553</v>
      </c>
      <c r="B398" s="832" t="s">
        <v>554</v>
      </c>
      <c r="C398" s="835" t="s">
        <v>582</v>
      </c>
      <c r="D398" s="863" t="s">
        <v>583</v>
      </c>
      <c r="E398" s="835" t="s">
        <v>1625</v>
      </c>
      <c r="F398" s="863" t="s">
        <v>1626</v>
      </c>
      <c r="G398" s="835" t="s">
        <v>2165</v>
      </c>
      <c r="H398" s="835" t="s">
        <v>2166</v>
      </c>
      <c r="I398" s="849">
        <v>16.209999084472656</v>
      </c>
      <c r="J398" s="849">
        <v>400</v>
      </c>
      <c r="K398" s="850">
        <v>6485.60009765625</v>
      </c>
    </row>
    <row r="399" spans="1:11" ht="14.4" customHeight="1" x14ac:dyDescent="0.3">
      <c r="A399" s="831" t="s">
        <v>553</v>
      </c>
      <c r="B399" s="832" t="s">
        <v>554</v>
      </c>
      <c r="C399" s="835" t="s">
        <v>582</v>
      </c>
      <c r="D399" s="863" t="s">
        <v>583</v>
      </c>
      <c r="E399" s="835" t="s">
        <v>1625</v>
      </c>
      <c r="F399" s="863" t="s">
        <v>1626</v>
      </c>
      <c r="G399" s="835" t="s">
        <v>2167</v>
      </c>
      <c r="H399" s="835" t="s">
        <v>2168</v>
      </c>
      <c r="I399" s="849">
        <v>16.209999084472656</v>
      </c>
      <c r="J399" s="849">
        <v>200</v>
      </c>
      <c r="K399" s="850">
        <v>3242</v>
      </c>
    </row>
    <row r="400" spans="1:11" ht="14.4" customHeight="1" x14ac:dyDescent="0.3">
      <c r="A400" s="831" t="s">
        <v>553</v>
      </c>
      <c r="B400" s="832" t="s">
        <v>554</v>
      </c>
      <c r="C400" s="835" t="s">
        <v>582</v>
      </c>
      <c r="D400" s="863" t="s">
        <v>583</v>
      </c>
      <c r="E400" s="835" t="s">
        <v>1793</v>
      </c>
      <c r="F400" s="863" t="s">
        <v>1794</v>
      </c>
      <c r="G400" s="835" t="s">
        <v>2169</v>
      </c>
      <c r="H400" s="835" t="s">
        <v>2170</v>
      </c>
      <c r="I400" s="849">
        <v>5708.2998046875</v>
      </c>
      <c r="J400" s="849">
        <v>8</v>
      </c>
      <c r="K400" s="850">
        <v>45666.359375</v>
      </c>
    </row>
    <row r="401" spans="1:11" ht="14.4" customHeight="1" x14ac:dyDescent="0.3">
      <c r="A401" s="831" t="s">
        <v>553</v>
      </c>
      <c r="B401" s="832" t="s">
        <v>554</v>
      </c>
      <c r="C401" s="835" t="s">
        <v>582</v>
      </c>
      <c r="D401" s="863" t="s">
        <v>583</v>
      </c>
      <c r="E401" s="835" t="s">
        <v>1793</v>
      </c>
      <c r="F401" s="863" t="s">
        <v>1794</v>
      </c>
      <c r="G401" s="835" t="s">
        <v>2171</v>
      </c>
      <c r="H401" s="835" t="s">
        <v>2172</v>
      </c>
      <c r="I401" s="849">
        <v>3938.1749267578125</v>
      </c>
      <c r="J401" s="849">
        <v>9</v>
      </c>
      <c r="K401" s="850">
        <v>35443.569580078125</v>
      </c>
    </row>
    <row r="402" spans="1:11" ht="14.4" customHeight="1" thickBot="1" x14ac:dyDescent="0.35">
      <c r="A402" s="839" t="s">
        <v>553</v>
      </c>
      <c r="B402" s="840" t="s">
        <v>554</v>
      </c>
      <c r="C402" s="843" t="s">
        <v>582</v>
      </c>
      <c r="D402" s="864" t="s">
        <v>583</v>
      </c>
      <c r="E402" s="843" t="s">
        <v>1793</v>
      </c>
      <c r="F402" s="864" t="s">
        <v>1794</v>
      </c>
      <c r="G402" s="843" t="s">
        <v>2173</v>
      </c>
      <c r="H402" s="843" t="s">
        <v>2174</v>
      </c>
      <c r="I402" s="851">
        <v>960.739990234375</v>
      </c>
      <c r="J402" s="851">
        <v>2</v>
      </c>
      <c r="K402" s="852">
        <v>1921.47998046875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93.75</v>
      </c>
      <c r="D6" s="491"/>
      <c r="E6" s="491"/>
      <c r="F6" s="490"/>
      <c r="G6" s="492">
        <f ca="1">SUM(Tabulka[05 h_vram])/2</f>
        <v>28329.1</v>
      </c>
      <c r="H6" s="491">
        <f ca="1">SUM(Tabulka[06 h_naduv])/2</f>
        <v>1154.5</v>
      </c>
      <c r="I6" s="491">
        <f ca="1">SUM(Tabulka[07 h_nadzk])/2</f>
        <v>0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45804</v>
      </c>
      <c r="N6" s="491">
        <f ca="1">SUM(Tabulka[12 m_oc])/2</f>
        <v>45804</v>
      </c>
      <c r="O6" s="490">
        <f ca="1">SUM(Tabulka[13 m_sk])/2</f>
        <v>8374726</v>
      </c>
      <c r="P6" s="489">
        <f ca="1">SUM(Tabulka[14_vzsk])/2</f>
        <v>3599</v>
      </c>
      <c r="Q6" s="489">
        <f ca="1">SUM(Tabulka[15_vzpl])/2</f>
        <v>18245.712835527131</v>
      </c>
      <c r="R6" s="488">
        <f ca="1">IF(Q6=0,0,P6/Q6)</f>
        <v>0.19725181649204787</v>
      </c>
      <c r="S6" s="487">
        <f ca="1">Q6-P6</f>
        <v>14646.712835527131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2680605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6579.0461688604664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6579.0461688604664</v>
      </c>
    </row>
    <row r="9" spans="1:19" x14ac:dyDescent="0.3">
      <c r="A9" s="469">
        <v>99</v>
      </c>
      <c r="B9" s="468" t="s">
        <v>2181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432756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6579.0461688604664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6579.0461688604664</v>
      </c>
    </row>
    <row r="10" spans="1:19" x14ac:dyDescent="0.3">
      <c r="A10" s="469">
        <v>100</v>
      </c>
      <c r="B10" s="468" t="s">
        <v>2182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410220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2183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1837629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2176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23513.1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45054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45054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5591800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2" s="471">
        <f ca="1">IF(Tabulka[[#This Row],[15_vzpl]]=0,"",Tabulka[[#This Row],[14_vzsk]]/Tabulka[[#This Row],[15_vzpl]])</f>
        <v>0.30848571428571431</v>
      </c>
      <c r="S12" s="470">
        <f ca="1">IF(Tabulka[[#This Row],[15_vzpl]]-Tabulka[[#This Row],[14_vzsk]]=0,"",Tabulka[[#This Row],[15_vzpl]]-Tabulka[[#This Row],[14_vzsk]])</f>
        <v>8067.6666666666661</v>
      </c>
    </row>
    <row r="13" spans="1:19" x14ac:dyDescent="0.3">
      <c r="A13" s="469">
        <v>303</v>
      </c>
      <c r="B13" s="468" t="s">
        <v>2184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1285759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3599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11666.666666666666</v>
      </c>
      <c r="R13" s="471">
        <f ca="1">IF(Tabulka[[#This Row],[15_vzpl]]=0,"",Tabulka[[#This Row],[14_vzsk]]/Tabulka[[#This Row],[15_vzpl]])</f>
        <v>0.30848571428571431</v>
      </c>
      <c r="S13" s="470">
        <f ca="1">IF(Tabulka[[#This Row],[15_vzpl]]-Tabulka[[#This Row],[14_vzsk]]=0,"",Tabulka[[#This Row],[15_vzpl]]-Tabulka[[#This Row],[14_vzsk]])</f>
        <v>8067.6666666666661</v>
      </c>
    </row>
    <row r="14" spans="1:19" x14ac:dyDescent="0.3">
      <c r="A14" s="469">
        <v>304</v>
      </c>
      <c r="B14" s="468" t="s">
        <v>2185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9841.43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2755050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305</v>
      </c>
      <c r="B15" s="468" t="s">
        <v>2186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1692.17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456258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418</v>
      </c>
      <c r="B16" s="468" t="s">
        <v>2187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105340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424</v>
      </c>
      <c r="B17" s="468" t="s">
        <v>2188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203679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2189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58843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2190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4609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726871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2177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102321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2191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102321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25392.763099344254</v>
      </c>
      <c r="D4" s="280">
        <f ca="1">IF(ISERROR(VLOOKUP("Náklady celkem",INDIRECT("HI!$A:$G"),5,0)),0,VLOOKUP("Náklady celkem",INDIRECT("HI!$A:$G"),5,0))</f>
        <v>27191.788039999999</v>
      </c>
      <c r="E4" s="281">
        <f ca="1">IF(C4=0,0,D4/C4)</f>
        <v>1.0708479393761683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1304.2224286537171</v>
      </c>
      <c r="D7" s="288">
        <f>IF(ISERROR(HI!E5),"",HI!E5)</f>
        <v>1002.54088</v>
      </c>
      <c r="E7" s="285">
        <f t="shared" ref="E7:E15" si="0">IF(C7=0,0,D7/C7)</f>
        <v>0.76868857487359143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0.94859814101307272</v>
      </c>
      <c r="E8" s="285">
        <f t="shared" si="0"/>
        <v>1.0539979344589696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0.1479328165374677</v>
      </c>
      <c r="E9" s="285">
        <f>IF(C9=0,0,D9/C9)</f>
        <v>0.49310938845822572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0.76407178653701779</v>
      </c>
      <c r="E11" s="285">
        <f t="shared" si="0"/>
        <v>1.2734529775616963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0.51578863565633382</v>
      </c>
      <c r="E12" s="285">
        <f t="shared" si="0"/>
        <v>0.64473579457041719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9528.3014019699094</v>
      </c>
      <c r="D15" s="288">
        <f>IF(ISERROR(HI!E6),"",HI!E6)</f>
        <v>11427.00332</v>
      </c>
      <c r="E15" s="285">
        <f t="shared" si="0"/>
        <v>1.1992697163880173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11459.913624801635</v>
      </c>
      <c r="D16" s="284">
        <f ca="1">IF(ISERROR(VLOOKUP("Osobní náklady (Kč) *",INDIRECT("HI!$A:$G"),5,0)),0,VLOOKUP("Osobní náklady (Kč) *",INDIRECT("HI!$A:$G"),5,0))</f>
        <v>11397.364370000001</v>
      </c>
      <c r="E16" s="285">
        <f ca="1">IF(C16=0,0,D16/C16)</f>
        <v>0.99454190870459402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21400.768940000005</v>
      </c>
      <c r="D18" s="303">
        <f ca="1">IF(ISERROR(VLOOKUP("Výnosy celkem",INDIRECT("HI!$A:$G"),5,0)),0,VLOOKUP("Výnosy celkem",INDIRECT("HI!$A:$G"),5,0))</f>
        <v>25386.682290000001</v>
      </c>
      <c r="E18" s="304">
        <f t="shared" ref="E18:E31" ca="1" si="1">IF(C18=0,0,D18/C18)</f>
        <v>1.1862509408505391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417.71893999999992</v>
      </c>
      <c r="D19" s="284">
        <f ca="1">IF(ISERROR(VLOOKUP("Ambulance *",INDIRECT("HI!$A:$G"),5,0)),0,VLOOKUP("Ambulance *",INDIRECT("HI!$A:$G"),5,0))</f>
        <v>438.38229000000001</v>
      </c>
      <c r="E19" s="285">
        <f t="shared" ca="1" si="1"/>
        <v>1.0494671129827153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1.0494671129827153</v>
      </c>
      <c r="E20" s="285">
        <f t="shared" si="1"/>
        <v>1.0494671129827153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1.0494671129827151</v>
      </c>
      <c r="E21" s="285">
        <f t="shared" si="1"/>
        <v>1.0494671129827151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1.0937238448085178</v>
      </c>
      <c r="E23" s="285">
        <f t="shared" si="1"/>
        <v>1.2867339350688445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20983.050000000007</v>
      </c>
      <c r="D24" s="284">
        <f ca="1">IF(ISERROR(VLOOKUP("Hospitalizace *",INDIRECT("HI!$A:$G"),5,0)),0,VLOOKUP("Hospitalizace *",INDIRECT("HI!$A:$G"),5,0))</f>
        <v>24948.3</v>
      </c>
      <c r="E24" s="285">
        <f ca="1">IF(C24=0,0,D24/C24)</f>
        <v>1.1889739575514517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1.188973957551452</v>
      </c>
      <c r="E25" s="285">
        <f t="shared" si="1"/>
        <v>1.188973957551452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1.188973957551452</v>
      </c>
      <c r="E26" s="285">
        <f t="shared" si="1"/>
        <v>1.188973957551452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1.0859728506787329</v>
      </c>
      <c r="E29" s="285">
        <f t="shared" si="1"/>
        <v>1.1431293165039296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0.71590372817366688</v>
      </c>
      <c r="E30" s="285">
        <f t="shared" si="1"/>
        <v>0.71590372817366688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1.03937703740667</v>
      </c>
      <c r="E31" s="285">
        <f t="shared" si="1"/>
        <v>1.094081092007021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2180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2272</v>
      </c>
      <c r="J4" s="498">
        <v>353</v>
      </c>
      <c r="K4" s="498"/>
      <c r="L4" s="498"/>
      <c r="M4" s="498"/>
      <c r="N4" s="498"/>
      <c r="O4" s="498"/>
      <c r="P4" s="498"/>
      <c r="Q4" s="498">
        <v>1339257</v>
      </c>
      <c r="R4" s="498"/>
      <c r="S4" s="498">
        <v>3289.5230844302332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3</v>
      </c>
      <c r="I5">
        <v>508</v>
      </c>
      <c r="J5">
        <v>87</v>
      </c>
      <c r="Q5">
        <v>215603</v>
      </c>
      <c r="S5">
        <v>3289.5230844302332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504</v>
      </c>
      <c r="J6">
        <v>58</v>
      </c>
      <c r="Q6">
        <v>208491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1260</v>
      </c>
      <c r="J7">
        <v>208</v>
      </c>
      <c r="Q7">
        <v>915163</v>
      </c>
    </row>
    <row r="8" spans="1:19" x14ac:dyDescent="0.3">
      <c r="A8" s="505" t="s">
        <v>215</v>
      </c>
      <c r="B8" s="504">
        <v>5</v>
      </c>
      <c r="C8">
        <v>1</v>
      </c>
      <c r="D8" t="s">
        <v>2176</v>
      </c>
      <c r="E8">
        <v>79.25</v>
      </c>
      <c r="I8">
        <v>12706.5</v>
      </c>
      <c r="J8">
        <v>237.5</v>
      </c>
      <c r="O8">
        <v>34284</v>
      </c>
      <c r="P8">
        <v>34284</v>
      </c>
      <c r="Q8">
        <v>2861542</v>
      </c>
      <c r="S8">
        <v>5833.333333333333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19.5</v>
      </c>
      <c r="I9">
        <v>3005.5</v>
      </c>
      <c r="J9">
        <v>97.5</v>
      </c>
      <c r="O9">
        <v>6450</v>
      </c>
      <c r="P9">
        <v>6450</v>
      </c>
      <c r="Q9">
        <v>662469</v>
      </c>
      <c r="S9">
        <v>5833.333333333333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32.5</v>
      </c>
      <c r="I10">
        <v>5332.35</v>
      </c>
      <c r="J10">
        <v>60.5</v>
      </c>
      <c r="O10">
        <v>15514</v>
      </c>
      <c r="P10">
        <v>15514</v>
      </c>
      <c r="Q10">
        <v>1418755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888.65</v>
      </c>
      <c r="Q11">
        <v>230467</v>
      </c>
    </row>
    <row r="12" spans="1:19" x14ac:dyDescent="0.3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172.5</v>
      </c>
      <c r="O12">
        <v>10750</v>
      </c>
      <c r="P12">
        <v>10750</v>
      </c>
      <c r="Q12">
        <v>41759</v>
      </c>
    </row>
    <row r="13" spans="1:19" x14ac:dyDescent="0.3">
      <c r="A13" s="503" t="s">
        <v>220</v>
      </c>
      <c r="B13" s="502">
        <v>10</v>
      </c>
      <c r="C13">
        <v>1</v>
      </c>
      <c r="D13">
        <v>424</v>
      </c>
      <c r="E13">
        <v>4</v>
      </c>
      <c r="I13">
        <v>624.5</v>
      </c>
      <c r="Q13">
        <v>101877</v>
      </c>
    </row>
    <row r="14" spans="1:19" x14ac:dyDescent="0.3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29982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2510.5</v>
      </c>
      <c r="J15">
        <v>79.5</v>
      </c>
      <c r="O15">
        <v>1570</v>
      </c>
      <c r="P15">
        <v>1570</v>
      </c>
      <c r="Q15">
        <v>376233</v>
      </c>
    </row>
    <row r="16" spans="1:19" x14ac:dyDescent="0.3">
      <c r="A16" s="501" t="s">
        <v>210</v>
      </c>
      <c r="B16" s="500">
        <v>2018</v>
      </c>
      <c r="C16">
        <v>1</v>
      </c>
      <c r="D16" t="s">
        <v>2177</v>
      </c>
      <c r="E16">
        <v>2</v>
      </c>
      <c r="I16">
        <v>344</v>
      </c>
      <c r="Q16">
        <v>51235</v>
      </c>
    </row>
    <row r="17" spans="3:19" x14ac:dyDescent="0.3">
      <c r="C17">
        <v>1</v>
      </c>
      <c r="D17">
        <v>30</v>
      </c>
      <c r="E17">
        <v>2</v>
      </c>
      <c r="I17">
        <v>344</v>
      </c>
      <c r="Q17">
        <v>51235</v>
      </c>
    </row>
    <row r="18" spans="3:19" x14ac:dyDescent="0.3">
      <c r="C18" t="s">
        <v>2178</v>
      </c>
      <c r="E18">
        <v>94.25</v>
      </c>
      <c r="I18">
        <v>15322.5</v>
      </c>
      <c r="J18">
        <v>590.5</v>
      </c>
      <c r="O18">
        <v>34284</v>
      </c>
      <c r="P18">
        <v>34284</v>
      </c>
      <c r="Q18">
        <v>4252034</v>
      </c>
      <c r="S18">
        <v>9122.8564177635672</v>
      </c>
    </row>
    <row r="19" spans="3:19" x14ac:dyDescent="0.3">
      <c r="C19">
        <v>2</v>
      </c>
      <c r="D19" t="s">
        <v>272</v>
      </c>
      <c r="E19">
        <v>13</v>
      </c>
      <c r="I19">
        <v>1920</v>
      </c>
      <c r="J19">
        <v>356</v>
      </c>
      <c r="O19">
        <v>750</v>
      </c>
      <c r="P19">
        <v>750</v>
      </c>
      <c r="Q19">
        <v>1341348</v>
      </c>
      <c r="S19">
        <v>3289.5230844302332</v>
      </c>
    </row>
    <row r="20" spans="3:19" x14ac:dyDescent="0.3">
      <c r="C20">
        <v>2</v>
      </c>
      <c r="D20">
        <v>99</v>
      </c>
      <c r="E20">
        <v>3</v>
      </c>
      <c r="I20">
        <v>448</v>
      </c>
      <c r="J20">
        <v>88.5</v>
      </c>
      <c r="O20">
        <v>750</v>
      </c>
      <c r="P20">
        <v>750</v>
      </c>
      <c r="Q20">
        <v>217153</v>
      </c>
      <c r="S20">
        <v>3289.5230844302332</v>
      </c>
    </row>
    <row r="21" spans="3:19" x14ac:dyDescent="0.3">
      <c r="C21">
        <v>2</v>
      </c>
      <c r="D21">
        <v>100</v>
      </c>
      <c r="E21">
        <v>3</v>
      </c>
      <c r="I21">
        <v>424</v>
      </c>
      <c r="J21">
        <v>59</v>
      </c>
      <c r="Q21">
        <v>201729</v>
      </c>
    </row>
    <row r="22" spans="3:19" x14ac:dyDescent="0.3">
      <c r="C22">
        <v>2</v>
      </c>
      <c r="D22">
        <v>101</v>
      </c>
      <c r="E22">
        <v>7</v>
      </c>
      <c r="I22">
        <v>1048</v>
      </c>
      <c r="J22">
        <v>208.5</v>
      </c>
      <c r="Q22">
        <v>922466</v>
      </c>
    </row>
    <row r="23" spans="3:19" x14ac:dyDescent="0.3">
      <c r="C23">
        <v>2</v>
      </c>
      <c r="D23" t="s">
        <v>2176</v>
      </c>
      <c r="E23">
        <v>78.25</v>
      </c>
      <c r="I23">
        <v>10806.6</v>
      </c>
      <c r="J23">
        <v>208</v>
      </c>
      <c r="O23">
        <v>10770</v>
      </c>
      <c r="P23">
        <v>10770</v>
      </c>
      <c r="Q23">
        <v>2730258</v>
      </c>
      <c r="R23">
        <v>3599</v>
      </c>
      <c r="S23">
        <v>5833.333333333333</v>
      </c>
    </row>
    <row r="24" spans="3:19" x14ac:dyDescent="0.3">
      <c r="C24">
        <v>2</v>
      </c>
      <c r="D24">
        <v>303</v>
      </c>
      <c r="E24">
        <v>19.5</v>
      </c>
      <c r="I24">
        <v>2424.5</v>
      </c>
      <c r="J24">
        <v>113</v>
      </c>
      <c r="O24">
        <v>4300</v>
      </c>
      <c r="P24">
        <v>4300</v>
      </c>
      <c r="Q24">
        <v>623290</v>
      </c>
      <c r="R24">
        <v>3599</v>
      </c>
      <c r="S24">
        <v>5833.333333333333</v>
      </c>
    </row>
    <row r="25" spans="3:19" x14ac:dyDescent="0.3">
      <c r="C25">
        <v>2</v>
      </c>
      <c r="D25">
        <v>304</v>
      </c>
      <c r="E25">
        <v>31.5</v>
      </c>
      <c r="I25">
        <v>4509.08</v>
      </c>
      <c r="J25">
        <v>56</v>
      </c>
      <c r="O25">
        <v>2970</v>
      </c>
      <c r="P25">
        <v>2970</v>
      </c>
      <c r="Q25">
        <v>1336295</v>
      </c>
    </row>
    <row r="26" spans="3:19" x14ac:dyDescent="0.3">
      <c r="C26">
        <v>2</v>
      </c>
      <c r="D26">
        <v>305</v>
      </c>
      <c r="E26">
        <v>5.25</v>
      </c>
      <c r="I26">
        <v>803.52</v>
      </c>
      <c r="Q26">
        <v>225791</v>
      </c>
    </row>
    <row r="27" spans="3:19" x14ac:dyDescent="0.3">
      <c r="C27">
        <v>2</v>
      </c>
      <c r="D27">
        <v>418</v>
      </c>
      <c r="E27">
        <v>2</v>
      </c>
      <c r="I27">
        <v>210</v>
      </c>
      <c r="Q27">
        <v>63581</v>
      </c>
    </row>
    <row r="28" spans="3:19" x14ac:dyDescent="0.3">
      <c r="C28">
        <v>2</v>
      </c>
      <c r="D28">
        <v>424</v>
      </c>
      <c r="E28">
        <v>4</v>
      </c>
      <c r="I28">
        <v>611</v>
      </c>
      <c r="O28">
        <v>2000</v>
      </c>
      <c r="P28">
        <v>2000</v>
      </c>
      <c r="Q28">
        <v>101802</v>
      </c>
    </row>
    <row r="29" spans="3:19" x14ac:dyDescent="0.3">
      <c r="C29">
        <v>2</v>
      </c>
      <c r="D29">
        <v>636</v>
      </c>
      <c r="E29">
        <v>1</v>
      </c>
      <c r="I29">
        <v>150</v>
      </c>
      <c r="Q29">
        <v>28861</v>
      </c>
    </row>
    <row r="30" spans="3:19" x14ac:dyDescent="0.3">
      <c r="C30">
        <v>2</v>
      </c>
      <c r="D30">
        <v>642</v>
      </c>
      <c r="E30">
        <v>15</v>
      </c>
      <c r="I30">
        <v>2098.5</v>
      </c>
      <c r="J30">
        <v>39</v>
      </c>
      <c r="O30">
        <v>1500</v>
      </c>
      <c r="P30">
        <v>1500</v>
      </c>
      <c r="Q30">
        <v>350638</v>
      </c>
    </row>
    <row r="31" spans="3:19" x14ac:dyDescent="0.3">
      <c r="C31">
        <v>2</v>
      </c>
      <c r="D31" t="s">
        <v>2177</v>
      </c>
      <c r="E31">
        <v>2</v>
      </c>
      <c r="I31">
        <v>280</v>
      </c>
      <c r="Q31">
        <v>51086</v>
      </c>
    </row>
    <row r="32" spans="3:19" x14ac:dyDescent="0.3">
      <c r="C32">
        <v>2</v>
      </c>
      <c r="D32">
        <v>30</v>
      </c>
      <c r="E32">
        <v>2</v>
      </c>
      <c r="I32">
        <v>280</v>
      </c>
      <c r="Q32">
        <v>51086</v>
      </c>
    </row>
    <row r="33" spans="3:19" x14ac:dyDescent="0.3">
      <c r="C33" t="s">
        <v>2179</v>
      </c>
      <c r="E33">
        <v>93.25</v>
      </c>
      <c r="I33">
        <v>13006.6</v>
      </c>
      <c r="J33">
        <v>564</v>
      </c>
      <c r="O33">
        <v>11520</v>
      </c>
      <c r="P33">
        <v>11520</v>
      </c>
      <c r="Q33">
        <v>4122692</v>
      </c>
      <c r="R33">
        <v>3599</v>
      </c>
      <c r="S33">
        <v>9122.8564177635672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2195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397017.29000000004</v>
      </c>
      <c r="C3" s="344">
        <f t="shared" ref="C3:Z3" si="0">SUBTOTAL(9,C6:C1048576)</f>
        <v>6</v>
      </c>
      <c r="D3" s="344"/>
      <c r="E3" s="344">
        <f>SUBTOTAL(9,E6:E1048576)/4</f>
        <v>417718.93999999994</v>
      </c>
      <c r="F3" s="344"/>
      <c r="G3" s="344">
        <f t="shared" si="0"/>
        <v>6</v>
      </c>
      <c r="H3" s="344">
        <f>SUBTOTAL(9,H6:H1048576)/4</f>
        <v>438382.29000000004</v>
      </c>
      <c r="I3" s="347">
        <f>IF(B3&lt;&gt;0,H3/B3,"")</f>
        <v>1.1041894170402502</v>
      </c>
      <c r="J3" s="345">
        <f>IF(E3&lt;&gt;0,H3/E3,"")</f>
        <v>1.0494671129827153</v>
      </c>
      <c r="K3" s="346">
        <f t="shared" si="0"/>
        <v>136833.68</v>
      </c>
      <c r="L3" s="346"/>
      <c r="M3" s="344">
        <f t="shared" si="0"/>
        <v>4.5306871997467706</v>
      </c>
      <c r="N3" s="344">
        <f t="shared" si="0"/>
        <v>71223.51999999999</v>
      </c>
      <c r="O3" s="344"/>
      <c r="P3" s="344">
        <f t="shared" si="0"/>
        <v>3</v>
      </c>
      <c r="Q3" s="344">
        <f t="shared" si="0"/>
        <v>48567.48</v>
      </c>
      <c r="R3" s="347">
        <f>IF(K3&lt;&gt;0,Q3/K3,"")</f>
        <v>0.35493805326291017</v>
      </c>
      <c r="S3" s="347">
        <f>IF(N3&lt;&gt;0,Q3/N3,"")</f>
        <v>0.68190227048592955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2192</v>
      </c>
      <c r="B6" s="871">
        <v>397017.2900000001</v>
      </c>
      <c r="C6" s="872">
        <v>1</v>
      </c>
      <c r="D6" s="872">
        <v>0.95044119857241827</v>
      </c>
      <c r="E6" s="871">
        <v>417718.94</v>
      </c>
      <c r="F6" s="872">
        <v>1.0521429431952445</v>
      </c>
      <c r="G6" s="872">
        <v>1</v>
      </c>
      <c r="H6" s="871">
        <v>438382.29000000004</v>
      </c>
      <c r="I6" s="872">
        <v>1.1041894170402502</v>
      </c>
      <c r="J6" s="872">
        <v>1.0494671129827151</v>
      </c>
      <c r="K6" s="871">
        <v>68416.84</v>
      </c>
      <c r="L6" s="872">
        <v>1</v>
      </c>
      <c r="M6" s="872">
        <v>1.9211867091095751</v>
      </c>
      <c r="N6" s="871">
        <v>35611.759999999995</v>
      </c>
      <c r="O6" s="872">
        <v>0.52051161673061774</v>
      </c>
      <c r="P6" s="872">
        <v>1</v>
      </c>
      <c r="Q6" s="871">
        <v>24283.74</v>
      </c>
      <c r="R6" s="872">
        <v>0.35493805326291017</v>
      </c>
      <c r="S6" s="872">
        <v>0.68190227048592955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2193</v>
      </c>
      <c r="B7" s="874">
        <v>393021.2900000001</v>
      </c>
      <c r="C7" s="875">
        <v>1</v>
      </c>
      <c r="D7" s="875">
        <v>0.95107976068160827</v>
      </c>
      <c r="E7" s="874">
        <v>413236.94</v>
      </c>
      <c r="F7" s="875">
        <v>1.051436526504709</v>
      </c>
      <c r="G7" s="875">
        <v>1</v>
      </c>
      <c r="H7" s="874">
        <v>430813.29000000004</v>
      </c>
      <c r="I7" s="875">
        <v>1.0961576407222111</v>
      </c>
      <c r="J7" s="875">
        <v>1.0425333466073967</v>
      </c>
      <c r="K7" s="874">
        <v>558.70000000000016</v>
      </c>
      <c r="L7" s="875">
        <v>1</v>
      </c>
      <c r="M7" s="875">
        <v>0.65741786689259174</v>
      </c>
      <c r="N7" s="874">
        <v>849.84</v>
      </c>
      <c r="O7" s="875">
        <v>1.5211025595131551</v>
      </c>
      <c r="P7" s="875">
        <v>1</v>
      </c>
      <c r="Q7" s="874">
        <v>680.38000000000011</v>
      </c>
      <c r="R7" s="875">
        <v>1.2177913012350097</v>
      </c>
      <c r="S7" s="875">
        <v>0.80059775957827362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2194</v>
      </c>
      <c r="B8" s="877">
        <v>3996</v>
      </c>
      <c r="C8" s="878">
        <v>1</v>
      </c>
      <c r="D8" s="878">
        <v>0.89156626506024095</v>
      </c>
      <c r="E8" s="877">
        <v>4482</v>
      </c>
      <c r="F8" s="878">
        <v>1.1216216216216217</v>
      </c>
      <c r="G8" s="878">
        <v>1</v>
      </c>
      <c r="H8" s="877">
        <v>7569</v>
      </c>
      <c r="I8" s="878">
        <v>1.8941441441441442</v>
      </c>
      <c r="J8" s="878">
        <v>1.6887550200803212</v>
      </c>
      <c r="K8" s="877">
        <v>67858.14</v>
      </c>
      <c r="L8" s="878">
        <v>1</v>
      </c>
      <c r="M8" s="878">
        <v>1.9520826237446034</v>
      </c>
      <c r="N8" s="877">
        <v>34761.919999999998</v>
      </c>
      <c r="O8" s="878">
        <v>0.51227339859300591</v>
      </c>
      <c r="P8" s="878">
        <v>1</v>
      </c>
      <c r="Q8" s="877">
        <v>23603.360000000001</v>
      </c>
      <c r="R8" s="878">
        <v>0.34783387814638012</v>
      </c>
      <c r="S8" s="878">
        <v>0.6790004694792463</v>
      </c>
      <c r="T8" s="877"/>
      <c r="U8" s="878"/>
      <c r="V8" s="878"/>
      <c r="W8" s="877"/>
      <c r="X8" s="878"/>
      <c r="Y8" s="878"/>
      <c r="Z8" s="877"/>
      <c r="AA8" s="878"/>
      <c r="AB8" s="879"/>
    </row>
    <row r="9" spans="1:28" ht="14.4" customHeight="1" thickBot="1" x14ac:dyDescent="0.35"/>
    <row r="10" spans="1:28" ht="14.4" customHeight="1" x14ac:dyDescent="0.3">
      <c r="A10" s="870" t="s">
        <v>576</v>
      </c>
      <c r="B10" s="871">
        <v>397017.29000000004</v>
      </c>
      <c r="C10" s="872">
        <v>1</v>
      </c>
      <c r="D10" s="872">
        <v>0.95044119857241827</v>
      </c>
      <c r="E10" s="871">
        <v>417718.93999999994</v>
      </c>
      <c r="F10" s="872">
        <v>1.0521429431952445</v>
      </c>
      <c r="G10" s="872">
        <v>1</v>
      </c>
      <c r="H10" s="871">
        <v>438382.2900000001</v>
      </c>
      <c r="I10" s="872">
        <v>1.1041894170402504</v>
      </c>
      <c r="J10" s="873">
        <v>1.0494671129827156</v>
      </c>
    </row>
    <row r="11" spans="1:28" ht="14.4" customHeight="1" x14ac:dyDescent="0.3">
      <c r="A11" s="880" t="s">
        <v>2196</v>
      </c>
      <c r="B11" s="874">
        <v>71049.34</v>
      </c>
      <c r="C11" s="875">
        <v>1</v>
      </c>
      <c r="D11" s="875">
        <v>0.83181347910946302</v>
      </c>
      <c r="E11" s="874">
        <v>85414.99</v>
      </c>
      <c r="F11" s="875">
        <v>1.2021925889811222</v>
      </c>
      <c r="G11" s="875">
        <v>1</v>
      </c>
      <c r="H11" s="874">
        <v>80814.659999999989</v>
      </c>
      <c r="I11" s="875">
        <v>1.1374442042670627</v>
      </c>
      <c r="J11" s="876">
        <v>0.94614142084428021</v>
      </c>
    </row>
    <row r="12" spans="1:28" ht="14.4" customHeight="1" thickBot="1" x14ac:dyDescent="0.35">
      <c r="A12" s="881" t="s">
        <v>2197</v>
      </c>
      <c r="B12" s="877">
        <v>325967.95</v>
      </c>
      <c r="C12" s="878">
        <v>1</v>
      </c>
      <c r="D12" s="878">
        <v>0.98093311861023635</v>
      </c>
      <c r="E12" s="877">
        <v>332303.94999999995</v>
      </c>
      <c r="F12" s="878">
        <v>1.0194374937781459</v>
      </c>
      <c r="G12" s="878">
        <v>1</v>
      </c>
      <c r="H12" s="877">
        <v>357567.63000000012</v>
      </c>
      <c r="I12" s="878">
        <v>1.0969410642978861</v>
      </c>
      <c r="J12" s="879">
        <v>1.0760258191333572</v>
      </c>
    </row>
    <row r="13" spans="1:28" ht="14.4" customHeight="1" x14ac:dyDescent="0.3">
      <c r="A13" s="804" t="s">
        <v>301</v>
      </c>
    </row>
    <row r="14" spans="1:28" ht="14.4" customHeight="1" x14ac:dyDescent="0.3">
      <c r="A14" s="805" t="s">
        <v>1345</v>
      </c>
    </row>
    <row r="15" spans="1:28" ht="14.4" customHeight="1" x14ac:dyDescent="0.3">
      <c r="A15" s="804" t="s">
        <v>2198</v>
      </c>
    </row>
    <row r="16" spans="1:28" ht="14.4" customHeight="1" x14ac:dyDescent="0.3">
      <c r="A16" s="804" t="s">
        <v>2199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2204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2702</v>
      </c>
      <c r="C3" s="404">
        <f t="shared" si="0"/>
        <v>2850</v>
      </c>
      <c r="D3" s="438">
        <f t="shared" si="0"/>
        <v>2968</v>
      </c>
      <c r="E3" s="346">
        <f t="shared" si="0"/>
        <v>397017.29000000004</v>
      </c>
      <c r="F3" s="344">
        <f t="shared" si="0"/>
        <v>417718.94</v>
      </c>
      <c r="G3" s="405">
        <f t="shared" si="0"/>
        <v>438382.29000000004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2">
        <v>2018</v>
      </c>
      <c r="E5" s="866">
        <v>2015</v>
      </c>
      <c r="F5" s="867">
        <v>2017</v>
      </c>
      <c r="G5" s="882">
        <v>2018</v>
      </c>
    </row>
    <row r="6" spans="1:7" ht="14.4" customHeight="1" x14ac:dyDescent="0.3">
      <c r="A6" s="856" t="s">
        <v>2200</v>
      </c>
      <c r="B6" s="225">
        <v>202</v>
      </c>
      <c r="C6" s="225">
        <v>244</v>
      </c>
      <c r="D6" s="225"/>
      <c r="E6" s="883">
        <v>16090.33</v>
      </c>
      <c r="F6" s="883">
        <v>33701.32</v>
      </c>
      <c r="G6" s="884"/>
    </row>
    <row r="7" spans="1:7" ht="14.4" customHeight="1" x14ac:dyDescent="0.3">
      <c r="A7" s="857" t="s">
        <v>2196</v>
      </c>
      <c r="B7" s="849">
        <v>167</v>
      </c>
      <c r="C7" s="849">
        <v>208</v>
      </c>
      <c r="D7" s="849">
        <v>204</v>
      </c>
      <c r="E7" s="885">
        <v>71049.34</v>
      </c>
      <c r="F7" s="885">
        <v>85414.99</v>
      </c>
      <c r="G7" s="886">
        <v>80814.659999999989</v>
      </c>
    </row>
    <row r="8" spans="1:7" ht="14.4" customHeight="1" x14ac:dyDescent="0.3">
      <c r="A8" s="857" t="s">
        <v>1347</v>
      </c>
      <c r="B8" s="849">
        <v>45</v>
      </c>
      <c r="C8" s="849">
        <v>25</v>
      </c>
      <c r="D8" s="849">
        <v>33</v>
      </c>
      <c r="E8" s="885">
        <v>4806.33</v>
      </c>
      <c r="F8" s="885">
        <v>3412</v>
      </c>
      <c r="G8" s="886">
        <v>5078.66</v>
      </c>
    </row>
    <row r="9" spans="1:7" ht="14.4" customHeight="1" x14ac:dyDescent="0.3">
      <c r="A9" s="857" t="s">
        <v>1348</v>
      </c>
      <c r="B9" s="849">
        <v>127</v>
      </c>
      <c r="C9" s="849">
        <v>277</v>
      </c>
      <c r="D9" s="849">
        <v>283</v>
      </c>
      <c r="E9" s="885">
        <v>16399</v>
      </c>
      <c r="F9" s="885">
        <v>32321.33</v>
      </c>
      <c r="G9" s="886">
        <v>30214.320000000007</v>
      </c>
    </row>
    <row r="10" spans="1:7" ht="14.4" customHeight="1" x14ac:dyDescent="0.3">
      <c r="A10" s="857" t="s">
        <v>1349</v>
      </c>
      <c r="B10" s="849">
        <v>284</v>
      </c>
      <c r="C10" s="849">
        <v>284</v>
      </c>
      <c r="D10" s="849">
        <v>264</v>
      </c>
      <c r="E10" s="885">
        <v>32065.33</v>
      </c>
      <c r="F10" s="885">
        <v>29875</v>
      </c>
      <c r="G10" s="886">
        <v>35421.67</v>
      </c>
    </row>
    <row r="11" spans="1:7" ht="14.4" customHeight="1" x14ac:dyDescent="0.3">
      <c r="A11" s="857" t="s">
        <v>1350</v>
      </c>
      <c r="B11" s="849">
        <v>145</v>
      </c>
      <c r="C11" s="849">
        <v>96</v>
      </c>
      <c r="D11" s="849">
        <v>115</v>
      </c>
      <c r="E11" s="885">
        <v>29253.33</v>
      </c>
      <c r="F11" s="885">
        <v>19827.650000000001</v>
      </c>
      <c r="G11" s="886">
        <v>23321.33</v>
      </c>
    </row>
    <row r="12" spans="1:7" ht="14.4" customHeight="1" x14ac:dyDescent="0.3">
      <c r="A12" s="857" t="s">
        <v>1351</v>
      </c>
      <c r="B12" s="849"/>
      <c r="C12" s="849">
        <v>3</v>
      </c>
      <c r="D12" s="849">
        <v>268</v>
      </c>
      <c r="E12" s="885"/>
      <c r="F12" s="885">
        <v>410.33</v>
      </c>
      <c r="G12" s="886">
        <v>21114.329999999998</v>
      </c>
    </row>
    <row r="13" spans="1:7" ht="14.4" customHeight="1" x14ac:dyDescent="0.3">
      <c r="A13" s="857" t="s">
        <v>1352</v>
      </c>
      <c r="B13" s="849">
        <v>339</v>
      </c>
      <c r="C13" s="849">
        <v>370</v>
      </c>
      <c r="D13" s="849">
        <v>440</v>
      </c>
      <c r="E13" s="885">
        <v>47117.99</v>
      </c>
      <c r="F13" s="885">
        <v>43214.34</v>
      </c>
      <c r="G13" s="886">
        <v>67417.320000000007</v>
      </c>
    </row>
    <row r="14" spans="1:7" ht="14.4" customHeight="1" x14ac:dyDescent="0.3">
      <c r="A14" s="857" t="s">
        <v>1353</v>
      </c>
      <c r="B14" s="849">
        <v>553</v>
      </c>
      <c r="C14" s="849">
        <v>476</v>
      </c>
      <c r="D14" s="849">
        <v>529</v>
      </c>
      <c r="E14" s="885">
        <v>85290.66</v>
      </c>
      <c r="F14" s="885">
        <v>72678.33</v>
      </c>
      <c r="G14" s="886">
        <v>83282</v>
      </c>
    </row>
    <row r="15" spans="1:7" ht="14.4" customHeight="1" x14ac:dyDescent="0.3">
      <c r="A15" s="857" t="s">
        <v>1354</v>
      </c>
      <c r="B15" s="849">
        <v>332</v>
      </c>
      <c r="C15" s="849">
        <v>335</v>
      </c>
      <c r="D15" s="849">
        <v>278</v>
      </c>
      <c r="E15" s="885">
        <v>35163.320000000007</v>
      </c>
      <c r="F15" s="885">
        <v>31269.33</v>
      </c>
      <c r="G15" s="886">
        <v>25078.67</v>
      </c>
    </row>
    <row r="16" spans="1:7" ht="14.4" customHeight="1" x14ac:dyDescent="0.3">
      <c r="A16" s="857" t="s">
        <v>1355</v>
      </c>
      <c r="B16" s="849">
        <v>210</v>
      </c>
      <c r="C16" s="849">
        <v>286</v>
      </c>
      <c r="D16" s="849">
        <v>314</v>
      </c>
      <c r="E16" s="885">
        <v>22886.660000000003</v>
      </c>
      <c r="F16" s="885">
        <v>33789.32</v>
      </c>
      <c r="G16" s="886">
        <v>35364</v>
      </c>
    </row>
    <row r="17" spans="1:7" ht="14.4" customHeight="1" x14ac:dyDescent="0.3">
      <c r="A17" s="857" t="s">
        <v>1356</v>
      </c>
      <c r="B17" s="849">
        <v>5</v>
      </c>
      <c r="C17" s="849">
        <v>1</v>
      </c>
      <c r="D17" s="849">
        <v>10</v>
      </c>
      <c r="E17" s="885">
        <v>811</v>
      </c>
      <c r="F17" s="885">
        <v>37</v>
      </c>
      <c r="G17" s="886">
        <v>1630</v>
      </c>
    </row>
    <row r="18" spans="1:7" ht="14.4" customHeight="1" x14ac:dyDescent="0.3">
      <c r="A18" s="857" t="s">
        <v>2201</v>
      </c>
      <c r="B18" s="849"/>
      <c r="C18" s="849">
        <v>1</v>
      </c>
      <c r="D18" s="849">
        <v>2</v>
      </c>
      <c r="E18" s="885"/>
      <c r="F18" s="885">
        <v>37</v>
      </c>
      <c r="G18" s="886">
        <v>74</v>
      </c>
    </row>
    <row r="19" spans="1:7" ht="14.4" customHeight="1" x14ac:dyDescent="0.3">
      <c r="A19" s="857" t="s">
        <v>2202</v>
      </c>
      <c r="B19" s="849">
        <v>27</v>
      </c>
      <c r="C19" s="849">
        <v>12</v>
      </c>
      <c r="D19" s="849">
        <v>19</v>
      </c>
      <c r="E19" s="885">
        <v>5641.34</v>
      </c>
      <c r="F19" s="885">
        <v>2438</v>
      </c>
      <c r="G19" s="886">
        <v>4040</v>
      </c>
    </row>
    <row r="20" spans="1:7" ht="14.4" customHeight="1" thickBot="1" x14ac:dyDescent="0.35">
      <c r="A20" s="889" t="s">
        <v>2203</v>
      </c>
      <c r="B20" s="851">
        <v>266</v>
      </c>
      <c r="C20" s="851">
        <v>232</v>
      </c>
      <c r="D20" s="851">
        <v>209</v>
      </c>
      <c r="E20" s="887">
        <v>30442.659999999996</v>
      </c>
      <c r="F20" s="887">
        <v>29293</v>
      </c>
      <c r="G20" s="888">
        <v>25531.33</v>
      </c>
    </row>
    <row r="21" spans="1:7" ht="14.4" customHeight="1" x14ac:dyDescent="0.3">
      <c r="A21" s="804" t="s">
        <v>301</v>
      </c>
    </row>
    <row r="22" spans="1:7" ht="14.4" customHeight="1" x14ac:dyDescent="0.3">
      <c r="A22" s="805" t="s">
        <v>1345</v>
      </c>
    </row>
    <row r="23" spans="1:7" ht="14.4" customHeight="1" x14ac:dyDescent="0.3">
      <c r="A23" s="804" t="s">
        <v>2198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2285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2728.7</v>
      </c>
      <c r="H3" s="208">
        <f t="shared" si="0"/>
        <v>465434.13</v>
      </c>
      <c r="I3" s="78"/>
      <c r="J3" s="78"/>
      <c r="K3" s="208">
        <f t="shared" si="0"/>
        <v>2867.2</v>
      </c>
      <c r="L3" s="208">
        <f t="shared" si="0"/>
        <v>453330.7</v>
      </c>
      <c r="M3" s="78"/>
      <c r="N3" s="78"/>
      <c r="O3" s="208">
        <f t="shared" si="0"/>
        <v>2981.8</v>
      </c>
      <c r="P3" s="208">
        <f t="shared" si="0"/>
        <v>462666.03</v>
      </c>
      <c r="Q3" s="79">
        <f>IF(L3=0,0,P3/L3)</f>
        <v>1.0205927593255872</v>
      </c>
      <c r="R3" s="209">
        <f>IF(O3=0,0,P3/O3)</f>
        <v>155.16333422764774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553</v>
      </c>
      <c r="B6" s="825" t="s">
        <v>2205</v>
      </c>
      <c r="C6" s="825" t="s">
        <v>576</v>
      </c>
      <c r="D6" s="825" t="s">
        <v>2206</v>
      </c>
      <c r="E6" s="825" t="s">
        <v>2207</v>
      </c>
      <c r="F6" s="825" t="s">
        <v>2208</v>
      </c>
      <c r="G6" s="225">
        <v>3.7000000000000006</v>
      </c>
      <c r="H6" s="225">
        <v>558.70000000000016</v>
      </c>
      <c r="I6" s="825">
        <v>0.84090909090909105</v>
      </c>
      <c r="J6" s="825">
        <v>151.00000000000003</v>
      </c>
      <c r="K6" s="225">
        <v>4.4000000000000004</v>
      </c>
      <c r="L6" s="225">
        <v>664.40000000000009</v>
      </c>
      <c r="M6" s="825">
        <v>1</v>
      </c>
      <c r="N6" s="825">
        <v>151</v>
      </c>
      <c r="O6" s="225">
        <v>4.6000000000000005</v>
      </c>
      <c r="P6" s="225">
        <v>320.65000000000009</v>
      </c>
      <c r="Q6" s="830">
        <v>0.48261589403973515</v>
      </c>
      <c r="R6" s="848">
        <v>69.706521739130451</v>
      </c>
    </row>
    <row r="7" spans="1:18" ht="14.4" customHeight="1" x14ac:dyDescent="0.3">
      <c r="A7" s="831" t="s">
        <v>553</v>
      </c>
      <c r="B7" s="832" t="s">
        <v>2205</v>
      </c>
      <c r="C7" s="832" t="s">
        <v>576</v>
      </c>
      <c r="D7" s="832" t="s">
        <v>2206</v>
      </c>
      <c r="E7" s="832" t="s">
        <v>2209</v>
      </c>
      <c r="F7" s="832" t="s">
        <v>2210</v>
      </c>
      <c r="G7" s="849"/>
      <c r="H7" s="849"/>
      <c r="I7" s="832"/>
      <c r="J7" s="832"/>
      <c r="K7" s="849">
        <v>0.4</v>
      </c>
      <c r="L7" s="849">
        <v>101.42</v>
      </c>
      <c r="M7" s="832">
        <v>1</v>
      </c>
      <c r="N7" s="832">
        <v>253.54999999999998</v>
      </c>
      <c r="O7" s="849">
        <v>0.9</v>
      </c>
      <c r="P7" s="849">
        <v>330.93</v>
      </c>
      <c r="Q7" s="837">
        <v>3.2629658844409386</v>
      </c>
      <c r="R7" s="850">
        <v>367.7</v>
      </c>
    </row>
    <row r="8" spans="1:18" ht="14.4" customHeight="1" x14ac:dyDescent="0.3">
      <c r="A8" s="831" t="s">
        <v>553</v>
      </c>
      <c r="B8" s="832" t="s">
        <v>2205</v>
      </c>
      <c r="C8" s="832" t="s">
        <v>576</v>
      </c>
      <c r="D8" s="832" t="s">
        <v>2206</v>
      </c>
      <c r="E8" s="832" t="s">
        <v>2211</v>
      </c>
      <c r="F8" s="832" t="s">
        <v>2212</v>
      </c>
      <c r="G8" s="849"/>
      <c r="H8" s="849"/>
      <c r="I8" s="832"/>
      <c r="J8" s="832"/>
      <c r="K8" s="849"/>
      <c r="L8" s="849"/>
      <c r="M8" s="832"/>
      <c r="N8" s="832"/>
      <c r="O8" s="849">
        <v>0.2</v>
      </c>
      <c r="P8" s="849">
        <v>7.8</v>
      </c>
      <c r="Q8" s="837"/>
      <c r="R8" s="850">
        <v>39</v>
      </c>
    </row>
    <row r="9" spans="1:18" ht="14.4" customHeight="1" x14ac:dyDescent="0.3">
      <c r="A9" s="831" t="s">
        <v>553</v>
      </c>
      <c r="B9" s="832" t="s">
        <v>2205</v>
      </c>
      <c r="C9" s="832" t="s">
        <v>576</v>
      </c>
      <c r="D9" s="832" t="s">
        <v>2206</v>
      </c>
      <c r="E9" s="832" t="s">
        <v>2213</v>
      </c>
      <c r="F9" s="832" t="s">
        <v>2214</v>
      </c>
      <c r="G9" s="849"/>
      <c r="H9" s="849"/>
      <c r="I9" s="832"/>
      <c r="J9" s="832"/>
      <c r="K9" s="849">
        <v>0.4</v>
      </c>
      <c r="L9" s="849">
        <v>84.02</v>
      </c>
      <c r="M9" s="832">
        <v>1</v>
      </c>
      <c r="N9" s="832">
        <v>210.04999999999998</v>
      </c>
      <c r="O9" s="849">
        <v>0.1</v>
      </c>
      <c r="P9" s="849">
        <v>21</v>
      </c>
      <c r="Q9" s="837">
        <v>0.24994049035943824</v>
      </c>
      <c r="R9" s="850">
        <v>210</v>
      </c>
    </row>
    <row r="10" spans="1:18" ht="14.4" customHeight="1" x14ac:dyDescent="0.3">
      <c r="A10" s="831" t="s">
        <v>553</v>
      </c>
      <c r="B10" s="832" t="s">
        <v>2205</v>
      </c>
      <c r="C10" s="832" t="s">
        <v>576</v>
      </c>
      <c r="D10" s="832" t="s">
        <v>2215</v>
      </c>
      <c r="E10" s="832" t="s">
        <v>2216</v>
      </c>
      <c r="F10" s="832" t="s">
        <v>2217</v>
      </c>
      <c r="G10" s="849">
        <v>3</v>
      </c>
      <c r="H10" s="849">
        <v>249</v>
      </c>
      <c r="I10" s="832">
        <v>0.375</v>
      </c>
      <c r="J10" s="832">
        <v>83</v>
      </c>
      <c r="K10" s="849">
        <v>8</v>
      </c>
      <c r="L10" s="849">
        <v>664</v>
      </c>
      <c r="M10" s="832">
        <v>1</v>
      </c>
      <c r="N10" s="832">
        <v>83</v>
      </c>
      <c r="O10" s="849">
        <v>10</v>
      </c>
      <c r="P10" s="849">
        <v>830</v>
      </c>
      <c r="Q10" s="837">
        <v>1.25</v>
      </c>
      <c r="R10" s="850">
        <v>83</v>
      </c>
    </row>
    <row r="11" spans="1:18" ht="14.4" customHeight="1" x14ac:dyDescent="0.3">
      <c r="A11" s="831" t="s">
        <v>553</v>
      </c>
      <c r="B11" s="832" t="s">
        <v>2205</v>
      </c>
      <c r="C11" s="832" t="s">
        <v>576</v>
      </c>
      <c r="D11" s="832" t="s">
        <v>2215</v>
      </c>
      <c r="E11" s="832" t="s">
        <v>2216</v>
      </c>
      <c r="F11" s="832" t="s">
        <v>2218</v>
      </c>
      <c r="G11" s="849">
        <v>6</v>
      </c>
      <c r="H11" s="849">
        <v>498</v>
      </c>
      <c r="I11" s="832">
        <v>0.75</v>
      </c>
      <c r="J11" s="832">
        <v>83</v>
      </c>
      <c r="K11" s="849">
        <v>8</v>
      </c>
      <c r="L11" s="849">
        <v>664</v>
      </c>
      <c r="M11" s="832">
        <v>1</v>
      </c>
      <c r="N11" s="832">
        <v>83</v>
      </c>
      <c r="O11" s="849">
        <v>9</v>
      </c>
      <c r="P11" s="849">
        <v>747</v>
      </c>
      <c r="Q11" s="837">
        <v>1.125</v>
      </c>
      <c r="R11" s="850">
        <v>83</v>
      </c>
    </row>
    <row r="12" spans="1:18" ht="14.4" customHeight="1" x14ac:dyDescent="0.3">
      <c r="A12" s="831" t="s">
        <v>553</v>
      </c>
      <c r="B12" s="832" t="s">
        <v>2205</v>
      </c>
      <c r="C12" s="832" t="s">
        <v>576</v>
      </c>
      <c r="D12" s="832" t="s">
        <v>2215</v>
      </c>
      <c r="E12" s="832" t="s">
        <v>2219</v>
      </c>
      <c r="F12" s="832" t="s">
        <v>2220</v>
      </c>
      <c r="G12" s="849">
        <v>29</v>
      </c>
      <c r="H12" s="849">
        <v>1073</v>
      </c>
      <c r="I12" s="832">
        <v>1.3181818181818181</v>
      </c>
      <c r="J12" s="832">
        <v>37</v>
      </c>
      <c r="K12" s="849">
        <v>22</v>
      </c>
      <c r="L12" s="849">
        <v>814</v>
      </c>
      <c r="M12" s="832">
        <v>1</v>
      </c>
      <c r="N12" s="832">
        <v>37</v>
      </c>
      <c r="O12" s="849">
        <v>37</v>
      </c>
      <c r="P12" s="849">
        <v>1369</v>
      </c>
      <c r="Q12" s="837">
        <v>1.6818181818181819</v>
      </c>
      <c r="R12" s="850">
        <v>37</v>
      </c>
    </row>
    <row r="13" spans="1:18" ht="14.4" customHeight="1" x14ac:dyDescent="0.3">
      <c r="A13" s="831" t="s">
        <v>553</v>
      </c>
      <c r="B13" s="832" t="s">
        <v>2205</v>
      </c>
      <c r="C13" s="832" t="s">
        <v>576</v>
      </c>
      <c r="D13" s="832" t="s">
        <v>2215</v>
      </c>
      <c r="E13" s="832" t="s">
        <v>2219</v>
      </c>
      <c r="F13" s="832" t="s">
        <v>2221</v>
      </c>
      <c r="G13" s="849">
        <v>39</v>
      </c>
      <c r="H13" s="849">
        <v>1443</v>
      </c>
      <c r="I13" s="832">
        <v>1.6956521739130435</v>
      </c>
      <c r="J13" s="832">
        <v>37</v>
      </c>
      <c r="K13" s="849">
        <v>23</v>
      </c>
      <c r="L13" s="849">
        <v>851</v>
      </c>
      <c r="M13" s="832">
        <v>1</v>
      </c>
      <c r="N13" s="832">
        <v>37</v>
      </c>
      <c r="O13" s="849">
        <v>38</v>
      </c>
      <c r="P13" s="849">
        <v>1406</v>
      </c>
      <c r="Q13" s="837">
        <v>1.6521739130434783</v>
      </c>
      <c r="R13" s="850">
        <v>37</v>
      </c>
    </row>
    <row r="14" spans="1:18" ht="14.4" customHeight="1" x14ac:dyDescent="0.3">
      <c r="A14" s="831" t="s">
        <v>553</v>
      </c>
      <c r="B14" s="832" t="s">
        <v>2205</v>
      </c>
      <c r="C14" s="832" t="s">
        <v>576</v>
      </c>
      <c r="D14" s="832" t="s">
        <v>2215</v>
      </c>
      <c r="E14" s="832" t="s">
        <v>2222</v>
      </c>
      <c r="F14" s="832" t="s">
        <v>2223</v>
      </c>
      <c r="G14" s="849">
        <v>1</v>
      </c>
      <c r="H14" s="849">
        <v>5</v>
      </c>
      <c r="I14" s="832">
        <v>1</v>
      </c>
      <c r="J14" s="832">
        <v>5</v>
      </c>
      <c r="K14" s="849">
        <v>1</v>
      </c>
      <c r="L14" s="849">
        <v>5</v>
      </c>
      <c r="M14" s="832">
        <v>1</v>
      </c>
      <c r="N14" s="832">
        <v>5</v>
      </c>
      <c r="O14" s="849"/>
      <c r="P14" s="849"/>
      <c r="Q14" s="837"/>
      <c r="R14" s="850"/>
    </row>
    <row r="15" spans="1:18" ht="14.4" customHeight="1" x14ac:dyDescent="0.3">
      <c r="A15" s="831" t="s">
        <v>553</v>
      </c>
      <c r="B15" s="832" t="s">
        <v>2205</v>
      </c>
      <c r="C15" s="832" t="s">
        <v>576</v>
      </c>
      <c r="D15" s="832" t="s">
        <v>2215</v>
      </c>
      <c r="E15" s="832" t="s">
        <v>2224</v>
      </c>
      <c r="F15" s="832" t="s">
        <v>2225</v>
      </c>
      <c r="G15" s="849">
        <v>1</v>
      </c>
      <c r="H15" s="849">
        <v>5</v>
      </c>
      <c r="I15" s="832">
        <v>1</v>
      </c>
      <c r="J15" s="832">
        <v>5</v>
      </c>
      <c r="K15" s="849">
        <v>1</v>
      </c>
      <c r="L15" s="849">
        <v>5</v>
      </c>
      <c r="M15" s="832">
        <v>1</v>
      </c>
      <c r="N15" s="832">
        <v>5</v>
      </c>
      <c r="O15" s="849"/>
      <c r="P15" s="849"/>
      <c r="Q15" s="837"/>
      <c r="R15" s="850"/>
    </row>
    <row r="16" spans="1:18" ht="14.4" customHeight="1" x14ac:dyDescent="0.3">
      <c r="A16" s="831" t="s">
        <v>553</v>
      </c>
      <c r="B16" s="832" t="s">
        <v>2205</v>
      </c>
      <c r="C16" s="832" t="s">
        <v>576</v>
      </c>
      <c r="D16" s="832" t="s">
        <v>2215</v>
      </c>
      <c r="E16" s="832" t="s">
        <v>2226</v>
      </c>
      <c r="F16" s="832" t="s">
        <v>2227</v>
      </c>
      <c r="G16" s="849"/>
      <c r="H16" s="849"/>
      <c r="I16" s="832"/>
      <c r="J16" s="832"/>
      <c r="K16" s="849">
        <v>2</v>
      </c>
      <c r="L16" s="849">
        <v>232</v>
      </c>
      <c r="M16" s="832">
        <v>1</v>
      </c>
      <c r="N16" s="832">
        <v>116</v>
      </c>
      <c r="O16" s="849"/>
      <c r="P16" s="849"/>
      <c r="Q16" s="837"/>
      <c r="R16" s="850"/>
    </row>
    <row r="17" spans="1:18" ht="14.4" customHeight="1" x14ac:dyDescent="0.3">
      <c r="A17" s="831" t="s">
        <v>553</v>
      </c>
      <c r="B17" s="832" t="s">
        <v>2205</v>
      </c>
      <c r="C17" s="832" t="s">
        <v>576</v>
      </c>
      <c r="D17" s="832" t="s">
        <v>2215</v>
      </c>
      <c r="E17" s="832" t="s">
        <v>2228</v>
      </c>
      <c r="F17" s="832" t="s">
        <v>2229</v>
      </c>
      <c r="G17" s="849"/>
      <c r="H17" s="849"/>
      <c r="I17" s="832"/>
      <c r="J17" s="832"/>
      <c r="K17" s="849"/>
      <c r="L17" s="849"/>
      <c r="M17" s="832"/>
      <c r="N17" s="832"/>
      <c r="O17" s="849">
        <v>1</v>
      </c>
      <c r="P17" s="849">
        <v>130</v>
      </c>
      <c r="Q17" s="837"/>
      <c r="R17" s="850">
        <v>130</v>
      </c>
    </row>
    <row r="18" spans="1:18" ht="14.4" customHeight="1" x14ac:dyDescent="0.3">
      <c r="A18" s="831" t="s">
        <v>553</v>
      </c>
      <c r="B18" s="832" t="s">
        <v>2205</v>
      </c>
      <c r="C18" s="832" t="s">
        <v>576</v>
      </c>
      <c r="D18" s="832" t="s">
        <v>2215</v>
      </c>
      <c r="E18" s="832" t="s">
        <v>2230</v>
      </c>
      <c r="F18" s="832" t="s">
        <v>2231</v>
      </c>
      <c r="G18" s="849">
        <v>203</v>
      </c>
      <c r="H18" s="849">
        <v>25578</v>
      </c>
      <c r="I18" s="832">
        <v>0.89427312775330392</v>
      </c>
      <c r="J18" s="832">
        <v>126</v>
      </c>
      <c r="K18" s="849">
        <v>227</v>
      </c>
      <c r="L18" s="849">
        <v>28602</v>
      </c>
      <c r="M18" s="832">
        <v>1</v>
      </c>
      <c r="N18" s="832">
        <v>126</v>
      </c>
      <c r="O18" s="849">
        <v>271</v>
      </c>
      <c r="P18" s="849">
        <v>34417</v>
      </c>
      <c r="Q18" s="837">
        <v>1.203307461016712</v>
      </c>
      <c r="R18" s="850">
        <v>127</v>
      </c>
    </row>
    <row r="19" spans="1:18" ht="14.4" customHeight="1" x14ac:dyDescent="0.3">
      <c r="A19" s="831" t="s">
        <v>553</v>
      </c>
      <c r="B19" s="832" t="s">
        <v>2205</v>
      </c>
      <c r="C19" s="832" t="s">
        <v>576</v>
      </c>
      <c r="D19" s="832" t="s">
        <v>2215</v>
      </c>
      <c r="E19" s="832" t="s">
        <v>2230</v>
      </c>
      <c r="F19" s="832" t="s">
        <v>2232</v>
      </c>
      <c r="G19" s="849">
        <v>263</v>
      </c>
      <c r="H19" s="849">
        <v>33138</v>
      </c>
      <c r="I19" s="832">
        <v>0.90378006872852235</v>
      </c>
      <c r="J19" s="832">
        <v>126</v>
      </c>
      <c r="K19" s="849">
        <v>291</v>
      </c>
      <c r="L19" s="849">
        <v>36666</v>
      </c>
      <c r="M19" s="832">
        <v>1</v>
      </c>
      <c r="N19" s="832">
        <v>126</v>
      </c>
      <c r="O19" s="849">
        <v>205</v>
      </c>
      <c r="P19" s="849">
        <v>26035</v>
      </c>
      <c r="Q19" s="837">
        <v>0.71005836469753991</v>
      </c>
      <c r="R19" s="850">
        <v>127</v>
      </c>
    </row>
    <row r="20" spans="1:18" ht="14.4" customHeight="1" x14ac:dyDescent="0.3">
      <c r="A20" s="831" t="s">
        <v>553</v>
      </c>
      <c r="B20" s="832" t="s">
        <v>2205</v>
      </c>
      <c r="C20" s="832" t="s">
        <v>576</v>
      </c>
      <c r="D20" s="832" t="s">
        <v>2215</v>
      </c>
      <c r="E20" s="832" t="s">
        <v>2233</v>
      </c>
      <c r="F20" s="832" t="s">
        <v>2234</v>
      </c>
      <c r="G20" s="849">
        <v>1</v>
      </c>
      <c r="H20" s="849">
        <v>540</v>
      </c>
      <c r="I20" s="832"/>
      <c r="J20" s="832">
        <v>540</v>
      </c>
      <c r="K20" s="849"/>
      <c r="L20" s="849"/>
      <c r="M20" s="832"/>
      <c r="N20" s="832"/>
      <c r="O20" s="849"/>
      <c r="P20" s="849"/>
      <c r="Q20" s="837"/>
      <c r="R20" s="850"/>
    </row>
    <row r="21" spans="1:18" ht="14.4" customHeight="1" x14ac:dyDescent="0.3">
      <c r="A21" s="831" t="s">
        <v>553</v>
      </c>
      <c r="B21" s="832" t="s">
        <v>2205</v>
      </c>
      <c r="C21" s="832" t="s">
        <v>576</v>
      </c>
      <c r="D21" s="832" t="s">
        <v>2215</v>
      </c>
      <c r="E21" s="832" t="s">
        <v>2235</v>
      </c>
      <c r="F21" s="832" t="s">
        <v>2236</v>
      </c>
      <c r="G21" s="849"/>
      <c r="H21" s="849"/>
      <c r="I21" s="832"/>
      <c r="J21" s="832"/>
      <c r="K21" s="849"/>
      <c r="L21" s="849"/>
      <c r="M21" s="832"/>
      <c r="N21" s="832"/>
      <c r="O21" s="849">
        <v>1</v>
      </c>
      <c r="P21" s="849">
        <v>847</v>
      </c>
      <c r="Q21" s="837"/>
      <c r="R21" s="850">
        <v>847</v>
      </c>
    </row>
    <row r="22" spans="1:18" ht="14.4" customHeight="1" x14ac:dyDescent="0.3">
      <c r="A22" s="831" t="s">
        <v>553</v>
      </c>
      <c r="B22" s="832" t="s">
        <v>2205</v>
      </c>
      <c r="C22" s="832" t="s">
        <v>576</v>
      </c>
      <c r="D22" s="832" t="s">
        <v>2215</v>
      </c>
      <c r="E22" s="832" t="s">
        <v>2237</v>
      </c>
      <c r="F22" s="832" t="s">
        <v>2238</v>
      </c>
      <c r="G22" s="849">
        <v>34</v>
      </c>
      <c r="H22" s="849">
        <v>57018</v>
      </c>
      <c r="I22" s="832">
        <v>0.94388160508541918</v>
      </c>
      <c r="J22" s="832">
        <v>1677</v>
      </c>
      <c r="K22" s="849">
        <v>36</v>
      </c>
      <c r="L22" s="849">
        <v>60408</v>
      </c>
      <c r="M22" s="832">
        <v>1</v>
      </c>
      <c r="N22" s="832">
        <v>1678</v>
      </c>
      <c r="O22" s="849">
        <v>34</v>
      </c>
      <c r="P22" s="849">
        <v>57120</v>
      </c>
      <c r="Q22" s="837">
        <v>0.945570123162495</v>
      </c>
      <c r="R22" s="850">
        <v>1680</v>
      </c>
    </row>
    <row r="23" spans="1:18" ht="14.4" customHeight="1" x14ac:dyDescent="0.3">
      <c r="A23" s="831" t="s">
        <v>553</v>
      </c>
      <c r="B23" s="832" t="s">
        <v>2205</v>
      </c>
      <c r="C23" s="832" t="s">
        <v>576</v>
      </c>
      <c r="D23" s="832" t="s">
        <v>2215</v>
      </c>
      <c r="E23" s="832" t="s">
        <v>2237</v>
      </c>
      <c r="F23" s="832" t="s">
        <v>2239</v>
      </c>
      <c r="G23" s="849">
        <v>3</v>
      </c>
      <c r="H23" s="849">
        <v>5031</v>
      </c>
      <c r="I23" s="832">
        <v>0.37477651966626935</v>
      </c>
      <c r="J23" s="832">
        <v>1677</v>
      </c>
      <c r="K23" s="849">
        <v>8</v>
      </c>
      <c r="L23" s="849">
        <v>13424</v>
      </c>
      <c r="M23" s="832">
        <v>1</v>
      </c>
      <c r="N23" s="832">
        <v>1678</v>
      </c>
      <c r="O23" s="849">
        <v>4</v>
      </c>
      <c r="P23" s="849">
        <v>6720</v>
      </c>
      <c r="Q23" s="837">
        <v>0.50059594755661507</v>
      </c>
      <c r="R23" s="850">
        <v>1680</v>
      </c>
    </row>
    <row r="24" spans="1:18" ht="14.4" customHeight="1" x14ac:dyDescent="0.3">
      <c r="A24" s="831" t="s">
        <v>553</v>
      </c>
      <c r="B24" s="832" t="s">
        <v>2205</v>
      </c>
      <c r="C24" s="832" t="s">
        <v>576</v>
      </c>
      <c r="D24" s="832" t="s">
        <v>2215</v>
      </c>
      <c r="E24" s="832" t="s">
        <v>2240</v>
      </c>
      <c r="F24" s="832" t="s">
        <v>2241</v>
      </c>
      <c r="G24" s="849"/>
      <c r="H24" s="849"/>
      <c r="I24" s="832"/>
      <c r="J24" s="832"/>
      <c r="K24" s="849">
        <v>3</v>
      </c>
      <c r="L24" s="849">
        <v>0</v>
      </c>
      <c r="M24" s="832"/>
      <c r="N24" s="832">
        <v>0</v>
      </c>
      <c r="O24" s="849">
        <v>3</v>
      </c>
      <c r="P24" s="849">
        <v>0</v>
      </c>
      <c r="Q24" s="837"/>
      <c r="R24" s="850">
        <v>0</v>
      </c>
    </row>
    <row r="25" spans="1:18" ht="14.4" customHeight="1" x14ac:dyDescent="0.3">
      <c r="A25" s="831" t="s">
        <v>553</v>
      </c>
      <c r="B25" s="832" t="s">
        <v>2205</v>
      </c>
      <c r="C25" s="832" t="s">
        <v>576</v>
      </c>
      <c r="D25" s="832" t="s">
        <v>2215</v>
      </c>
      <c r="E25" s="832" t="s">
        <v>2240</v>
      </c>
      <c r="F25" s="832" t="s">
        <v>2242</v>
      </c>
      <c r="G25" s="849">
        <v>1</v>
      </c>
      <c r="H25" s="849">
        <v>0</v>
      </c>
      <c r="I25" s="832"/>
      <c r="J25" s="832">
        <v>0</v>
      </c>
      <c r="K25" s="849">
        <v>7</v>
      </c>
      <c r="L25" s="849">
        <v>0</v>
      </c>
      <c r="M25" s="832"/>
      <c r="N25" s="832">
        <v>0</v>
      </c>
      <c r="O25" s="849">
        <v>5</v>
      </c>
      <c r="P25" s="849">
        <v>0</v>
      </c>
      <c r="Q25" s="837"/>
      <c r="R25" s="850">
        <v>0</v>
      </c>
    </row>
    <row r="26" spans="1:18" ht="14.4" customHeight="1" x14ac:dyDescent="0.3">
      <c r="A26" s="831" t="s">
        <v>553</v>
      </c>
      <c r="B26" s="832" t="s">
        <v>2205</v>
      </c>
      <c r="C26" s="832" t="s">
        <v>576</v>
      </c>
      <c r="D26" s="832" t="s">
        <v>2215</v>
      </c>
      <c r="E26" s="832" t="s">
        <v>2243</v>
      </c>
      <c r="F26" s="832" t="s">
        <v>2244</v>
      </c>
      <c r="G26" s="849">
        <v>1165</v>
      </c>
      <c r="H26" s="849">
        <v>38833.310000000005</v>
      </c>
      <c r="I26" s="832">
        <v>0.94638525295308917</v>
      </c>
      <c r="J26" s="832">
        <v>33.333313304721031</v>
      </c>
      <c r="K26" s="849">
        <v>1231</v>
      </c>
      <c r="L26" s="849">
        <v>41033.30000000001</v>
      </c>
      <c r="M26" s="832">
        <v>1</v>
      </c>
      <c r="N26" s="832">
        <v>33.333306255077183</v>
      </c>
      <c r="O26" s="849">
        <v>1284</v>
      </c>
      <c r="P26" s="849">
        <v>42799.970000000008</v>
      </c>
      <c r="Q26" s="837">
        <v>1.0430545435049094</v>
      </c>
      <c r="R26" s="850">
        <v>33.33330996884736</v>
      </c>
    </row>
    <row r="27" spans="1:18" ht="14.4" customHeight="1" x14ac:dyDescent="0.3">
      <c r="A27" s="831" t="s">
        <v>553</v>
      </c>
      <c r="B27" s="832" t="s">
        <v>2205</v>
      </c>
      <c r="C27" s="832" t="s">
        <v>576</v>
      </c>
      <c r="D27" s="832" t="s">
        <v>2215</v>
      </c>
      <c r="E27" s="832" t="s">
        <v>2243</v>
      </c>
      <c r="F27" s="832" t="s">
        <v>2245</v>
      </c>
      <c r="G27" s="849">
        <v>21</v>
      </c>
      <c r="H27" s="849">
        <v>699.9799999999999</v>
      </c>
      <c r="I27" s="832">
        <v>1.2353169560920512</v>
      </c>
      <c r="J27" s="832">
        <v>33.332380952380944</v>
      </c>
      <c r="K27" s="849">
        <v>17</v>
      </c>
      <c r="L27" s="849">
        <v>566.64</v>
      </c>
      <c r="M27" s="832">
        <v>1</v>
      </c>
      <c r="N27" s="832">
        <v>33.33176470588235</v>
      </c>
      <c r="O27" s="849">
        <v>13</v>
      </c>
      <c r="P27" s="849">
        <v>433.31999999999994</v>
      </c>
      <c r="Q27" s="837">
        <v>0.76471833968657343</v>
      </c>
      <c r="R27" s="850">
        <v>33.332307692307687</v>
      </c>
    </row>
    <row r="28" spans="1:18" ht="14.4" customHeight="1" x14ac:dyDescent="0.3">
      <c r="A28" s="831" t="s">
        <v>553</v>
      </c>
      <c r="B28" s="832" t="s">
        <v>2205</v>
      </c>
      <c r="C28" s="832" t="s">
        <v>576</v>
      </c>
      <c r="D28" s="832" t="s">
        <v>2215</v>
      </c>
      <c r="E28" s="832" t="s">
        <v>2246</v>
      </c>
      <c r="F28" s="832" t="s">
        <v>2247</v>
      </c>
      <c r="G28" s="849">
        <v>334</v>
      </c>
      <c r="H28" s="849">
        <v>83834</v>
      </c>
      <c r="I28" s="832">
        <v>0.7488789237668162</v>
      </c>
      <c r="J28" s="832">
        <v>251</v>
      </c>
      <c r="K28" s="849">
        <v>446</v>
      </c>
      <c r="L28" s="849">
        <v>111946</v>
      </c>
      <c r="M28" s="832">
        <v>1</v>
      </c>
      <c r="N28" s="832">
        <v>251</v>
      </c>
      <c r="O28" s="849">
        <v>351</v>
      </c>
      <c r="P28" s="849">
        <v>88452</v>
      </c>
      <c r="Q28" s="837">
        <v>0.79013095599664129</v>
      </c>
      <c r="R28" s="850">
        <v>252</v>
      </c>
    </row>
    <row r="29" spans="1:18" ht="14.4" customHeight="1" x14ac:dyDescent="0.3">
      <c r="A29" s="831" t="s">
        <v>553</v>
      </c>
      <c r="B29" s="832" t="s">
        <v>2205</v>
      </c>
      <c r="C29" s="832" t="s">
        <v>576</v>
      </c>
      <c r="D29" s="832" t="s">
        <v>2215</v>
      </c>
      <c r="E29" s="832" t="s">
        <v>2246</v>
      </c>
      <c r="F29" s="832" t="s">
        <v>2248</v>
      </c>
      <c r="G29" s="849">
        <v>378</v>
      </c>
      <c r="H29" s="849">
        <v>94878</v>
      </c>
      <c r="I29" s="832">
        <v>1.2857142857142858</v>
      </c>
      <c r="J29" s="832">
        <v>251</v>
      </c>
      <c r="K29" s="849">
        <v>294</v>
      </c>
      <c r="L29" s="849">
        <v>73794</v>
      </c>
      <c r="M29" s="832">
        <v>1</v>
      </c>
      <c r="N29" s="832">
        <v>251</v>
      </c>
      <c r="O29" s="849">
        <v>423</v>
      </c>
      <c r="P29" s="849">
        <v>106596</v>
      </c>
      <c r="Q29" s="837">
        <v>1.4445076835515083</v>
      </c>
      <c r="R29" s="850">
        <v>252</v>
      </c>
    </row>
    <row r="30" spans="1:18" ht="14.4" customHeight="1" x14ac:dyDescent="0.3">
      <c r="A30" s="831" t="s">
        <v>553</v>
      </c>
      <c r="B30" s="832" t="s">
        <v>2205</v>
      </c>
      <c r="C30" s="832" t="s">
        <v>576</v>
      </c>
      <c r="D30" s="832" t="s">
        <v>2215</v>
      </c>
      <c r="E30" s="832" t="s">
        <v>2249</v>
      </c>
      <c r="F30" s="832" t="s">
        <v>2250</v>
      </c>
      <c r="G30" s="849">
        <v>11</v>
      </c>
      <c r="H30" s="849">
        <v>1276</v>
      </c>
      <c r="I30" s="832">
        <v>0.61111111111111116</v>
      </c>
      <c r="J30" s="832">
        <v>116</v>
      </c>
      <c r="K30" s="849">
        <v>18</v>
      </c>
      <c r="L30" s="849">
        <v>2088</v>
      </c>
      <c r="M30" s="832">
        <v>1</v>
      </c>
      <c r="N30" s="832">
        <v>116</v>
      </c>
      <c r="O30" s="849">
        <v>23</v>
      </c>
      <c r="P30" s="849">
        <v>2668</v>
      </c>
      <c r="Q30" s="837">
        <v>1.2777777777777777</v>
      </c>
      <c r="R30" s="850">
        <v>116</v>
      </c>
    </row>
    <row r="31" spans="1:18" ht="14.4" customHeight="1" x14ac:dyDescent="0.3">
      <c r="A31" s="831" t="s">
        <v>553</v>
      </c>
      <c r="B31" s="832" t="s">
        <v>2205</v>
      </c>
      <c r="C31" s="832" t="s">
        <v>576</v>
      </c>
      <c r="D31" s="832" t="s">
        <v>2215</v>
      </c>
      <c r="E31" s="832" t="s">
        <v>2249</v>
      </c>
      <c r="F31" s="832" t="s">
        <v>2251</v>
      </c>
      <c r="G31" s="849">
        <v>18</v>
      </c>
      <c r="H31" s="849">
        <v>2088</v>
      </c>
      <c r="I31" s="832">
        <v>0.81818181818181823</v>
      </c>
      <c r="J31" s="832">
        <v>116</v>
      </c>
      <c r="K31" s="849">
        <v>22</v>
      </c>
      <c r="L31" s="849">
        <v>2552</v>
      </c>
      <c r="M31" s="832">
        <v>1</v>
      </c>
      <c r="N31" s="832">
        <v>116</v>
      </c>
      <c r="O31" s="849">
        <v>11</v>
      </c>
      <c r="P31" s="849">
        <v>1276</v>
      </c>
      <c r="Q31" s="837">
        <v>0.5</v>
      </c>
      <c r="R31" s="850">
        <v>116</v>
      </c>
    </row>
    <row r="32" spans="1:18" ht="14.4" customHeight="1" x14ac:dyDescent="0.3">
      <c r="A32" s="831" t="s">
        <v>553</v>
      </c>
      <c r="B32" s="832" t="s">
        <v>2205</v>
      </c>
      <c r="C32" s="832" t="s">
        <v>576</v>
      </c>
      <c r="D32" s="832" t="s">
        <v>2215</v>
      </c>
      <c r="E32" s="832" t="s">
        <v>2252</v>
      </c>
      <c r="F32" s="832" t="s">
        <v>2253</v>
      </c>
      <c r="G32" s="849"/>
      <c r="H32" s="849"/>
      <c r="I32" s="832"/>
      <c r="J32" s="832"/>
      <c r="K32" s="849">
        <v>3</v>
      </c>
      <c r="L32" s="849">
        <v>111</v>
      </c>
      <c r="M32" s="832">
        <v>1</v>
      </c>
      <c r="N32" s="832">
        <v>37</v>
      </c>
      <c r="O32" s="849"/>
      <c r="P32" s="849"/>
      <c r="Q32" s="837"/>
      <c r="R32" s="850"/>
    </row>
    <row r="33" spans="1:18" ht="14.4" customHeight="1" x14ac:dyDescent="0.3">
      <c r="A33" s="831" t="s">
        <v>553</v>
      </c>
      <c r="B33" s="832" t="s">
        <v>2205</v>
      </c>
      <c r="C33" s="832" t="s">
        <v>576</v>
      </c>
      <c r="D33" s="832" t="s">
        <v>2215</v>
      </c>
      <c r="E33" s="832" t="s">
        <v>2254</v>
      </c>
      <c r="F33" s="832" t="s">
        <v>2255</v>
      </c>
      <c r="G33" s="849">
        <v>15</v>
      </c>
      <c r="H33" s="849">
        <v>1290</v>
      </c>
      <c r="I33" s="832">
        <v>0.78947368421052633</v>
      </c>
      <c r="J33" s="832">
        <v>86</v>
      </c>
      <c r="K33" s="849">
        <v>19</v>
      </c>
      <c r="L33" s="849">
        <v>1634</v>
      </c>
      <c r="M33" s="832">
        <v>1</v>
      </c>
      <c r="N33" s="832">
        <v>86</v>
      </c>
      <c r="O33" s="849">
        <v>12</v>
      </c>
      <c r="P33" s="849">
        <v>1032</v>
      </c>
      <c r="Q33" s="837">
        <v>0.63157894736842102</v>
      </c>
      <c r="R33" s="850">
        <v>86</v>
      </c>
    </row>
    <row r="34" spans="1:18" ht="14.4" customHeight="1" x14ac:dyDescent="0.3">
      <c r="A34" s="831" t="s">
        <v>553</v>
      </c>
      <c r="B34" s="832" t="s">
        <v>2205</v>
      </c>
      <c r="C34" s="832" t="s">
        <v>576</v>
      </c>
      <c r="D34" s="832" t="s">
        <v>2215</v>
      </c>
      <c r="E34" s="832" t="s">
        <v>2254</v>
      </c>
      <c r="F34" s="832" t="s">
        <v>2256</v>
      </c>
      <c r="G34" s="849">
        <v>21</v>
      </c>
      <c r="H34" s="849">
        <v>1806</v>
      </c>
      <c r="I34" s="832">
        <v>0.84</v>
      </c>
      <c r="J34" s="832">
        <v>86</v>
      </c>
      <c r="K34" s="849">
        <v>25</v>
      </c>
      <c r="L34" s="849">
        <v>2150</v>
      </c>
      <c r="M34" s="832">
        <v>1</v>
      </c>
      <c r="N34" s="832">
        <v>86</v>
      </c>
      <c r="O34" s="849">
        <v>27</v>
      </c>
      <c r="P34" s="849">
        <v>2322</v>
      </c>
      <c r="Q34" s="837">
        <v>1.08</v>
      </c>
      <c r="R34" s="850">
        <v>86</v>
      </c>
    </row>
    <row r="35" spans="1:18" ht="14.4" customHeight="1" x14ac:dyDescent="0.3">
      <c r="A35" s="831" t="s">
        <v>553</v>
      </c>
      <c r="B35" s="832" t="s">
        <v>2205</v>
      </c>
      <c r="C35" s="832" t="s">
        <v>576</v>
      </c>
      <c r="D35" s="832" t="s">
        <v>2215</v>
      </c>
      <c r="E35" s="832" t="s">
        <v>2257</v>
      </c>
      <c r="F35" s="832" t="s">
        <v>2258</v>
      </c>
      <c r="G35" s="849"/>
      <c r="H35" s="849"/>
      <c r="I35" s="832"/>
      <c r="J35" s="832"/>
      <c r="K35" s="849"/>
      <c r="L35" s="849"/>
      <c r="M35" s="832"/>
      <c r="N35" s="832"/>
      <c r="O35" s="849">
        <v>2</v>
      </c>
      <c r="P35" s="849">
        <v>64</v>
      </c>
      <c r="Q35" s="837"/>
      <c r="R35" s="850">
        <v>32</v>
      </c>
    </row>
    <row r="36" spans="1:18" ht="14.4" customHeight="1" x14ac:dyDescent="0.3">
      <c r="A36" s="831" t="s">
        <v>553</v>
      </c>
      <c r="B36" s="832" t="s">
        <v>2205</v>
      </c>
      <c r="C36" s="832" t="s">
        <v>576</v>
      </c>
      <c r="D36" s="832" t="s">
        <v>2215</v>
      </c>
      <c r="E36" s="832" t="s">
        <v>2257</v>
      </c>
      <c r="F36" s="832" t="s">
        <v>2259</v>
      </c>
      <c r="G36" s="849"/>
      <c r="H36" s="849"/>
      <c r="I36" s="832"/>
      <c r="J36" s="832"/>
      <c r="K36" s="849"/>
      <c r="L36" s="849"/>
      <c r="M36" s="832"/>
      <c r="N36" s="832"/>
      <c r="O36" s="849">
        <v>2</v>
      </c>
      <c r="P36" s="849">
        <v>64</v>
      </c>
      <c r="Q36" s="837"/>
      <c r="R36" s="850">
        <v>32</v>
      </c>
    </row>
    <row r="37" spans="1:18" ht="14.4" customHeight="1" x14ac:dyDescent="0.3">
      <c r="A37" s="831" t="s">
        <v>553</v>
      </c>
      <c r="B37" s="832" t="s">
        <v>2205</v>
      </c>
      <c r="C37" s="832" t="s">
        <v>576</v>
      </c>
      <c r="D37" s="832" t="s">
        <v>2215</v>
      </c>
      <c r="E37" s="832" t="s">
        <v>2260</v>
      </c>
      <c r="F37" s="832" t="s">
        <v>2261</v>
      </c>
      <c r="G37" s="849"/>
      <c r="H37" s="849"/>
      <c r="I37" s="832"/>
      <c r="J37" s="832"/>
      <c r="K37" s="849"/>
      <c r="L37" s="849"/>
      <c r="M37" s="832"/>
      <c r="N37" s="832"/>
      <c r="O37" s="849">
        <v>2</v>
      </c>
      <c r="P37" s="849">
        <v>118</v>
      </c>
      <c r="Q37" s="837"/>
      <c r="R37" s="850">
        <v>59</v>
      </c>
    </row>
    <row r="38" spans="1:18" ht="14.4" customHeight="1" x14ac:dyDescent="0.3">
      <c r="A38" s="831" t="s">
        <v>553</v>
      </c>
      <c r="B38" s="832" t="s">
        <v>2205</v>
      </c>
      <c r="C38" s="832" t="s">
        <v>576</v>
      </c>
      <c r="D38" s="832" t="s">
        <v>2215</v>
      </c>
      <c r="E38" s="832" t="s">
        <v>2262</v>
      </c>
      <c r="F38" s="832" t="s">
        <v>2263</v>
      </c>
      <c r="G38" s="849">
        <v>2</v>
      </c>
      <c r="H38" s="849">
        <v>244</v>
      </c>
      <c r="I38" s="832"/>
      <c r="J38" s="832">
        <v>122</v>
      </c>
      <c r="K38" s="849"/>
      <c r="L38" s="849"/>
      <c r="M38" s="832"/>
      <c r="N38" s="832"/>
      <c r="O38" s="849"/>
      <c r="P38" s="849"/>
      <c r="Q38" s="837"/>
      <c r="R38" s="850"/>
    </row>
    <row r="39" spans="1:18" ht="14.4" customHeight="1" x14ac:dyDescent="0.3">
      <c r="A39" s="831" t="s">
        <v>553</v>
      </c>
      <c r="B39" s="832" t="s">
        <v>2205</v>
      </c>
      <c r="C39" s="832" t="s">
        <v>576</v>
      </c>
      <c r="D39" s="832" t="s">
        <v>2215</v>
      </c>
      <c r="E39" s="832" t="s">
        <v>2264</v>
      </c>
      <c r="F39" s="832" t="s">
        <v>2265</v>
      </c>
      <c r="G39" s="849">
        <v>1</v>
      </c>
      <c r="H39" s="849">
        <v>183</v>
      </c>
      <c r="I39" s="832">
        <v>0.33333333333333331</v>
      </c>
      <c r="J39" s="832">
        <v>183</v>
      </c>
      <c r="K39" s="849">
        <v>3</v>
      </c>
      <c r="L39" s="849">
        <v>549</v>
      </c>
      <c r="M39" s="832">
        <v>1</v>
      </c>
      <c r="N39" s="832">
        <v>183</v>
      </c>
      <c r="O39" s="849">
        <v>12</v>
      </c>
      <c r="P39" s="849">
        <v>4500</v>
      </c>
      <c r="Q39" s="837">
        <v>8.1967213114754092</v>
      </c>
      <c r="R39" s="850">
        <v>375</v>
      </c>
    </row>
    <row r="40" spans="1:18" ht="14.4" customHeight="1" x14ac:dyDescent="0.3">
      <c r="A40" s="831" t="s">
        <v>553</v>
      </c>
      <c r="B40" s="832" t="s">
        <v>2205</v>
      </c>
      <c r="C40" s="832" t="s">
        <v>576</v>
      </c>
      <c r="D40" s="832" t="s">
        <v>2215</v>
      </c>
      <c r="E40" s="832" t="s">
        <v>2264</v>
      </c>
      <c r="F40" s="832" t="s">
        <v>2266</v>
      </c>
      <c r="G40" s="849">
        <v>9</v>
      </c>
      <c r="H40" s="849">
        <v>1647</v>
      </c>
      <c r="I40" s="832">
        <v>1.2857142857142858</v>
      </c>
      <c r="J40" s="832">
        <v>183</v>
      </c>
      <c r="K40" s="849">
        <v>7</v>
      </c>
      <c r="L40" s="849">
        <v>1281</v>
      </c>
      <c r="M40" s="832">
        <v>1</v>
      </c>
      <c r="N40" s="832">
        <v>183</v>
      </c>
      <c r="O40" s="849">
        <v>3</v>
      </c>
      <c r="P40" s="849">
        <v>1125</v>
      </c>
      <c r="Q40" s="837">
        <v>0.87822014051522246</v>
      </c>
      <c r="R40" s="850">
        <v>375</v>
      </c>
    </row>
    <row r="41" spans="1:18" ht="14.4" customHeight="1" x14ac:dyDescent="0.3">
      <c r="A41" s="831" t="s">
        <v>553</v>
      </c>
      <c r="B41" s="832" t="s">
        <v>2205</v>
      </c>
      <c r="C41" s="832" t="s">
        <v>576</v>
      </c>
      <c r="D41" s="832" t="s">
        <v>2215</v>
      </c>
      <c r="E41" s="832" t="s">
        <v>2267</v>
      </c>
      <c r="F41" s="832" t="s">
        <v>2268</v>
      </c>
      <c r="G41" s="849">
        <v>64</v>
      </c>
      <c r="H41" s="849">
        <v>23808</v>
      </c>
      <c r="I41" s="832">
        <v>1.3297587131367292</v>
      </c>
      <c r="J41" s="832">
        <v>372</v>
      </c>
      <c r="K41" s="849">
        <v>48</v>
      </c>
      <c r="L41" s="849">
        <v>17904</v>
      </c>
      <c r="M41" s="832">
        <v>1</v>
      </c>
      <c r="N41" s="832">
        <v>373</v>
      </c>
      <c r="O41" s="849">
        <v>88</v>
      </c>
      <c r="P41" s="849">
        <v>32912</v>
      </c>
      <c r="Q41" s="837">
        <v>1.838248436103664</v>
      </c>
      <c r="R41" s="850">
        <v>374</v>
      </c>
    </row>
    <row r="42" spans="1:18" ht="14.4" customHeight="1" x14ac:dyDescent="0.3">
      <c r="A42" s="831" t="s">
        <v>553</v>
      </c>
      <c r="B42" s="832" t="s">
        <v>2205</v>
      </c>
      <c r="C42" s="832" t="s">
        <v>576</v>
      </c>
      <c r="D42" s="832" t="s">
        <v>2215</v>
      </c>
      <c r="E42" s="832" t="s">
        <v>2267</v>
      </c>
      <c r="F42" s="832" t="s">
        <v>2269</v>
      </c>
      <c r="G42" s="849">
        <v>48</v>
      </c>
      <c r="H42" s="849">
        <v>17856</v>
      </c>
      <c r="I42" s="832">
        <v>1.1675930164127379</v>
      </c>
      <c r="J42" s="832">
        <v>372</v>
      </c>
      <c r="K42" s="849">
        <v>41</v>
      </c>
      <c r="L42" s="849">
        <v>15293</v>
      </c>
      <c r="M42" s="832">
        <v>1</v>
      </c>
      <c r="N42" s="832">
        <v>373</v>
      </c>
      <c r="O42" s="849">
        <v>45</v>
      </c>
      <c r="P42" s="849">
        <v>16830</v>
      </c>
      <c r="Q42" s="837">
        <v>1.1005034983325706</v>
      </c>
      <c r="R42" s="850">
        <v>374</v>
      </c>
    </row>
    <row r="43" spans="1:18" ht="14.4" customHeight="1" x14ac:dyDescent="0.3">
      <c r="A43" s="831" t="s">
        <v>553</v>
      </c>
      <c r="B43" s="832" t="s">
        <v>2205</v>
      </c>
      <c r="C43" s="832" t="s">
        <v>576</v>
      </c>
      <c r="D43" s="832" t="s">
        <v>2215</v>
      </c>
      <c r="E43" s="832" t="s">
        <v>2270</v>
      </c>
      <c r="F43" s="832" t="s">
        <v>2271</v>
      </c>
      <c r="G43" s="849">
        <v>2</v>
      </c>
      <c r="H43" s="849">
        <v>0</v>
      </c>
      <c r="I43" s="832"/>
      <c r="J43" s="832">
        <v>0</v>
      </c>
      <c r="K43" s="849">
        <v>7</v>
      </c>
      <c r="L43" s="849">
        <v>0</v>
      </c>
      <c r="M43" s="832"/>
      <c r="N43" s="832">
        <v>0</v>
      </c>
      <c r="O43" s="849">
        <v>2</v>
      </c>
      <c r="P43" s="849">
        <v>0</v>
      </c>
      <c r="Q43" s="837"/>
      <c r="R43" s="850">
        <v>0</v>
      </c>
    </row>
    <row r="44" spans="1:18" ht="14.4" customHeight="1" x14ac:dyDescent="0.3">
      <c r="A44" s="831" t="s">
        <v>553</v>
      </c>
      <c r="B44" s="832" t="s">
        <v>2205</v>
      </c>
      <c r="C44" s="832" t="s">
        <v>576</v>
      </c>
      <c r="D44" s="832" t="s">
        <v>2215</v>
      </c>
      <c r="E44" s="832" t="s">
        <v>2270</v>
      </c>
      <c r="F44" s="832" t="s">
        <v>2272</v>
      </c>
      <c r="G44" s="849">
        <v>8</v>
      </c>
      <c r="H44" s="849">
        <v>0</v>
      </c>
      <c r="I44" s="832"/>
      <c r="J44" s="832">
        <v>0</v>
      </c>
      <c r="K44" s="849">
        <v>5</v>
      </c>
      <c r="L44" s="849">
        <v>0</v>
      </c>
      <c r="M44" s="832"/>
      <c r="N44" s="832">
        <v>0</v>
      </c>
      <c r="O44" s="849">
        <v>8</v>
      </c>
      <c r="P44" s="849">
        <v>0</v>
      </c>
      <c r="Q44" s="837"/>
      <c r="R44" s="850">
        <v>0</v>
      </c>
    </row>
    <row r="45" spans="1:18" ht="14.4" customHeight="1" x14ac:dyDescent="0.3">
      <c r="A45" s="831" t="s">
        <v>553</v>
      </c>
      <c r="B45" s="832" t="s">
        <v>2273</v>
      </c>
      <c r="C45" s="832" t="s">
        <v>576</v>
      </c>
      <c r="D45" s="832" t="s">
        <v>2206</v>
      </c>
      <c r="E45" s="832" t="s">
        <v>2274</v>
      </c>
      <c r="F45" s="832" t="s">
        <v>2275</v>
      </c>
      <c r="G45" s="849">
        <v>23</v>
      </c>
      <c r="H45" s="849">
        <v>67858.14</v>
      </c>
      <c r="I45" s="832">
        <v>1.9520826237446034</v>
      </c>
      <c r="J45" s="832">
        <v>2950.3539130434783</v>
      </c>
      <c r="K45" s="849">
        <v>12</v>
      </c>
      <c r="L45" s="849">
        <v>34761.919999999998</v>
      </c>
      <c r="M45" s="832">
        <v>1</v>
      </c>
      <c r="N45" s="832">
        <v>2896.8266666666664</v>
      </c>
      <c r="O45" s="849">
        <v>8</v>
      </c>
      <c r="P45" s="849">
        <v>23603.360000000001</v>
      </c>
      <c r="Q45" s="837">
        <v>0.6790004694792463</v>
      </c>
      <c r="R45" s="850">
        <v>2950.42</v>
      </c>
    </row>
    <row r="46" spans="1:18" ht="14.4" customHeight="1" x14ac:dyDescent="0.3">
      <c r="A46" s="831" t="s">
        <v>553</v>
      </c>
      <c r="B46" s="832" t="s">
        <v>2273</v>
      </c>
      <c r="C46" s="832" t="s">
        <v>576</v>
      </c>
      <c r="D46" s="832" t="s">
        <v>2215</v>
      </c>
      <c r="E46" s="832" t="s">
        <v>2276</v>
      </c>
      <c r="F46" s="832" t="s">
        <v>2277</v>
      </c>
      <c r="G46" s="849"/>
      <c r="H46" s="849"/>
      <c r="I46" s="832"/>
      <c r="J46" s="832"/>
      <c r="K46" s="849"/>
      <c r="L46" s="849"/>
      <c r="M46" s="832"/>
      <c r="N46" s="832"/>
      <c r="O46" s="849">
        <v>3</v>
      </c>
      <c r="P46" s="849">
        <v>756</v>
      </c>
      <c r="Q46" s="837"/>
      <c r="R46" s="850">
        <v>252</v>
      </c>
    </row>
    <row r="47" spans="1:18" ht="14.4" customHeight="1" x14ac:dyDescent="0.3">
      <c r="A47" s="831" t="s">
        <v>553</v>
      </c>
      <c r="B47" s="832" t="s">
        <v>2273</v>
      </c>
      <c r="C47" s="832" t="s">
        <v>576</v>
      </c>
      <c r="D47" s="832" t="s">
        <v>2215</v>
      </c>
      <c r="E47" s="832" t="s">
        <v>2276</v>
      </c>
      <c r="F47" s="832" t="s">
        <v>2278</v>
      </c>
      <c r="G47" s="849"/>
      <c r="H47" s="849"/>
      <c r="I47" s="832"/>
      <c r="J47" s="832"/>
      <c r="K47" s="849"/>
      <c r="L47" s="849"/>
      <c r="M47" s="832"/>
      <c r="N47" s="832"/>
      <c r="O47" s="849">
        <v>3</v>
      </c>
      <c r="P47" s="849">
        <v>756</v>
      </c>
      <c r="Q47" s="837"/>
      <c r="R47" s="850">
        <v>252</v>
      </c>
    </row>
    <row r="48" spans="1:18" ht="14.4" customHeight="1" x14ac:dyDescent="0.3">
      <c r="A48" s="831" t="s">
        <v>553</v>
      </c>
      <c r="B48" s="832" t="s">
        <v>2273</v>
      </c>
      <c r="C48" s="832" t="s">
        <v>576</v>
      </c>
      <c r="D48" s="832" t="s">
        <v>2215</v>
      </c>
      <c r="E48" s="832" t="s">
        <v>2279</v>
      </c>
      <c r="F48" s="832" t="s">
        <v>2280</v>
      </c>
      <c r="G48" s="849">
        <v>5</v>
      </c>
      <c r="H48" s="849">
        <v>630</v>
      </c>
      <c r="I48" s="832">
        <v>0.7142857142857143</v>
      </c>
      <c r="J48" s="832">
        <v>126</v>
      </c>
      <c r="K48" s="849">
        <v>7</v>
      </c>
      <c r="L48" s="849">
        <v>882</v>
      </c>
      <c r="M48" s="832">
        <v>1</v>
      </c>
      <c r="N48" s="832">
        <v>126</v>
      </c>
      <c r="O48" s="849">
        <v>12</v>
      </c>
      <c r="P48" s="849">
        <v>1524</v>
      </c>
      <c r="Q48" s="837">
        <v>1.727891156462585</v>
      </c>
      <c r="R48" s="850">
        <v>127</v>
      </c>
    </row>
    <row r="49" spans="1:18" ht="14.4" customHeight="1" x14ac:dyDescent="0.3">
      <c r="A49" s="831" t="s">
        <v>553</v>
      </c>
      <c r="B49" s="832" t="s">
        <v>2273</v>
      </c>
      <c r="C49" s="832" t="s">
        <v>576</v>
      </c>
      <c r="D49" s="832" t="s">
        <v>2215</v>
      </c>
      <c r="E49" s="832" t="s">
        <v>2279</v>
      </c>
      <c r="F49" s="832" t="s">
        <v>2281</v>
      </c>
      <c r="G49" s="849">
        <v>6</v>
      </c>
      <c r="H49" s="849">
        <v>756</v>
      </c>
      <c r="I49" s="832">
        <v>0.5</v>
      </c>
      <c r="J49" s="832">
        <v>126</v>
      </c>
      <c r="K49" s="849">
        <v>12</v>
      </c>
      <c r="L49" s="849">
        <v>1512</v>
      </c>
      <c r="M49" s="832">
        <v>1</v>
      </c>
      <c r="N49" s="832">
        <v>126</v>
      </c>
      <c r="O49" s="849">
        <v>13</v>
      </c>
      <c r="P49" s="849">
        <v>1651</v>
      </c>
      <c r="Q49" s="837">
        <v>1.091931216931217</v>
      </c>
      <c r="R49" s="850">
        <v>127</v>
      </c>
    </row>
    <row r="50" spans="1:18" ht="14.4" customHeight="1" x14ac:dyDescent="0.3">
      <c r="A50" s="831" t="s">
        <v>553</v>
      </c>
      <c r="B50" s="832" t="s">
        <v>2273</v>
      </c>
      <c r="C50" s="832" t="s">
        <v>576</v>
      </c>
      <c r="D50" s="832" t="s">
        <v>2215</v>
      </c>
      <c r="E50" s="832" t="s">
        <v>2282</v>
      </c>
      <c r="F50" s="832" t="s">
        <v>2283</v>
      </c>
      <c r="G50" s="849">
        <v>5</v>
      </c>
      <c r="H50" s="849">
        <v>1305</v>
      </c>
      <c r="I50" s="832">
        <v>1</v>
      </c>
      <c r="J50" s="832">
        <v>261</v>
      </c>
      <c r="K50" s="849">
        <v>5</v>
      </c>
      <c r="L50" s="849">
        <v>1305</v>
      </c>
      <c r="M50" s="832">
        <v>1</v>
      </c>
      <c r="N50" s="832">
        <v>261</v>
      </c>
      <c r="O50" s="849">
        <v>5</v>
      </c>
      <c r="P50" s="849">
        <v>1310</v>
      </c>
      <c r="Q50" s="837">
        <v>1.0038314176245211</v>
      </c>
      <c r="R50" s="850">
        <v>262</v>
      </c>
    </row>
    <row r="51" spans="1:18" ht="14.4" customHeight="1" thickBot="1" x14ac:dyDescent="0.35">
      <c r="A51" s="839" t="s">
        <v>553</v>
      </c>
      <c r="B51" s="840" t="s">
        <v>2273</v>
      </c>
      <c r="C51" s="840" t="s">
        <v>576</v>
      </c>
      <c r="D51" s="840" t="s">
        <v>2215</v>
      </c>
      <c r="E51" s="840" t="s">
        <v>2282</v>
      </c>
      <c r="F51" s="840" t="s">
        <v>2284</v>
      </c>
      <c r="G51" s="851">
        <v>5</v>
      </c>
      <c r="H51" s="851">
        <v>1305</v>
      </c>
      <c r="I51" s="840">
        <v>1.6666666666666667</v>
      </c>
      <c r="J51" s="840">
        <v>261</v>
      </c>
      <c r="K51" s="851">
        <v>3</v>
      </c>
      <c r="L51" s="851">
        <v>783</v>
      </c>
      <c r="M51" s="840">
        <v>1</v>
      </c>
      <c r="N51" s="840">
        <v>261</v>
      </c>
      <c r="O51" s="851">
        <v>6</v>
      </c>
      <c r="P51" s="851">
        <v>1572</v>
      </c>
      <c r="Q51" s="845">
        <v>2.0076628352490422</v>
      </c>
      <c r="R51" s="852">
        <v>262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2286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2728.7000000000003</v>
      </c>
      <c r="I3" s="208">
        <f t="shared" si="0"/>
        <v>465434.13</v>
      </c>
      <c r="J3" s="78"/>
      <c r="K3" s="78"/>
      <c r="L3" s="208">
        <f t="shared" si="0"/>
        <v>2867.2</v>
      </c>
      <c r="M3" s="208">
        <f t="shared" si="0"/>
        <v>453330.7</v>
      </c>
      <c r="N3" s="78"/>
      <c r="O3" s="78"/>
      <c r="P3" s="208">
        <f t="shared" si="0"/>
        <v>2981.8</v>
      </c>
      <c r="Q3" s="208">
        <f t="shared" si="0"/>
        <v>462666.02999999997</v>
      </c>
      <c r="R3" s="79">
        <f>IF(M3=0,0,Q3/M3)</f>
        <v>1.0205927593255872</v>
      </c>
      <c r="S3" s="209">
        <f>IF(P3=0,0,Q3/P3)</f>
        <v>155.16333422764771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553</v>
      </c>
      <c r="B6" s="825" t="s">
        <v>2205</v>
      </c>
      <c r="C6" s="825" t="s">
        <v>576</v>
      </c>
      <c r="D6" s="825" t="s">
        <v>2200</v>
      </c>
      <c r="E6" s="825" t="s">
        <v>2215</v>
      </c>
      <c r="F6" s="825" t="s">
        <v>2216</v>
      </c>
      <c r="G6" s="825" t="s">
        <v>2217</v>
      </c>
      <c r="H6" s="225"/>
      <c r="I6" s="225"/>
      <c r="J6" s="825"/>
      <c r="K6" s="825"/>
      <c r="L6" s="225">
        <v>1</v>
      </c>
      <c r="M6" s="225">
        <v>83</v>
      </c>
      <c r="N6" s="825">
        <v>1</v>
      </c>
      <c r="O6" s="825">
        <v>83</v>
      </c>
      <c r="P6" s="225"/>
      <c r="Q6" s="225"/>
      <c r="R6" s="830"/>
      <c r="S6" s="848"/>
    </row>
    <row r="7" spans="1:19" ht="14.4" customHeight="1" x14ac:dyDescent="0.3">
      <c r="A7" s="831" t="s">
        <v>553</v>
      </c>
      <c r="B7" s="832" t="s">
        <v>2205</v>
      </c>
      <c r="C7" s="832" t="s">
        <v>576</v>
      </c>
      <c r="D7" s="832" t="s">
        <v>2200</v>
      </c>
      <c r="E7" s="832" t="s">
        <v>2215</v>
      </c>
      <c r="F7" s="832" t="s">
        <v>2219</v>
      </c>
      <c r="G7" s="832" t="s">
        <v>2220</v>
      </c>
      <c r="H7" s="849">
        <v>3</v>
      </c>
      <c r="I7" s="849">
        <v>111</v>
      </c>
      <c r="J7" s="832">
        <v>0.6</v>
      </c>
      <c r="K7" s="832">
        <v>37</v>
      </c>
      <c r="L7" s="849">
        <v>5</v>
      </c>
      <c r="M7" s="849">
        <v>185</v>
      </c>
      <c r="N7" s="832">
        <v>1</v>
      </c>
      <c r="O7" s="832">
        <v>37</v>
      </c>
      <c r="P7" s="849"/>
      <c r="Q7" s="849"/>
      <c r="R7" s="837"/>
      <c r="S7" s="850"/>
    </row>
    <row r="8" spans="1:19" ht="14.4" customHeight="1" x14ac:dyDescent="0.3">
      <c r="A8" s="831" t="s">
        <v>553</v>
      </c>
      <c r="B8" s="832" t="s">
        <v>2205</v>
      </c>
      <c r="C8" s="832" t="s">
        <v>576</v>
      </c>
      <c r="D8" s="832" t="s">
        <v>2200</v>
      </c>
      <c r="E8" s="832" t="s">
        <v>2215</v>
      </c>
      <c r="F8" s="832" t="s">
        <v>2219</v>
      </c>
      <c r="G8" s="832" t="s">
        <v>2221</v>
      </c>
      <c r="H8" s="849">
        <v>4</v>
      </c>
      <c r="I8" s="849">
        <v>148</v>
      </c>
      <c r="J8" s="832">
        <v>0.44444444444444442</v>
      </c>
      <c r="K8" s="832">
        <v>37</v>
      </c>
      <c r="L8" s="849">
        <v>9</v>
      </c>
      <c r="M8" s="849">
        <v>333</v>
      </c>
      <c r="N8" s="832">
        <v>1</v>
      </c>
      <c r="O8" s="832">
        <v>37</v>
      </c>
      <c r="P8" s="849"/>
      <c r="Q8" s="849"/>
      <c r="R8" s="837"/>
      <c r="S8" s="850"/>
    </row>
    <row r="9" spans="1:19" ht="14.4" customHeight="1" x14ac:dyDescent="0.3">
      <c r="A9" s="831" t="s">
        <v>553</v>
      </c>
      <c r="B9" s="832" t="s">
        <v>2205</v>
      </c>
      <c r="C9" s="832" t="s">
        <v>576</v>
      </c>
      <c r="D9" s="832" t="s">
        <v>2200</v>
      </c>
      <c r="E9" s="832" t="s">
        <v>2215</v>
      </c>
      <c r="F9" s="832" t="s">
        <v>2230</v>
      </c>
      <c r="G9" s="832" t="s">
        <v>2231</v>
      </c>
      <c r="H9" s="849">
        <v>39</v>
      </c>
      <c r="I9" s="849">
        <v>4914</v>
      </c>
      <c r="J9" s="832"/>
      <c r="K9" s="832">
        <v>126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553</v>
      </c>
      <c r="B10" s="832" t="s">
        <v>2205</v>
      </c>
      <c r="C10" s="832" t="s">
        <v>576</v>
      </c>
      <c r="D10" s="832" t="s">
        <v>2200</v>
      </c>
      <c r="E10" s="832" t="s">
        <v>2215</v>
      </c>
      <c r="F10" s="832" t="s">
        <v>2230</v>
      </c>
      <c r="G10" s="832" t="s">
        <v>2232</v>
      </c>
      <c r="H10" s="849">
        <v>57</v>
      </c>
      <c r="I10" s="849">
        <v>7182</v>
      </c>
      <c r="J10" s="832"/>
      <c r="K10" s="832">
        <v>126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553</v>
      </c>
      <c r="B11" s="832" t="s">
        <v>2205</v>
      </c>
      <c r="C11" s="832" t="s">
        <v>576</v>
      </c>
      <c r="D11" s="832" t="s">
        <v>2200</v>
      </c>
      <c r="E11" s="832" t="s">
        <v>2215</v>
      </c>
      <c r="F11" s="832" t="s">
        <v>2243</v>
      </c>
      <c r="G11" s="832" t="s">
        <v>2244</v>
      </c>
      <c r="H11" s="849">
        <v>94</v>
      </c>
      <c r="I11" s="849">
        <v>3133.33</v>
      </c>
      <c r="J11" s="832">
        <v>0.87036944444444442</v>
      </c>
      <c r="K11" s="832">
        <v>33.333297872340424</v>
      </c>
      <c r="L11" s="849">
        <v>108</v>
      </c>
      <c r="M11" s="849">
        <v>3600</v>
      </c>
      <c r="N11" s="832">
        <v>1</v>
      </c>
      <c r="O11" s="832">
        <v>33.333333333333336</v>
      </c>
      <c r="P11" s="849"/>
      <c r="Q11" s="849"/>
      <c r="R11" s="837"/>
      <c r="S11" s="850"/>
    </row>
    <row r="12" spans="1:19" ht="14.4" customHeight="1" x14ac:dyDescent="0.3">
      <c r="A12" s="831" t="s">
        <v>553</v>
      </c>
      <c r="B12" s="832" t="s">
        <v>2205</v>
      </c>
      <c r="C12" s="832" t="s">
        <v>576</v>
      </c>
      <c r="D12" s="832" t="s">
        <v>2200</v>
      </c>
      <c r="E12" s="832" t="s">
        <v>2215</v>
      </c>
      <c r="F12" s="832" t="s">
        <v>2243</v>
      </c>
      <c r="G12" s="832" t="s">
        <v>2245</v>
      </c>
      <c r="H12" s="849">
        <v>3</v>
      </c>
      <c r="I12" s="849">
        <v>100</v>
      </c>
      <c r="J12" s="832">
        <v>0.75007500750075007</v>
      </c>
      <c r="K12" s="832">
        <v>33.333333333333336</v>
      </c>
      <c r="L12" s="849">
        <v>4</v>
      </c>
      <c r="M12" s="849">
        <v>133.32</v>
      </c>
      <c r="N12" s="832">
        <v>1</v>
      </c>
      <c r="O12" s="832">
        <v>33.33</v>
      </c>
      <c r="P12" s="849"/>
      <c r="Q12" s="849"/>
      <c r="R12" s="837"/>
      <c r="S12" s="850"/>
    </row>
    <row r="13" spans="1:19" ht="14.4" customHeight="1" x14ac:dyDescent="0.3">
      <c r="A13" s="831" t="s">
        <v>553</v>
      </c>
      <c r="B13" s="832" t="s">
        <v>2205</v>
      </c>
      <c r="C13" s="832" t="s">
        <v>576</v>
      </c>
      <c r="D13" s="832" t="s">
        <v>2200</v>
      </c>
      <c r="E13" s="832" t="s">
        <v>2215</v>
      </c>
      <c r="F13" s="832" t="s">
        <v>2246</v>
      </c>
      <c r="G13" s="832" t="s">
        <v>2247</v>
      </c>
      <c r="H13" s="849">
        <v>1</v>
      </c>
      <c r="I13" s="849">
        <v>251</v>
      </c>
      <c r="J13" s="832">
        <v>1.5151515151515152E-2</v>
      </c>
      <c r="K13" s="832">
        <v>251</v>
      </c>
      <c r="L13" s="849">
        <v>66</v>
      </c>
      <c r="M13" s="849">
        <v>16566</v>
      </c>
      <c r="N13" s="832">
        <v>1</v>
      </c>
      <c r="O13" s="832">
        <v>251</v>
      </c>
      <c r="P13" s="849"/>
      <c r="Q13" s="849"/>
      <c r="R13" s="837"/>
      <c r="S13" s="850"/>
    </row>
    <row r="14" spans="1:19" ht="14.4" customHeight="1" x14ac:dyDescent="0.3">
      <c r="A14" s="831" t="s">
        <v>553</v>
      </c>
      <c r="B14" s="832" t="s">
        <v>2205</v>
      </c>
      <c r="C14" s="832" t="s">
        <v>576</v>
      </c>
      <c r="D14" s="832" t="s">
        <v>2200</v>
      </c>
      <c r="E14" s="832" t="s">
        <v>2215</v>
      </c>
      <c r="F14" s="832" t="s">
        <v>2246</v>
      </c>
      <c r="G14" s="832" t="s">
        <v>2248</v>
      </c>
      <c r="H14" s="849">
        <v>1</v>
      </c>
      <c r="I14" s="849">
        <v>251</v>
      </c>
      <c r="J14" s="832">
        <v>1.9607843137254902E-2</v>
      </c>
      <c r="K14" s="832">
        <v>251</v>
      </c>
      <c r="L14" s="849">
        <v>51</v>
      </c>
      <c r="M14" s="849">
        <v>12801</v>
      </c>
      <c r="N14" s="832">
        <v>1</v>
      </c>
      <c r="O14" s="832">
        <v>251</v>
      </c>
      <c r="P14" s="849"/>
      <c r="Q14" s="849"/>
      <c r="R14" s="837"/>
      <c r="S14" s="850"/>
    </row>
    <row r="15" spans="1:19" ht="14.4" customHeight="1" x14ac:dyDescent="0.3">
      <c r="A15" s="831" t="s">
        <v>553</v>
      </c>
      <c r="B15" s="832" t="s">
        <v>2205</v>
      </c>
      <c r="C15" s="832" t="s">
        <v>576</v>
      </c>
      <c r="D15" s="832" t="s">
        <v>2196</v>
      </c>
      <c r="E15" s="832" t="s">
        <v>2206</v>
      </c>
      <c r="F15" s="832" t="s">
        <v>2207</v>
      </c>
      <c r="G15" s="832" t="s">
        <v>2208</v>
      </c>
      <c r="H15" s="849">
        <v>2.6</v>
      </c>
      <c r="I15" s="849">
        <v>392.59999999999997</v>
      </c>
      <c r="J15" s="832">
        <v>0.60465116279069753</v>
      </c>
      <c r="K15" s="832">
        <v>150.99999999999997</v>
      </c>
      <c r="L15" s="849">
        <v>4.3000000000000007</v>
      </c>
      <c r="M15" s="849">
        <v>649.30000000000007</v>
      </c>
      <c r="N15" s="832">
        <v>1</v>
      </c>
      <c r="O15" s="832">
        <v>151</v>
      </c>
      <c r="P15" s="849">
        <v>3.7</v>
      </c>
      <c r="Q15" s="849">
        <v>257.92</v>
      </c>
      <c r="R15" s="837">
        <v>0.3972277837671338</v>
      </c>
      <c r="S15" s="850">
        <v>69.708108108108107</v>
      </c>
    </row>
    <row r="16" spans="1:19" ht="14.4" customHeight="1" x14ac:dyDescent="0.3">
      <c r="A16" s="831" t="s">
        <v>553</v>
      </c>
      <c r="B16" s="832" t="s">
        <v>2205</v>
      </c>
      <c r="C16" s="832" t="s">
        <v>576</v>
      </c>
      <c r="D16" s="832" t="s">
        <v>2196</v>
      </c>
      <c r="E16" s="832" t="s">
        <v>2215</v>
      </c>
      <c r="F16" s="832" t="s">
        <v>2216</v>
      </c>
      <c r="G16" s="832" t="s">
        <v>2217</v>
      </c>
      <c r="H16" s="849"/>
      <c r="I16" s="849"/>
      <c r="J16" s="832"/>
      <c r="K16" s="832"/>
      <c r="L16" s="849"/>
      <c r="M16" s="849"/>
      <c r="N16" s="832"/>
      <c r="O16" s="832"/>
      <c r="P16" s="849">
        <v>4</v>
      </c>
      <c r="Q16" s="849">
        <v>332</v>
      </c>
      <c r="R16" s="837"/>
      <c r="S16" s="850">
        <v>83</v>
      </c>
    </row>
    <row r="17" spans="1:19" ht="14.4" customHeight="1" x14ac:dyDescent="0.3">
      <c r="A17" s="831" t="s">
        <v>553</v>
      </c>
      <c r="B17" s="832" t="s">
        <v>2205</v>
      </c>
      <c r="C17" s="832" t="s">
        <v>576</v>
      </c>
      <c r="D17" s="832" t="s">
        <v>2196</v>
      </c>
      <c r="E17" s="832" t="s">
        <v>2215</v>
      </c>
      <c r="F17" s="832" t="s">
        <v>2216</v>
      </c>
      <c r="G17" s="832" t="s">
        <v>2218</v>
      </c>
      <c r="H17" s="849">
        <v>1</v>
      </c>
      <c r="I17" s="849">
        <v>83</v>
      </c>
      <c r="J17" s="832"/>
      <c r="K17" s="832">
        <v>83</v>
      </c>
      <c r="L17" s="849"/>
      <c r="M17" s="849"/>
      <c r="N17" s="832"/>
      <c r="O17" s="832"/>
      <c r="P17" s="849">
        <v>1</v>
      </c>
      <c r="Q17" s="849">
        <v>83</v>
      </c>
      <c r="R17" s="837"/>
      <c r="S17" s="850">
        <v>83</v>
      </c>
    </row>
    <row r="18" spans="1:19" ht="14.4" customHeight="1" x14ac:dyDescent="0.3">
      <c r="A18" s="831" t="s">
        <v>553</v>
      </c>
      <c r="B18" s="832" t="s">
        <v>2205</v>
      </c>
      <c r="C18" s="832" t="s">
        <v>576</v>
      </c>
      <c r="D18" s="832" t="s">
        <v>2196</v>
      </c>
      <c r="E18" s="832" t="s">
        <v>2215</v>
      </c>
      <c r="F18" s="832" t="s">
        <v>2219</v>
      </c>
      <c r="G18" s="832" t="s">
        <v>2220</v>
      </c>
      <c r="H18" s="849"/>
      <c r="I18" s="849"/>
      <c r="J18" s="832"/>
      <c r="K18" s="832"/>
      <c r="L18" s="849"/>
      <c r="M18" s="849"/>
      <c r="N18" s="832"/>
      <c r="O18" s="832"/>
      <c r="P18" s="849">
        <v>1</v>
      </c>
      <c r="Q18" s="849">
        <v>37</v>
      </c>
      <c r="R18" s="837"/>
      <c r="S18" s="850">
        <v>37</v>
      </c>
    </row>
    <row r="19" spans="1:19" ht="14.4" customHeight="1" x14ac:dyDescent="0.3">
      <c r="A19" s="831" t="s">
        <v>553</v>
      </c>
      <c r="B19" s="832" t="s">
        <v>2205</v>
      </c>
      <c r="C19" s="832" t="s">
        <v>576</v>
      </c>
      <c r="D19" s="832" t="s">
        <v>2196</v>
      </c>
      <c r="E19" s="832" t="s">
        <v>2215</v>
      </c>
      <c r="F19" s="832" t="s">
        <v>2219</v>
      </c>
      <c r="G19" s="832" t="s">
        <v>2221</v>
      </c>
      <c r="H19" s="849"/>
      <c r="I19" s="849"/>
      <c r="J19" s="832"/>
      <c r="K19" s="832"/>
      <c r="L19" s="849">
        <v>1</v>
      </c>
      <c r="M19" s="849">
        <v>37</v>
      </c>
      <c r="N19" s="832">
        <v>1</v>
      </c>
      <c r="O19" s="832">
        <v>37</v>
      </c>
      <c r="P19" s="849"/>
      <c r="Q19" s="849"/>
      <c r="R19" s="837"/>
      <c r="S19" s="850"/>
    </row>
    <row r="20" spans="1:19" ht="14.4" customHeight="1" x14ac:dyDescent="0.3">
      <c r="A20" s="831" t="s">
        <v>553</v>
      </c>
      <c r="B20" s="832" t="s">
        <v>2205</v>
      </c>
      <c r="C20" s="832" t="s">
        <v>576</v>
      </c>
      <c r="D20" s="832" t="s">
        <v>2196</v>
      </c>
      <c r="E20" s="832" t="s">
        <v>2215</v>
      </c>
      <c r="F20" s="832" t="s">
        <v>2222</v>
      </c>
      <c r="G20" s="832" t="s">
        <v>2223</v>
      </c>
      <c r="H20" s="849">
        <v>1</v>
      </c>
      <c r="I20" s="849">
        <v>5</v>
      </c>
      <c r="J20" s="832">
        <v>1</v>
      </c>
      <c r="K20" s="832">
        <v>5</v>
      </c>
      <c r="L20" s="849">
        <v>1</v>
      </c>
      <c r="M20" s="849">
        <v>5</v>
      </c>
      <c r="N20" s="832">
        <v>1</v>
      </c>
      <c r="O20" s="832">
        <v>5</v>
      </c>
      <c r="P20" s="849"/>
      <c r="Q20" s="849"/>
      <c r="R20" s="837"/>
      <c r="S20" s="850"/>
    </row>
    <row r="21" spans="1:19" ht="14.4" customHeight="1" x14ac:dyDescent="0.3">
      <c r="A21" s="831" t="s">
        <v>553</v>
      </c>
      <c r="B21" s="832" t="s">
        <v>2205</v>
      </c>
      <c r="C21" s="832" t="s">
        <v>576</v>
      </c>
      <c r="D21" s="832" t="s">
        <v>2196</v>
      </c>
      <c r="E21" s="832" t="s">
        <v>2215</v>
      </c>
      <c r="F21" s="832" t="s">
        <v>2224</v>
      </c>
      <c r="G21" s="832" t="s">
        <v>2225</v>
      </c>
      <c r="H21" s="849">
        <v>1</v>
      </c>
      <c r="I21" s="849">
        <v>5</v>
      </c>
      <c r="J21" s="832">
        <v>1</v>
      </c>
      <c r="K21" s="832">
        <v>5</v>
      </c>
      <c r="L21" s="849">
        <v>1</v>
      </c>
      <c r="M21" s="849">
        <v>5</v>
      </c>
      <c r="N21" s="832">
        <v>1</v>
      </c>
      <c r="O21" s="832">
        <v>5</v>
      </c>
      <c r="P21" s="849"/>
      <c r="Q21" s="849"/>
      <c r="R21" s="837"/>
      <c r="S21" s="850"/>
    </row>
    <row r="22" spans="1:19" ht="14.4" customHeight="1" x14ac:dyDescent="0.3">
      <c r="A22" s="831" t="s">
        <v>553</v>
      </c>
      <c r="B22" s="832" t="s">
        <v>2205</v>
      </c>
      <c r="C22" s="832" t="s">
        <v>576</v>
      </c>
      <c r="D22" s="832" t="s">
        <v>2196</v>
      </c>
      <c r="E22" s="832" t="s">
        <v>2215</v>
      </c>
      <c r="F22" s="832" t="s">
        <v>2230</v>
      </c>
      <c r="G22" s="832" t="s">
        <v>2231</v>
      </c>
      <c r="H22" s="849">
        <v>3</v>
      </c>
      <c r="I22" s="849">
        <v>378</v>
      </c>
      <c r="J22" s="832">
        <v>0.23076923076923078</v>
      </c>
      <c r="K22" s="832">
        <v>126</v>
      </c>
      <c r="L22" s="849">
        <v>13</v>
      </c>
      <c r="M22" s="849">
        <v>1638</v>
      </c>
      <c r="N22" s="832">
        <v>1</v>
      </c>
      <c r="O22" s="832">
        <v>126</v>
      </c>
      <c r="P22" s="849">
        <v>5</v>
      </c>
      <c r="Q22" s="849">
        <v>635</v>
      </c>
      <c r="R22" s="837">
        <v>0.38766788766788768</v>
      </c>
      <c r="S22" s="850">
        <v>127</v>
      </c>
    </row>
    <row r="23" spans="1:19" ht="14.4" customHeight="1" x14ac:dyDescent="0.3">
      <c r="A23" s="831" t="s">
        <v>553</v>
      </c>
      <c r="B23" s="832" t="s">
        <v>2205</v>
      </c>
      <c r="C23" s="832" t="s">
        <v>576</v>
      </c>
      <c r="D23" s="832" t="s">
        <v>2196</v>
      </c>
      <c r="E23" s="832" t="s">
        <v>2215</v>
      </c>
      <c r="F23" s="832" t="s">
        <v>2230</v>
      </c>
      <c r="G23" s="832" t="s">
        <v>2232</v>
      </c>
      <c r="H23" s="849">
        <v>22</v>
      </c>
      <c r="I23" s="849">
        <v>2772</v>
      </c>
      <c r="J23" s="832">
        <v>1.1000000000000001</v>
      </c>
      <c r="K23" s="832">
        <v>126</v>
      </c>
      <c r="L23" s="849">
        <v>20</v>
      </c>
      <c r="M23" s="849">
        <v>2520</v>
      </c>
      <c r="N23" s="832">
        <v>1</v>
      </c>
      <c r="O23" s="832">
        <v>126</v>
      </c>
      <c r="P23" s="849">
        <v>1</v>
      </c>
      <c r="Q23" s="849">
        <v>127</v>
      </c>
      <c r="R23" s="837">
        <v>5.0396825396825398E-2</v>
      </c>
      <c r="S23" s="850">
        <v>127</v>
      </c>
    </row>
    <row r="24" spans="1:19" ht="14.4" customHeight="1" x14ac:dyDescent="0.3">
      <c r="A24" s="831" t="s">
        <v>553</v>
      </c>
      <c r="B24" s="832" t="s">
        <v>2205</v>
      </c>
      <c r="C24" s="832" t="s">
        <v>576</v>
      </c>
      <c r="D24" s="832" t="s">
        <v>2196</v>
      </c>
      <c r="E24" s="832" t="s">
        <v>2215</v>
      </c>
      <c r="F24" s="832" t="s">
        <v>2235</v>
      </c>
      <c r="G24" s="832" t="s">
        <v>2236</v>
      </c>
      <c r="H24" s="849"/>
      <c r="I24" s="849"/>
      <c r="J24" s="832"/>
      <c r="K24" s="832"/>
      <c r="L24" s="849"/>
      <c r="M24" s="849"/>
      <c r="N24" s="832"/>
      <c r="O24" s="832"/>
      <c r="P24" s="849">
        <v>1</v>
      </c>
      <c r="Q24" s="849">
        <v>847</v>
      </c>
      <c r="R24" s="837"/>
      <c r="S24" s="850">
        <v>847</v>
      </c>
    </row>
    <row r="25" spans="1:19" ht="14.4" customHeight="1" x14ac:dyDescent="0.3">
      <c r="A25" s="831" t="s">
        <v>553</v>
      </c>
      <c r="B25" s="832" t="s">
        <v>2205</v>
      </c>
      <c r="C25" s="832" t="s">
        <v>576</v>
      </c>
      <c r="D25" s="832" t="s">
        <v>2196</v>
      </c>
      <c r="E25" s="832" t="s">
        <v>2215</v>
      </c>
      <c r="F25" s="832" t="s">
        <v>2237</v>
      </c>
      <c r="G25" s="832" t="s">
        <v>2238</v>
      </c>
      <c r="H25" s="849">
        <v>33</v>
      </c>
      <c r="I25" s="849">
        <v>55341</v>
      </c>
      <c r="J25" s="832">
        <v>0.94229524944662013</v>
      </c>
      <c r="K25" s="832">
        <v>1677</v>
      </c>
      <c r="L25" s="849">
        <v>35</v>
      </c>
      <c r="M25" s="849">
        <v>58730</v>
      </c>
      <c r="N25" s="832">
        <v>1</v>
      </c>
      <c r="O25" s="832">
        <v>1678</v>
      </c>
      <c r="P25" s="849">
        <v>34</v>
      </c>
      <c r="Q25" s="849">
        <v>57120</v>
      </c>
      <c r="R25" s="837">
        <v>0.9725864123957092</v>
      </c>
      <c r="S25" s="850">
        <v>1680</v>
      </c>
    </row>
    <row r="26" spans="1:19" ht="14.4" customHeight="1" x14ac:dyDescent="0.3">
      <c r="A26" s="831" t="s">
        <v>553</v>
      </c>
      <c r="B26" s="832" t="s">
        <v>2205</v>
      </c>
      <c r="C26" s="832" t="s">
        <v>576</v>
      </c>
      <c r="D26" s="832" t="s">
        <v>2196</v>
      </c>
      <c r="E26" s="832" t="s">
        <v>2215</v>
      </c>
      <c r="F26" s="832" t="s">
        <v>2237</v>
      </c>
      <c r="G26" s="832" t="s">
        <v>2239</v>
      </c>
      <c r="H26" s="849">
        <v>2</v>
      </c>
      <c r="I26" s="849">
        <v>3354</v>
      </c>
      <c r="J26" s="832">
        <v>0.24985101311084623</v>
      </c>
      <c r="K26" s="832">
        <v>1677</v>
      </c>
      <c r="L26" s="849">
        <v>8</v>
      </c>
      <c r="M26" s="849">
        <v>13424</v>
      </c>
      <c r="N26" s="832">
        <v>1</v>
      </c>
      <c r="O26" s="832">
        <v>1678</v>
      </c>
      <c r="P26" s="849">
        <v>3</v>
      </c>
      <c r="Q26" s="849">
        <v>5040</v>
      </c>
      <c r="R26" s="837">
        <v>0.37544696066746125</v>
      </c>
      <c r="S26" s="850">
        <v>1680</v>
      </c>
    </row>
    <row r="27" spans="1:19" ht="14.4" customHeight="1" x14ac:dyDescent="0.3">
      <c r="A27" s="831" t="s">
        <v>553</v>
      </c>
      <c r="B27" s="832" t="s">
        <v>2205</v>
      </c>
      <c r="C27" s="832" t="s">
        <v>576</v>
      </c>
      <c r="D27" s="832" t="s">
        <v>2196</v>
      </c>
      <c r="E27" s="832" t="s">
        <v>2215</v>
      </c>
      <c r="F27" s="832" t="s">
        <v>2240</v>
      </c>
      <c r="G27" s="832" t="s">
        <v>2241</v>
      </c>
      <c r="H27" s="849"/>
      <c r="I27" s="849"/>
      <c r="J27" s="832"/>
      <c r="K27" s="832"/>
      <c r="L27" s="849">
        <v>3</v>
      </c>
      <c r="M27" s="849">
        <v>0</v>
      </c>
      <c r="N27" s="832"/>
      <c r="O27" s="832">
        <v>0</v>
      </c>
      <c r="P27" s="849">
        <v>3</v>
      </c>
      <c r="Q27" s="849">
        <v>0</v>
      </c>
      <c r="R27" s="837"/>
      <c r="S27" s="850">
        <v>0</v>
      </c>
    </row>
    <row r="28" spans="1:19" ht="14.4" customHeight="1" x14ac:dyDescent="0.3">
      <c r="A28" s="831" t="s">
        <v>553</v>
      </c>
      <c r="B28" s="832" t="s">
        <v>2205</v>
      </c>
      <c r="C28" s="832" t="s">
        <v>576</v>
      </c>
      <c r="D28" s="832" t="s">
        <v>2196</v>
      </c>
      <c r="E28" s="832" t="s">
        <v>2215</v>
      </c>
      <c r="F28" s="832" t="s">
        <v>2240</v>
      </c>
      <c r="G28" s="832" t="s">
        <v>2242</v>
      </c>
      <c r="H28" s="849">
        <v>1</v>
      </c>
      <c r="I28" s="849">
        <v>0</v>
      </c>
      <c r="J28" s="832"/>
      <c r="K28" s="832">
        <v>0</v>
      </c>
      <c r="L28" s="849">
        <v>7</v>
      </c>
      <c r="M28" s="849">
        <v>0</v>
      </c>
      <c r="N28" s="832"/>
      <c r="O28" s="832">
        <v>0</v>
      </c>
      <c r="P28" s="849">
        <v>4</v>
      </c>
      <c r="Q28" s="849">
        <v>0</v>
      </c>
      <c r="R28" s="837"/>
      <c r="S28" s="850">
        <v>0</v>
      </c>
    </row>
    <row r="29" spans="1:19" ht="14.4" customHeight="1" x14ac:dyDescent="0.3">
      <c r="A29" s="831" t="s">
        <v>553</v>
      </c>
      <c r="B29" s="832" t="s">
        <v>2205</v>
      </c>
      <c r="C29" s="832" t="s">
        <v>576</v>
      </c>
      <c r="D29" s="832" t="s">
        <v>2196</v>
      </c>
      <c r="E29" s="832" t="s">
        <v>2215</v>
      </c>
      <c r="F29" s="832" t="s">
        <v>2243</v>
      </c>
      <c r="G29" s="832" t="s">
        <v>2244</v>
      </c>
      <c r="H29" s="849">
        <v>35</v>
      </c>
      <c r="I29" s="849">
        <v>1166.67</v>
      </c>
      <c r="J29" s="832">
        <v>0.94595120527352783</v>
      </c>
      <c r="K29" s="832">
        <v>33.333428571428577</v>
      </c>
      <c r="L29" s="849">
        <v>37</v>
      </c>
      <c r="M29" s="849">
        <v>1233.33</v>
      </c>
      <c r="N29" s="832">
        <v>1</v>
      </c>
      <c r="O29" s="832">
        <v>33.333243243243238</v>
      </c>
      <c r="P29" s="849">
        <v>43</v>
      </c>
      <c r="Q29" s="849">
        <v>1433.3300000000002</v>
      </c>
      <c r="R29" s="837">
        <v>1.1621626004394607</v>
      </c>
      <c r="S29" s="850">
        <v>33.333255813953492</v>
      </c>
    </row>
    <row r="30" spans="1:19" ht="14.4" customHeight="1" x14ac:dyDescent="0.3">
      <c r="A30" s="831" t="s">
        <v>553</v>
      </c>
      <c r="B30" s="832" t="s">
        <v>2205</v>
      </c>
      <c r="C30" s="832" t="s">
        <v>576</v>
      </c>
      <c r="D30" s="832" t="s">
        <v>2196</v>
      </c>
      <c r="E30" s="832" t="s">
        <v>2215</v>
      </c>
      <c r="F30" s="832" t="s">
        <v>2243</v>
      </c>
      <c r="G30" s="832" t="s">
        <v>2245</v>
      </c>
      <c r="H30" s="849">
        <v>2</v>
      </c>
      <c r="I30" s="849">
        <v>66.67</v>
      </c>
      <c r="J30" s="832">
        <v>0.25001875046876176</v>
      </c>
      <c r="K30" s="832">
        <v>33.335000000000001</v>
      </c>
      <c r="L30" s="849">
        <v>8</v>
      </c>
      <c r="M30" s="849">
        <v>266.65999999999997</v>
      </c>
      <c r="N30" s="832">
        <v>1</v>
      </c>
      <c r="O30" s="832">
        <v>33.332499999999996</v>
      </c>
      <c r="P30" s="849">
        <v>1</v>
      </c>
      <c r="Q30" s="849">
        <v>33.33</v>
      </c>
      <c r="R30" s="837">
        <v>0.12499062476561915</v>
      </c>
      <c r="S30" s="850">
        <v>33.33</v>
      </c>
    </row>
    <row r="31" spans="1:19" ht="14.4" customHeight="1" x14ac:dyDescent="0.3">
      <c r="A31" s="831" t="s">
        <v>553</v>
      </c>
      <c r="B31" s="832" t="s">
        <v>2205</v>
      </c>
      <c r="C31" s="832" t="s">
        <v>576</v>
      </c>
      <c r="D31" s="832" t="s">
        <v>2196</v>
      </c>
      <c r="E31" s="832" t="s">
        <v>2215</v>
      </c>
      <c r="F31" s="832" t="s">
        <v>2246</v>
      </c>
      <c r="G31" s="832" t="s">
        <v>2247</v>
      </c>
      <c r="H31" s="849">
        <v>14</v>
      </c>
      <c r="I31" s="849">
        <v>3514</v>
      </c>
      <c r="J31" s="832">
        <v>2.3333333333333335</v>
      </c>
      <c r="K31" s="832">
        <v>251</v>
      </c>
      <c r="L31" s="849">
        <v>6</v>
      </c>
      <c r="M31" s="849">
        <v>1506</v>
      </c>
      <c r="N31" s="832">
        <v>1</v>
      </c>
      <c r="O31" s="832">
        <v>251</v>
      </c>
      <c r="P31" s="849">
        <v>13</v>
      </c>
      <c r="Q31" s="849">
        <v>3276</v>
      </c>
      <c r="R31" s="837">
        <v>2.1752988047808763</v>
      </c>
      <c r="S31" s="850">
        <v>252</v>
      </c>
    </row>
    <row r="32" spans="1:19" ht="14.4" customHeight="1" x14ac:dyDescent="0.3">
      <c r="A32" s="831" t="s">
        <v>553</v>
      </c>
      <c r="B32" s="832" t="s">
        <v>2205</v>
      </c>
      <c r="C32" s="832" t="s">
        <v>576</v>
      </c>
      <c r="D32" s="832" t="s">
        <v>2196</v>
      </c>
      <c r="E32" s="832" t="s">
        <v>2215</v>
      </c>
      <c r="F32" s="832" t="s">
        <v>2246</v>
      </c>
      <c r="G32" s="832" t="s">
        <v>2248</v>
      </c>
      <c r="H32" s="849">
        <v>1</v>
      </c>
      <c r="I32" s="849">
        <v>251</v>
      </c>
      <c r="J32" s="832">
        <v>0.16666666666666666</v>
      </c>
      <c r="K32" s="832">
        <v>251</v>
      </c>
      <c r="L32" s="849">
        <v>6</v>
      </c>
      <c r="M32" s="849">
        <v>1506</v>
      </c>
      <c r="N32" s="832">
        <v>1</v>
      </c>
      <c r="O32" s="832">
        <v>251</v>
      </c>
      <c r="P32" s="849">
        <v>26</v>
      </c>
      <c r="Q32" s="849">
        <v>6552</v>
      </c>
      <c r="R32" s="837">
        <v>4.3505976095617527</v>
      </c>
      <c r="S32" s="850">
        <v>252</v>
      </c>
    </row>
    <row r="33" spans="1:19" ht="14.4" customHeight="1" x14ac:dyDescent="0.3">
      <c r="A33" s="831" t="s">
        <v>553</v>
      </c>
      <c r="B33" s="832" t="s">
        <v>2205</v>
      </c>
      <c r="C33" s="832" t="s">
        <v>576</v>
      </c>
      <c r="D33" s="832" t="s">
        <v>2196</v>
      </c>
      <c r="E33" s="832" t="s">
        <v>2215</v>
      </c>
      <c r="F33" s="832" t="s">
        <v>2249</v>
      </c>
      <c r="G33" s="832" t="s">
        <v>2250</v>
      </c>
      <c r="H33" s="849">
        <v>1</v>
      </c>
      <c r="I33" s="849">
        <v>116</v>
      </c>
      <c r="J33" s="832"/>
      <c r="K33" s="832">
        <v>116</v>
      </c>
      <c r="L33" s="849"/>
      <c r="M33" s="849"/>
      <c r="N33" s="832"/>
      <c r="O33" s="832"/>
      <c r="P33" s="849">
        <v>9</v>
      </c>
      <c r="Q33" s="849">
        <v>1044</v>
      </c>
      <c r="R33" s="837"/>
      <c r="S33" s="850">
        <v>116</v>
      </c>
    </row>
    <row r="34" spans="1:19" ht="14.4" customHeight="1" x14ac:dyDescent="0.3">
      <c r="A34" s="831" t="s">
        <v>553</v>
      </c>
      <c r="B34" s="832" t="s">
        <v>2205</v>
      </c>
      <c r="C34" s="832" t="s">
        <v>576</v>
      </c>
      <c r="D34" s="832" t="s">
        <v>2196</v>
      </c>
      <c r="E34" s="832" t="s">
        <v>2215</v>
      </c>
      <c r="F34" s="832" t="s">
        <v>2249</v>
      </c>
      <c r="G34" s="832" t="s">
        <v>2251</v>
      </c>
      <c r="H34" s="849">
        <v>1</v>
      </c>
      <c r="I34" s="849">
        <v>116</v>
      </c>
      <c r="J34" s="832">
        <v>0.33333333333333331</v>
      </c>
      <c r="K34" s="832">
        <v>116</v>
      </c>
      <c r="L34" s="849">
        <v>3</v>
      </c>
      <c r="M34" s="849">
        <v>348</v>
      </c>
      <c r="N34" s="832">
        <v>1</v>
      </c>
      <c r="O34" s="832">
        <v>116</v>
      </c>
      <c r="P34" s="849">
        <v>5</v>
      </c>
      <c r="Q34" s="849">
        <v>580</v>
      </c>
      <c r="R34" s="837">
        <v>1.6666666666666667</v>
      </c>
      <c r="S34" s="850">
        <v>116</v>
      </c>
    </row>
    <row r="35" spans="1:19" ht="14.4" customHeight="1" x14ac:dyDescent="0.3">
      <c r="A35" s="831" t="s">
        <v>553</v>
      </c>
      <c r="B35" s="832" t="s">
        <v>2205</v>
      </c>
      <c r="C35" s="832" t="s">
        <v>576</v>
      </c>
      <c r="D35" s="832" t="s">
        <v>2196</v>
      </c>
      <c r="E35" s="832" t="s">
        <v>2215</v>
      </c>
      <c r="F35" s="832" t="s">
        <v>2252</v>
      </c>
      <c r="G35" s="832" t="s">
        <v>2253</v>
      </c>
      <c r="H35" s="849"/>
      <c r="I35" s="849"/>
      <c r="J35" s="832"/>
      <c r="K35" s="832"/>
      <c r="L35" s="849">
        <v>3</v>
      </c>
      <c r="M35" s="849">
        <v>111</v>
      </c>
      <c r="N35" s="832">
        <v>1</v>
      </c>
      <c r="O35" s="832">
        <v>37</v>
      </c>
      <c r="P35" s="849"/>
      <c r="Q35" s="849"/>
      <c r="R35" s="837"/>
      <c r="S35" s="850"/>
    </row>
    <row r="36" spans="1:19" ht="14.4" customHeight="1" x14ac:dyDescent="0.3">
      <c r="A36" s="831" t="s">
        <v>553</v>
      </c>
      <c r="B36" s="832" t="s">
        <v>2205</v>
      </c>
      <c r="C36" s="832" t="s">
        <v>576</v>
      </c>
      <c r="D36" s="832" t="s">
        <v>2196</v>
      </c>
      <c r="E36" s="832" t="s">
        <v>2215</v>
      </c>
      <c r="F36" s="832" t="s">
        <v>2254</v>
      </c>
      <c r="G36" s="832" t="s">
        <v>2255</v>
      </c>
      <c r="H36" s="849">
        <v>14</v>
      </c>
      <c r="I36" s="849">
        <v>1204</v>
      </c>
      <c r="J36" s="832">
        <v>0.77777777777777779</v>
      </c>
      <c r="K36" s="832">
        <v>86</v>
      </c>
      <c r="L36" s="849">
        <v>18</v>
      </c>
      <c r="M36" s="849">
        <v>1548</v>
      </c>
      <c r="N36" s="832">
        <v>1</v>
      </c>
      <c r="O36" s="832">
        <v>86</v>
      </c>
      <c r="P36" s="849">
        <v>12</v>
      </c>
      <c r="Q36" s="849">
        <v>1032</v>
      </c>
      <c r="R36" s="837">
        <v>0.66666666666666663</v>
      </c>
      <c r="S36" s="850">
        <v>86</v>
      </c>
    </row>
    <row r="37" spans="1:19" ht="14.4" customHeight="1" x14ac:dyDescent="0.3">
      <c r="A37" s="831" t="s">
        <v>553</v>
      </c>
      <c r="B37" s="832" t="s">
        <v>2205</v>
      </c>
      <c r="C37" s="832" t="s">
        <v>576</v>
      </c>
      <c r="D37" s="832" t="s">
        <v>2196</v>
      </c>
      <c r="E37" s="832" t="s">
        <v>2215</v>
      </c>
      <c r="F37" s="832" t="s">
        <v>2254</v>
      </c>
      <c r="G37" s="832" t="s">
        <v>2256</v>
      </c>
      <c r="H37" s="849">
        <v>20</v>
      </c>
      <c r="I37" s="849">
        <v>1720</v>
      </c>
      <c r="J37" s="832">
        <v>0.8</v>
      </c>
      <c r="K37" s="832">
        <v>86</v>
      </c>
      <c r="L37" s="849">
        <v>25</v>
      </c>
      <c r="M37" s="849">
        <v>2150</v>
      </c>
      <c r="N37" s="832">
        <v>1</v>
      </c>
      <c r="O37" s="832">
        <v>86</v>
      </c>
      <c r="P37" s="849">
        <v>26</v>
      </c>
      <c r="Q37" s="849">
        <v>2236</v>
      </c>
      <c r="R37" s="837">
        <v>1.04</v>
      </c>
      <c r="S37" s="850">
        <v>86</v>
      </c>
    </row>
    <row r="38" spans="1:19" ht="14.4" customHeight="1" x14ac:dyDescent="0.3">
      <c r="A38" s="831" t="s">
        <v>553</v>
      </c>
      <c r="B38" s="832" t="s">
        <v>2205</v>
      </c>
      <c r="C38" s="832" t="s">
        <v>576</v>
      </c>
      <c r="D38" s="832" t="s">
        <v>2196</v>
      </c>
      <c r="E38" s="832" t="s">
        <v>2215</v>
      </c>
      <c r="F38" s="832" t="s">
        <v>2257</v>
      </c>
      <c r="G38" s="832" t="s">
        <v>2258</v>
      </c>
      <c r="H38" s="849"/>
      <c r="I38" s="849"/>
      <c r="J38" s="832"/>
      <c r="K38" s="832"/>
      <c r="L38" s="849"/>
      <c r="M38" s="849"/>
      <c r="N38" s="832"/>
      <c r="O38" s="832"/>
      <c r="P38" s="849">
        <v>1</v>
      </c>
      <c r="Q38" s="849">
        <v>32</v>
      </c>
      <c r="R38" s="837"/>
      <c r="S38" s="850">
        <v>32</v>
      </c>
    </row>
    <row r="39" spans="1:19" ht="14.4" customHeight="1" x14ac:dyDescent="0.3">
      <c r="A39" s="831" t="s">
        <v>553</v>
      </c>
      <c r="B39" s="832" t="s">
        <v>2205</v>
      </c>
      <c r="C39" s="832" t="s">
        <v>576</v>
      </c>
      <c r="D39" s="832" t="s">
        <v>2196</v>
      </c>
      <c r="E39" s="832" t="s">
        <v>2215</v>
      </c>
      <c r="F39" s="832" t="s">
        <v>2264</v>
      </c>
      <c r="G39" s="832" t="s">
        <v>2265</v>
      </c>
      <c r="H39" s="849"/>
      <c r="I39" s="849"/>
      <c r="J39" s="832"/>
      <c r="K39" s="832"/>
      <c r="L39" s="849"/>
      <c r="M39" s="849"/>
      <c r="N39" s="832"/>
      <c r="O39" s="832"/>
      <c r="P39" s="849">
        <v>1</v>
      </c>
      <c r="Q39" s="849">
        <v>375</v>
      </c>
      <c r="R39" s="837"/>
      <c r="S39" s="850">
        <v>375</v>
      </c>
    </row>
    <row r="40" spans="1:19" ht="14.4" customHeight="1" x14ac:dyDescent="0.3">
      <c r="A40" s="831" t="s">
        <v>553</v>
      </c>
      <c r="B40" s="832" t="s">
        <v>2205</v>
      </c>
      <c r="C40" s="832" t="s">
        <v>576</v>
      </c>
      <c r="D40" s="832" t="s">
        <v>2196</v>
      </c>
      <c r="E40" s="832" t="s">
        <v>2215</v>
      </c>
      <c r="F40" s="832" t="s">
        <v>2264</v>
      </c>
      <c r="G40" s="832" t="s">
        <v>2266</v>
      </c>
      <c r="H40" s="849">
        <v>1</v>
      </c>
      <c r="I40" s="849">
        <v>183</v>
      </c>
      <c r="J40" s="832"/>
      <c r="K40" s="832">
        <v>183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553</v>
      </c>
      <c r="B41" s="832" t="s">
        <v>2205</v>
      </c>
      <c r="C41" s="832" t="s">
        <v>576</v>
      </c>
      <c r="D41" s="832" t="s">
        <v>2196</v>
      </c>
      <c r="E41" s="832" t="s">
        <v>2215</v>
      </c>
      <c r="F41" s="832" t="s">
        <v>2270</v>
      </c>
      <c r="G41" s="832" t="s">
        <v>2271</v>
      </c>
      <c r="H41" s="849">
        <v>2</v>
      </c>
      <c r="I41" s="849">
        <v>0</v>
      </c>
      <c r="J41" s="832"/>
      <c r="K41" s="832">
        <v>0</v>
      </c>
      <c r="L41" s="849">
        <v>6</v>
      </c>
      <c r="M41" s="849">
        <v>0</v>
      </c>
      <c r="N41" s="832"/>
      <c r="O41" s="832">
        <v>0</v>
      </c>
      <c r="P41" s="849">
        <v>2</v>
      </c>
      <c r="Q41" s="849">
        <v>0</v>
      </c>
      <c r="R41" s="837"/>
      <c r="S41" s="850">
        <v>0</v>
      </c>
    </row>
    <row r="42" spans="1:19" ht="14.4" customHeight="1" x14ac:dyDescent="0.3">
      <c r="A42" s="831" t="s">
        <v>553</v>
      </c>
      <c r="B42" s="832" t="s">
        <v>2205</v>
      </c>
      <c r="C42" s="832" t="s">
        <v>576</v>
      </c>
      <c r="D42" s="832" t="s">
        <v>2196</v>
      </c>
      <c r="E42" s="832" t="s">
        <v>2215</v>
      </c>
      <c r="F42" s="832" t="s">
        <v>2270</v>
      </c>
      <c r="G42" s="832" t="s">
        <v>2272</v>
      </c>
      <c r="H42" s="849">
        <v>8</v>
      </c>
      <c r="I42" s="849">
        <v>0</v>
      </c>
      <c r="J42" s="832"/>
      <c r="K42" s="832">
        <v>0</v>
      </c>
      <c r="L42" s="849">
        <v>5</v>
      </c>
      <c r="M42" s="849">
        <v>0</v>
      </c>
      <c r="N42" s="832"/>
      <c r="O42" s="832">
        <v>0</v>
      </c>
      <c r="P42" s="849">
        <v>8</v>
      </c>
      <c r="Q42" s="849">
        <v>0</v>
      </c>
      <c r="R42" s="837"/>
      <c r="S42" s="850">
        <v>0</v>
      </c>
    </row>
    <row r="43" spans="1:19" ht="14.4" customHeight="1" x14ac:dyDescent="0.3">
      <c r="A43" s="831" t="s">
        <v>553</v>
      </c>
      <c r="B43" s="832" t="s">
        <v>2205</v>
      </c>
      <c r="C43" s="832" t="s">
        <v>576</v>
      </c>
      <c r="D43" s="832" t="s">
        <v>1347</v>
      </c>
      <c r="E43" s="832" t="s">
        <v>2206</v>
      </c>
      <c r="F43" s="832" t="s">
        <v>2207</v>
      </c>
      <c r="G43" s="832" t="s">
        <v>2208</v>
      </c>
      <c r="H43" s="849">
        <v>0.6</v>
      </c>
      <c r="I43" s="849">
        <v>90.6</v>
      </c>
      <c r="J43" s="832"/>
      <c r="K43" s="832">
        <v>151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553</v>
      </c>
      <c r="B44" s="832" t="s">
        <v>2205</v>
      </c>
      <c r="C44" s="832" t="s">
        <v>576</v>
      </c>
      <c r="D44" s="832" t="s">
        <v>1347</v>
      </c>
      <c r="E44" s="832" t="s">
        <v>2215</v>
      </c>
      <c r="F44" s="832" t="s">
        <v>2219</v>
      </c>
      <c r="G44" s="832" t="s">
        <v>2220</v>
      </c>
      <c r="H44" s="849"/>
      <c r="I44" s="849"/>
      <c r="J44" s="832"/>
      <c r="K44" s="832"/>
      <c r="L44" s="849"/>
      <c r="M44" s="849"/>
      <c r="N44" s="832"/>
      <c r="O44" s="832"/>
      <c r="P44" s="849">
        <v>1</v>
      </c>
      <c r="Q44" s="849">
        <v>37</v>
      </c>
      <c r="R44" s="837"/>
      <c r="S44" s="850">
        <v>37</v>
      </c>
    </row>
    <row r="45" spans="1:19" ht="14.4" customHeight="1" x14ac:dyDescent="0.3">
      <c r="A45" s="831" t="s">
        <v>553</v>
      </c>
      <c r="B45" s="832" t="s">
        <v>2205</v>
      </c>
      <c r="C45" s="832" t="s">
        <v>576</v>
      </c>
      <c r="D45" s="832" t="s">
        <v>1347</v>
      </c>
      <c r="E45" s="832" t="s">
        <v>2215</v>
      </c>
      <c r="F45" s="832" t="s">
        <v>2230</v>
      </c>
      <c r="G45" s="832" t="s">
        <v>2231</v>
      </c>
      <c r="H45" s="849">
        <v>6</v>
      </c>
      <c r="I45" s="849">
        <v>756</v>
      </c>
      <c r="J45" s="832">
        <v>2</v>
      </c>
      <c r="K45" s="832">
        <v>126</v>
      </c>
      <c r="L45" s="849">
        <v>3</v>
      </c>
      <c r="M45" s="849">
        <v>378</v>
      </c>
      <c r="N45" s="832">
        <v>1</v>
      </c>
      <c r="O45" s="832">
        <v>126</v>
      </c>
      <c r="P45" s="849">
        <v>2</v>
      </c>
      <c r="Q45" s="849">
        <v>254</v>
      </c>
      <c r="R45" s="837">
        <v>0.67195767195767198</v>
      </c>
      <c r="S45" s="850">
        <v>127</v>
      </c>
    </row>
    <row r="46" spans="1:19" ht="14.4" customHeight="1" x14ac:dyDescent="0.3">
      <c r="A46" s="831" t="s">
        <v>553</v>
      </c>
      <c r="B46" s="832" t="s">
        <v>2205</v>
      </c>
      <c r="C46" s="832" t="s">
        <v>576</v>
      </c>
      <c r="D46" s="832" t="s">
        <v>1347</v>
      </c>
      <c r="E46" s="832" t="s">
        <v>2215</v>
      </c>
      <c r="F46" s="832" t="s">
        <v>2230</v>
      </c>
      <c r="G46" s="832" t="s">
        <v>2232</v>
      </c>
      <c r="H46" s="849">
        <v>11</v>
      </c>
      <c r="I46" s="849">
        <v>1386</v>
      </c>
      <c r="J46" s="832"/>
      <c r="K46" s="832">
        <v>126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" customHeight="1" x14ac:dyDescent="0.3">
      <c r="A47" s="831" t="s">
        <v>553</v>
      </c>
      <c r="B47" s="832" t="s">
        <v>2205</v>
      </c>
      <c r="C47" s="832" t="s">
        <v>576</v>
      </c>
      <c r="D47" s="832" t="s">
        <v>1347</v>
      </c>
      <c r="E47" s="832" t="s">
        <v>2215</v>
      </c>
      <c r="F47" s="832" t="s">
        <v>2243</v>
      </c>
      <c r="G47" s="832" t="s">
        <v>2244</v>
      </c>
      <c r="H47" s="849">
        <v>18</v>
      </c>
      <c r="I47" s="849">
        <v>600</v>
      </c>
      <c r="J47" s="832">
        <v>6</v>
      </c>
      <c r="K47" s="832">
        <v>33.333333333333336</v>
      </c>
      <c r="L47" s="849">
        <v>3</v>
      </c>
      <c r="M47" s="849">
        <v>100</v>
      </c>
      <c r="N47" s="832">
        <v>1</v>
      </c>
      <c r="O47" s="832">
        <v>33.333333333333336</v>
      </c>
      <c r="P47" s="849">
        <v>2</v>
      </c>
      <c r="Q47" s="849">
        <v>66.66</v>
      </c>
      <c r="R47" s="837">
        <v>0.66659999999999997</v>
      </c>
      <c r="S47" s="850">
        <v>33.33</v>
      </c>
    </row>
    <row r="48" spans="1:19" ht="14.4" customHeight="1" x14ac:dyDescent="0.3">
      <c r="A48" s="831" t="s">
        <v>553</v>
      </c>
      <c r="B48" s="832" t="s">
        <v>2205</v>
      </c>
      <c r="C48" s="832" t="s">
        <v>576</v>
      </c>
      <c r="D48" s="832" t="s">
        <v>1347</v>
      </c>
      <c r="E48" s="832" t="s">
        <v>2215</v>
      </c>
      <c r="F48" s="832" t="s">
        <v>2243</v>
      </c>
      <c r="G48" s="832" t="s">
        <v>2245</v>
      </c>
      <c r="H48" s="849">
        <v>1</v>
      </c>
      <c r="I48" s="849">
        <v>33.33</v>
      </c>
      <c r="J48" s="832"/>
      <c r="K48" s="832">
        <v>33.33</v>
      </c>
      <c r="L48" s="849"/>
      <c r="M48" s="849"/>
      <c r="N48" s="832"/>
      <c r="O48" s="832"/>
      <c r="P48" s="849"/>
      <c r="Q48" s="849"/>
      <c r="R48" s="837"/>
      <c r="S48" s="850"/>
    </row>
    <row r="49" spans="1:19" ht="14.4" customHeight="1" x14ac:dyDescent="0.3">
      <c r="A49" s="831" t="s">
        <v>553</v>
      </c>
      <c r="B49" s="832" t="s">
        <v>2205</v>
      </c>
      <c r="C49" s="832" t="s">
        <v>576</v>
      </c>
      <c r="D49" s="832" t="s">
        <v>1347</v>
      </c>
      <c r="E49" s="832" t="s">
        <v>2215</v>
      </c>
      <c r="F49" s="832" t="s">
        <v>2267</v>
      </c>
      <c r="G49" s="832" t="s">
        <v>2269</v>
      </c>
      <c r="H49" s="849">
        <v>2</v>
      </c>
      <c r="I49" s="849">
        <v>744</v>
      </c>
      <c r="J49" s="832"/>
      <c r="K49" s="832">
        <v>372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553</v>
      </c>
      <c r="B50" s="832" t="s">
        <v>2205</v>
      </c>
      <c r="C50" s="832" t="s">
        <v>576</v>
      </c>
      <c r="D50" s="832" t="s">
        <v>1348</v>
      </c>
      <c r="E50" s="832" t="s">
        <v>2206</v>
      </c>
      <c r="F50" s="832" t="s">
        <v>2207</v>
      </c>
      <c r="G50" s="832" t="s">
        <v>2208</v>
      </c>
      <c r="H50" s="849"/>
      <c r="I50" s="849"/>
      <c r="J50" s="832"/>
      <c r="K50" s="832"/>
      <c r="L50" s="849">
        <v>0.1</v>
      </c>
      <c r="M50" s="849">
        <v>15.1</v>
      </c>
      <c r="N50" s="832">
        <v>1</v>
      </c>
      <c r="O50" s="832">
        <v>151</v>
      </c>
      <c r="P50" s="849"/>
      <c r="Q50" s="849"/>
      <c r="R50" s="837"/>
      <c r="S50" s="850"/>
    </row>
    <row r="51" spans="1:19" ht="14.4" customHeight="1" x14ac:dyDescent="0.3">
      <c r="A51" s="831" t="s">
        <v>553</v>
      </c>
      <c r="B51" s="832" t="s">
        <v>2205</v>
      </c>
      <c r="C51" s="832" t="s">
        <v>576</v>
      </c>
      <c r="D51" s="832" t="s">
        <v>1348</v>
      </c>
      <c r="E51" s="832" t="s">
        <v>2206</v>
      </c>
      <c r="F51" s="832" t="s">
        <v>2209</v>
      </c>
      <c r="G51" s="832" t="s">
        <v>2210</v>
      </c>
      <c r="H51" s="849"/>
      <c r="I51" s="849"/>
      <c r="J51" s="832"/>
      <c r="K51" s="832"/>
      <c r="L51" s="849">
        <v>0.2</v>
      </c>
      <c r="M51" s="849">
        <v>50.71</v>
      </c>
      <c r="N51" s="832">
        <v>1</v>
      </c>
      <c r="O51" s="832">
        <v>253.54999999999998</v>
      </c>
      <c r="P51" s="849"/>
      <c r="Q51" s="849"/>
      <c r="R51" s="837"/>
      <c r="S51" s="850"/>
    </row>
    <row r="52" spans="1:19" ht="14.4" customHeight="1" x14ac:dyDescent="0.3">
      <c r="A52" s="831" t="s">
        <v>553</v>
      </c>
      <c r="B52" s="832" t="s">
        <v>2205</v>
      </c>
      <c r="C52" s="832" t="s">
        <v>576</v>
      </c>
      <c r="D52" s="832" t="s">
        <v>1348</v>
      </c>
      <c r="E52" s="832" t="s">
        <v>2206</v>
      </c>
      <c r="F52" s="832" t="s">
        <v>2213</v>
      </c>
      <c r="G52" s="832" t="s">
        <v>2214</v>
      </c>
      <c r="H52" s="849"/>
      <c r="I52" s="849"/>
      <c r="J52" s="832"/>
      <c r="K52" s="832"/>
      <c r="L52" s="849">
        <v>0.2</v>
      </c>
      <c r="M52" s="849">
        <v>42.01</v>
      </c>
      <c r="N52" s="832">
        <v>1</v>
      </c>
      <c r="O52" s="832">
        <v>210.04999999999998</v>
      </c>
      <c r="P52" s="849"/>
      <c r="Q52" s="849"/>
      <c r="R52" s="837"/>
      <c r="S52" s="850"/>
    </row>
    <row r="53" spans="1:19" ht="14.4" customHeight="1" x14ac:dyDescent="0.3">
      <c r="A53" s="831" t="s">
        <v>553</v>
      </c>
      <c r="B53" s="832" t="s">
        <v>2205</v>
      </c>
      <c r="C53" s="832" t="s">
        <v>576</v>
      </c>
      <c r="D53" s="832" t="s">
        <v>1348</v>
      </c>
      <c r="E53" s="832" t="s">
        <v>2215</v>
      </c>
      <c r="F53" s="832" t="s">
        <v>2216</v>
      </c>
      <c r="G53" s="832" t="s">
        <v>2217</v>
      </c>
      <c r="H53" s="849"/>
      <c r="I53" s="849"/>
      <c r="J53" s="832"/>
      <c r="K53" s="832"/>
      <c r="L53" s="849">
        <v>2</v>
      </c>
      <c r="M53" s="849">
        <v>166</v>
      </c>
      <c r="N53" s="832">
        <v>1</v>
      </c>
      <c r="O53" s="832">
        <v>83</v>
      </c>
      <c r="P53" s="849"/>
      <c r="Q53" s="849"/>
      <c r="R53" s="837"/>
      <c r="S53" s="850"/>
    </row>
    <row r="54" spans="1:19" ht="14.4" customHeight="1" x14ac:dyDescent="0.3">
      <c r="A54" s="831" t="s">
        <v>553</v>
      </c>
      <c r="B54" s="832" t="s">
        <v>2205</v>
      </c>
      <c r="C54" s="832" t="s">
        <v>576</v>
      </c>
      <c r="D54" s="832" t="s">
        <v>1348</v>
      </c>
      <c r="E54" s="832" t="s">
        <v>2215</v>
      </c>
      <c r="F54" s="832" t="s">
        <v>2216</v>
      </c>
      <c r="G54" s="832" t="s">
        <v>2218</v>
      </c>
      <c r="H54" s="849">
        <v>1</v>
      </c>
      <c r="I54" s="849">
        <v>83</v>
      </c>
      <c r="J54" s="832">
        <v>1</v>
      </c>
      <c r="K54" s="832">
        <v>83</v>
      </c>
      <c r="L54" s="849">
        <v>1</v>
      </c>
      <c r="M54" s="849">
        <v>83</v>
      </c>
      <c r="N54" s="832">
        <v>1</v>
      </c>
      <c r="O54" s="832">
        <v>83</v>
      </c>
      <c r="P54" s="849">
        <v>1</v>
      </c>
      <c r="Q54" s="849">
        <v>83</v>
      </c>
      <c r="R54" s="837">
        <v>1</v>
      </c>
      <c r="S54" s="850">
        <v>83</v>
      </c>
    </row>
    <row r="55" spans="1:19" ht="14.4" customHeight="1" x14ac:dyDescent="0.3">
      <c r="A55" s="831" t="s">
        <v>553</v>
      </c>
      <c r="B55" s="832" t="s">
        <v>2205</v>
      </c>
      <c r="C55" s="832" t="s">
        <v>576</v>
      </c>
      <c r="D55" s="832" t="s">
        <v>1348</v>
      </c>
      <c r="E55" s="832" t="s">
        <v>2215</v>
      </c>
      <c r="F55" s="832" t="s">
        <v>2226</v>
      </c>
      <c r="G55" s="832" t="s">
        <v>2227</v>
      </c>
      <c r="H55" s="849"/>
      <c r="I55" s="849"/>
      <c r="J55" s="832"/>
      <c r="K55" s="832"/>
      <c r="L55" s="849">
        <v>1</v>
      </c>
      <c r="M55" s="849">
        <v>116</v>
      </c>
      <c r="N55" s="832">
        <v>1</v>
      </c>
      <c r="O55" s="832">
        <v>116</v>
      </c>
      <c r="P55" s="849"/>
      <c r="Q55" s="849"/>
      <c r="R55" s="837"/>
      <c r="S55" s="850"/>
    </row>
    <row r="56" spans="1:19" ht="14.4" customHeight="1" x14ac:dyDescent="0.3">
      <c r="A56" s="831" t="s">
        <v>553</v>
      </c>
      <c r="B56" s="832" t="s">
        <v>2205</v>
      </c>
      <c r="C56" s="832" t="s">
        <v>576</v>
      </c>
      <c r="D56" s="832" t="s">
        <v>1348</v>
      </c>
      <c r="E56" s="832" t="s">
        <v>2215</v>
      </c>
      <c r="F56" s="832" t="s">
        <v>2230</v>
      </c>
      <c r="G56" s="832" t="s">
        <v>2231</v>
      </c>
      <c r="H56" s="849"/>
      <c r="I56" s="849"/>
      <c r="J56" s="832"/>
      <c r="K56" s="832"/>
      <c r="L56" s="849">
        <v>31</v>
      </c>
      <c r="M56" s="849">
        <v>3906</v>
      </c>
      <c r="N56" s="832">
        <v>1</v>
      </c>
      <c r="O56" s="832">
        <v>126</v>
      </c>
      <c r="P56" s="849">
        <v>47</v>
      </c>
      <c r="Q56" s="849">
        <v>5969</v>
      </c>
      <c r="R56" s="837">
        <v>1.5281618023553507</v>
      </c>
      <c r="S56" s="850">
        <v>127</v>
      </c>
    </row>
    <row r="57" spans="1:19" ht="14.4" customHeight="1" x14ac:dyDescent="0.3">
      <c r="A57" s="831" t="s">
        <v>553</v>
      </c>
      <c r="B57" s="832" t="s">
        <v>2205</v>
      </c>
      <c r="C57" s="832" t="s">
        <v>576</v>
      </c>
      <c r="D57" s="832" t="s">
        <v>1348</v>
      </c>
      <c r="E57" s="832" t="s">
        <v>2215</v>
      </c>
      <c r="F57" s="832" t="s">
        <v>2230</v>
      </c>
      <c r="G57" s="832" t="s">
        <v>2232</v>
      </c>
      <c r="H57" s="849">
        <v>18</v>
      </c>
      <c r="I57" s="849">
        <v>2268</v>
      </c>
      <c r="J57" s="832">
        <v>0.45</v>
      </c>
      <c r="K57" s="832">
        <v>126</v>
      </c>
      <c r="L57" s="849">
        <v>40</v>
      </c>
      <c r="M57" s="849">
        <v>5040</v>
      </c>
      <c r="N57" s="832">
        <v>1</v>
      </c>
      <c r="O57" s="832">
        <v>126</v>
      </c>
      <c r="P57" s="849">
        <v>34</v>
      </c>
      <c r="Q57" s="849">
        <v>4318</v>
      </c>
      <c r="R57" s="837">
        <v>0.8567460317460317</v>
      </c>
      <c r="S57" s="850">
        <v>127</v>
      </c>
    </row>
    <row r="58" spans="1:19" ht="14.4" customHeight="1" x14ac:dyDescent="0.3">
      <c r="A58" s="831" t="s">
        <v>553</v>
      </c>
      <c r="B58" s="832" t="s">
        <v>2205</v>
      </c>
      <c r="C58" s="832" t="s">
        <v>576</v>
      </c>
      <c r="D58" s="832" t="s">
        <v>1348</v>
      </c>
      <c r="E58" s="832" t="s">
        <v>2215</v>
      </c>
      <c r="F58" s="832" t="s">
        <v>2237</v>
      </c>
      <c r="G58" s="832" t="s">
        <v>2238</v>
      </c>
      <c r="H58" s="849"/>
      <c r="I58" s="849"/>
      <c r="J58" s="832"/>
      <c r="K58" s="832"/>
      <c r="L58" s="849">
        <v>1</v>
      </c>
      <c r="M58" s="849">
        <v>1678</v>
      </c>
      <c r="N58" s="832">
        <v>1</v>
      </c>
      <c r="O58" s="832">
        <v>1678</v>
      </c>
      <c r="P58" s="849"/>
      <c r="Q58" s="849"/>
      <c r="R58" s="837"/>
      <c r="S58" s="850"/>
    </row>
    <row r="59" spans="1:19" ht="14.4" customHeight="1" x14ac:dyDescent="0.3">
      <c r="A59" s="831" t="s">
        <v>553</v>
      </c>
      <c r="B59" s="832" t="s">
        <v>2205</v>
      </c>
      <c r="C59" s="832" t="s">
        <v>576</v>
      </c>
      <c r="D59" s="832" t="s">
        <v>1348</v>
      </c>
      <c r="E59" s="832" t="s">
        <v>2215</v>
      </c>
      <c r="F59" s="832" t="s">
        <v>2243</v>
      </c>
      <c r="G59" s="832" t="s">
        <v>2244</v>
      </c>
      <c r="H59" s="849">
        <v>56</v>
      </c>
      <c r="I59" s="849">
        <v>1866.67</v>
      </c>
      <c r="J59" s="832">
        <v>0.43410930232558143</v>
      </c>
      <c r="K59" s="832">
        <v>33.333392857142861</v>
      </c>
      <c r="L59" s="849">
        <v>129</v>
      </c>
      <c r="M59" s="849">
        <v>4300</v>
      </c>
      <c r="N59" s="832">
        <v>1</v>
      </c>
      <c r="O59" s="832">
        <v>33.333333333333336</v>
      </c>
      <c r="P59" s="849">
        <v>138</v>
      </c>
      <c r="Q59" s="849">
        <v>4599.99</v>
      </c>
      <c r="R59" s="837">
        <v>1.0697651162790698</v>
      </c>
      <c r="S59" s="850">
        <v>33.333260869565216</v>
      </c>
    </row>
    <row r="60" spans="1:19" ht="14.4" customHeight="1" x14ac:dyDescent="0.3">
      <c r="A60" s="831" t="s">
        <v>553</v>
      </c>
      <c r="B60" s="832" t="s">
        <v>2205</v>
      </c>
      <c r="C60" s="832" t="s">
        <v>576</v>
      </c>
      <c r="D60" s="832" t="s">
        <v>1348</v>
      </c>
      <c r="E60" s="832" t="s">
        <v>2215</v>
      </c>
      <c r="F60" s="832" t="s">
        <v>2243</v>
      </c>
      <c r="G60" s="832" t="s">
        <v>2245</v>
      </c>
      <c r="H60" s="849">
        <v>4</v>
      </c>
      <c r="I60" s="849">
        <v>133.32999999999998</v>
      </c>
      <c r="J60" s="832">
        <v>4.0003000300030003</v>
      </c>
      <c r="K60" s="832">
        <v>33.332499999999996</v>
      </c>
      <c r="L60" s="849">
        <v>1</v>
      </c>
      <c r="M60" s="849">
        <v>33.33</v>
      </c>
      <c r="N60" s="832">
        <v>1</v>
      </c>
      <c r="O60" s="832">
        <v>33.33</v>
      </c>
      <c r="P60" s="849">
        <v>1</v>
      </c>
      <c r="Q60" s="849">
        <v>33.33</v>
      </c>
      <c r="R60" s="837">
        <v>1</v>
      </c>
      <c r="S60" s="850">
        <v>33.33</v>
      </c>
    </row>
    <row r="61" spans="1:19" ht="14.4" customHeight="1" x14ac:dyDescent="0.3">
      <c r="A61" s="831" t="s">
        <v>553</v>
      </c>
      <c r="B61" s="832" t="s">
        <v>2205</v>
      </c>
      <c r="C61" s="832" t="s">
        <v>576</v>
      </c>
      <c r="D61" s="832" t="s">
        <v>1348</v>
      </c>
      <c r="E61" s="832" t="s">
        <v>2215</v>
      </c>
      <c r="F61" s="832" t="s">
        <v>2246</v>
      </c>
      <c r="G61" s="832" t="s">
        <v>2247</v>
      </c>
      <c r="H61" s="849">
        <v>19</v>
      </c>
      <c r="I61" s="849">
        <v>4769</v>
      </c>
      <c r="J61" s="832">
        <v>0.54285714285714282</v>
      </c>
      <c r="K61" s="832">
        <v>251</v>
      </c>
      <c r="L61" s="849">
        <v>35</v>
      </c>
      <c r="M61" s="849">
        <v>8785</v>
      </c>
      <c r="N61" s="832">
        <v>1</v>
      </c>
      <c r="O61" s="832">
        <v>251</v>
      </c>
      <c r="P61" s="849">
        <v>23</v>
      </c>
      <c r="Q61" s="849">
        <v>5796</v>
      </c>
      <c r="R61" s="837">
        <v>0.65976095617529884</v>
      </c>
      <c r="S61" s="850">
        <v>252</v>
      </c>
    </row>
    <row r="62" spans="1:19" ht="14.4" customHeight="1" x14ac:dyDescent="0.3">
      <c r="A62" s="831" t="s">
        <v>553</v>
      </c>
      <c r="B62" s="832" t="s">
        <v>2205</v>
      </c>
      <c r="C62" s="832" t="s">
        <v>576</v>
      </c>
      <c r="D62" s="832" t="s">
        <v>1348</v>
      </c>
      <c r="E62" s="832" t="s">
        <v>2215</v>
      </c>
      <c r="F62" s="832" t="s">
        <v>2246</v>
      </c>
      <c r="G62" s="832" t="s">
        <v>2248</v>
      </c>
      <c r="H62" s="849">
        <v>29</v>
      </c>
      <c r="I62" s="849">
        <v>7279</v>
      </c>
      <c r="J62" s="832">
        <v>0.96666666666666667</v>
      </c>
      <c r="K62" s="832">
        <v>251</v>
      </c>
      <c r="L62" s="849">
        <v>30</v>
      </c>
      <c r="M62" s="849">
        <v>7530</v>
      </c>
      <c r="N62" s="832">
        <v>1</v>
      </c>
      <c r="O62" s="832">
        <v>251</v>
      </c>
      <c r="P62" s="849">
        <v>37</v>
      </c>
      <c r="Q62" s="849">
        <v>9324</v>
      </c>
      <c r="R62" s="837">
        <v>1.2382470119521913</v>
      </c>
      <c r="S62" s="850">
        <v>252</v>
      </c>
    </row>
    <row r="63" spans="1:19" ht="14.4" customHeight="1" x14ac:dyDescent="0.3">
      <c r="A63" s="831" t="s">
        <v>553</v>
      </c>
      <c r="B63" s="832" t="s">
        <v>2205</v>
      </c>
      <c r="C63" s="832" t="s">
        <v>576</v>
      </c>
      <c r="D63" s="832" t="s">
        <v>1348</v>
      </c>
      <c r="E63" s="832" t="s">
        <v>2215</v>
      </c>
      <c r="F63" s="832" t="s">
        <v>2249</v>
      </c>
      <c r="G63" s="832" t="s">
        <v>2251</v>
      </c>
      <c r="H63" s="849"/>
      <c r="I63" s="849"/>
      <c r="J63" s="832"/>
      <c r="K63" s="832"/>
      <c r="L63" s="849">
        <v>2</v>
      </c>
      <c r="M63" s="849">
        <v>232</v>
      </c>
      <c r="N63" s="832">
        <v>1</v>
      </c>
      <c r="O63" s="832">
        <v>116</v>
      </c>
      <c r="P63" s="849"/>
      <c r="Q63" s="849"/>
      <c r="R63" s="837"/>
      <c r="S63" s="850"/>
    </row>
    <row r="64" spans="1:19" ht="14.4" customHeight="1" x14ac:dyDescent="0.3">
      <c r="A64" s="831" t="s">
        <v>553</v>
      </c>
      <c r="B64" s="832" t="s">
        <v>2205</v>
      </c>
      <c r="C64" s="832" t="s">
        <v>576</v>
      </c>
      <c r="D64" s="832" t="s">
        <v>1348</v>
      </c>
      <c r="E64" s="832" t="s">
        <v>2215</v>
      </c>
      <c r="F64" s="832" t="s">
        <v>2254</v>
      </c>
      <c r="G64" s="832" t="s">
        <v>2255</v>
      </c>
      <c r="H64" s="849"/>
      <c r="I64" s="849"/>
      <c r="J64" s="832"/>
      <c r="K64" s="832"/>
      <c r="L64" s="849">
        <v>1</v>
      </c>
      <c r="M64" s="849">
        <v>86</v>
      </c>
      <c r="N64" s="832">
        <v>1</v>
      </c>
      <c r="O64" s="832">
        <v>86</v>
      </c>
      <c r="P64" s="849"/>
      <c r="Q64" s="849"/>
      <c r="R64" s="837"/>
      <c r="S64" s="850"/>
    </row>
    <row r="65" spans="1:19" ht="14.4" customHeight="1" x14ac:dyDescent="0.3">
      <c r="A65" s="831" t="s">
        <v>553</v>
      </c>
      <c r="B65" s="832" t="s">
        <v>2205</v>
      </c>
      <c r="C65" s="832" t="s">
        <v>576</v>
      </c>
      <c r="D65" s="832" t="s">
        <v>1348</v>
      </c>
      <c r="E65" s="832" t="s">
        <v>2215</v>
      </c>
      <c r="F65" s="832" t="s">
        <v>2257</v>
      </c>
      <c r="G65" s="832" t="s">
        <v>2259</v>
      </c>
      <c r="H65" s="849"/>
      <c r="I65" s="849"/>
      <c r="J65" s="832"/>
      <c r="K65" s="832"/>
      <c r="L65" s="849"/>
      <c r="M65" s="849"/>
      <c r="N65" s="832"/>
      <c r="O65" s="832"/>
      <c r="P65" s="849">
        <v>1</v>
      </c>
      <c r="Q65" s="849">
        <v>32</v>
      </c>
      <c r="R65" s="837"/>
      <c r="S65" s="850">
        <v>32</v>
      </c>
    </row>
    <row r="66" spans="1:19" ht="14.4" customHeight="1" x14ac:dyDescent="0.3">
      <c r="A66" s="831" t="s">
        <v>553</v>
      </c>
      <c r="B66" s="832" t="s">
        <v>2205</v>
      </c>
      <c r="C66" s="832" t="s">
        <v>576</v>
      </c>
      <c r="D66" s="832" t="s">
        <v>1348</v>
      </c>
      <c r="E66" s="832" t="s">
        <v>2215</v>
      </c>
      <c r="F66" s="832" t="s">
        <v>2260</v>
      </c>
      <c r="G66" s="832" t="s">
        <v>2261</v>
      </c>
      <c r="H66" s="849"/>
      <c r="I66" s="849"/>
      <c r="J66" s="832"/>
      <c r="K66" s="832"/>
      <c r="L66" s="849"/>
      <c r="M66" s="849"/>
      <c r="N66" s="832"/>
      <c r="O66" s="832"/>
      <c r="P66" s="849">
        <v>1</v>
      </c>
      <c r="Q66" s="849">
        <v>59</v>
      </c>
      <c r="R66" s="837"/>
      <c r="S66" s="850">
        <v>59</v>
      </c>
    </row>
    <row r="67" spans="1:19" ht="14.4" customHeight="1" x14ac:dyDescent="0.3">
      <c r="A67" s="831" t="s">
        <v>553</v>
      </c>
      <c r="B67" s="832" t="s">
        <v>2205</v>
      </c>
      <c r="C67" s="832" t="s">
        <v>576</v>
      </c>
      <c r="D67" s="832" t="s">
        <v>1348</v>
      </c>
      <c r="E67" s="832" t="s">
        <v>2215</v>
      </c>
      <c r="F67" s="832" t="s">
        <v>2264</v>
      </c>
      <c r="G67" s="832" t="s">
        <v>2265</v>
      </c>
      <c r="H67" s="849"/>
      <c r="I67" s="849"/>
      <c r="J67" s="832"/>
      <c r="K67" s="832"/>
      <c r="L67" s="849">
        <v>1</v>
      </c>
      <c r="M67" s="849">
        <v>183</v>
      </c>
      <c r="N67" s="832">
        <v>1</v>
      </c>
      <c r="O67" s="832">
        <v>183</v>
      </c>
      <c r="P67" s="849"/>
      <c r="Q67" s="849"/>
      <c r="R67" s="837"/>
      <c r="S67" s="850"/>
    </row>
    <row r="68" spans="1:19" ht="14.4" customHeight="1" x14ac:dyDescent="0.3">
      <c r="A68" s="831" t="s">
        <v>553</v>
      </c>
      <c r="B68" s="832" t="s">
        <v>2205</v>
      </c>
      <c r="C68" s="832" t="s">
        <v>576</v>
      </c>
      <c r="D68" s="832" t="s">
        <v>1348</v>
      </c>
      <c r="E68" s="832" t="s">
        <v>2215</v>
      </c>
      <c r="F68" s="832" t="s">
        <v>2264</v>
      </c>
      <c r="G68" s="832" t="s">
        <v>2266</v>
      </c>
      <c r="H68" s="849"/>
      <c r="I68" s="849"/>
      <c r="J68" s="832"/>
      <c r="K68" s="832"/>
      <c r="L68" s="849">
        <v>1</v>
      </c>
      <c r="M68" s="849">
        <v>183</v>
      </c>
      <c r="N68" s="832">
        <v>1</v>
      </c>
      <c r="O68" s="832">
        <v>183</v>
      </c>
      <c r="P68" s="849"/>
      <c r="Q68" s="849"/>
      <c r="R68" s="837"/>
      <c r="S68" s="850"/>
    </row>
    <row r="69" spans="1:19" ht="14.4" customHeight="1" x14ac:dyDescent="0.3">
      <c r="A69" s="831" t="s">
        <v>553</v>
      </c>
      <c r="B69" s="832" t="s">
        <v>2205</v>
      </c>
      <c r="C69" s="832" t="s">
        <v>576</v>
      </c>
      <c r="D69" s="832" t="s">
        <v>1348</v>
      </c>
      <c r="E69" s="832" t="s">
        <v>2215</v>
      </c>
      <c r="F69" s="832" t="s">
        <v>2270</v>
      </c>
      <c r="G69" s="832" t="s">
        <v>2271</v>
      </c>
      <c r="H69" s="849"/>
      <c r="I69" s="849"/>
      <c r="J69" s="832"/>
      <c r="K69" s="832"/>
      <c r="L69" s="849">
        <v>1</v>
      </c>
      <c r="M69" s="849">
        <v>0</v>
      </c>
      <c r="N69" s="832"/>
      <c r="O69" s="832">
        <v>0</v>
      </c>
      <c r="P69" s="849"/>
      <c r="Q69" s="849"/>
      <c r="R69" s="837"/>
      <c r="S69" s="850"/>
    </row>
    <row r="70" spans="1:19" ht="14.4" customHeight="1" x14ac:dyDescent="0.3">
      <c r="A70" s="831" t="s">
        <v>553</v>
      </c>
      <c r="B70" s="832" t="s">
        <v>2205</v>
      </c>
      <c r="C70" s="832" t="s">
        <v>576</v>
      </c>
      <c r="D70" s="832" t="s">
        <v>1349</v>
      </c>
      <c r="E70" s="832" t="s">
        <v>2206</v>
      </c>
      <c r="F70" s="832" t="s">
        <v>2207</v>
      </c>
      <c r="G70" s="832" t="s">
        <v>2208</v>
      </c>
      <c r="H70" s="849"/>
      <c r="I70" s="849"/>
      <c r="J70" s="832"/>
      <c r="K70" s="832"/>
      <c r="L70" s="849"/>
      <c r="M70" s="849"/>
      <c r="N70" s="832"/>
      <c r="O70" s="832"/>
      <c r="P70" s="849">
        <v>0.1</v>
      </c>
      <c r="Q70" s="849">
        <v>6.97</v>
      </c>
      <c r="R70" s="837"/>
      <c r="S70" s="850">
        <v>69.699999999999989</v>
      </c>
    </row>
    <row r="71" spans="1:19" ht="14.4" customHeight="1" x14ac:dyDescent="0.3">
      <c r="A71" s="831" t="s">
        <v>553</v>
      </c>
      <c r="B71" s="832" t="s">
        <v>2205</v>
      </c>
      <c r="C71" s="832" t="s">
        <v>576</v>
      </c>
      <c r="D71" s="832" t="s">
        <v>1349</v>
      </c>
      <c r="E71" s="832" t="s">
        <v>2215</v>
      </c>
      <c r="F71" s="832" t="s">
        <v>2216</v>
      </c>
      <c r="G71" s="832" t="s">
        <v>2217</v>
      </c>
      <c r="H71" s="849"/>
      <c r="I71" s="849"/>
      <c r="J71" s="832"/>
      <c r="K71" s="832"/>
      <c r="L71" s="849">
        <v>1</v>
      </c>
      <c r="M71" s="849">
        <v>83</v>
      </c>
      <c r="N71" s="832">
        <v>1</v>
      </c>
      <c r="O71" s="832">
        <v>83</v>
      </c>
      <c r="P71" s="849">
        <v>1</v>
      </c>
      <c r="Q71" s="849">
        <v>83</v>
      </c>
      <c r="R71" s="837">
        <v>1</v>
      </c>
      <c r="S71" s="850">
        <v>83</v>
      </c>
    </row>
    <row r="72" spans="1:19" ht="14.4" customHeight="1" x14ac:dyDescent="0.3">
      <c r="A72" s="831" t="s">
        <v>553</v>
      </c>
      <c r="B72" s="832" t="s">
        <v>2205</v>
      </c>
      <c r="C72" s="832" t="s">
        <v>576</v>
      </c>
      <c r="D72" s="832" t="s">
        <v>1349</v>
      </c>
      <c r="E72" s="832" t="s">
        <v>2215</v>
      </c>
      <c r="F72" s="832" t="s">
        <v>2216</v>
      </c>
      <c r="G72" s="832" t="s">
        <v>2218</v>
      </c>
      <c r="H72" s="849"/>
      <c r="I72" s="849"/>
      <c r="J72" s="832"/>
      <c r="K72" s="832"/>
      <c r="L72" s="849"/>
      <c r="M72" s="849"/>
      <c r="N72" s="832"/>
      <c r="O72" s="832"/>
      <c r="P72" s="849">
        <v>1</v>
      </c>
      <c r="Q72" s="849">
        <v>83</v>
      </c>
      <c r="R72" s="837"/>
      <c r="S72" s="850">
        <v>83</v>
      </c>
    </row>
    <row r="73" spans="1:19" ht="14.4" customHeight="1" x14ac:dyDescent="0.3">
      <c r="A73" s="831" t="s">
        <v>553</v>
      </c>
      <c r="B73" s="832" t="s">
        <v>2205</v>
      </c>
      <c r="C73" s="832" t="s">
        <v>576</v>
      </c>
      <c r="D73" s="832" t="s">
        <v>1349</v>
      </c>
      <c r="E73" s="832" t="s">
        <v>2215</v>
      </c>
      <c r="F73" s="832" t="s">
        <v>2219</v>
      </c>
      <c r="G73" s="832" t="s">
        <v>2220</v>
      </c>
      <c r="H73" s="849">
        <v>12</v>
      </c>
      <c r="I73" s="849">
        <v>444</v>
      </c>
      <c r="J73" s="832"/>
      <c r="K73" s="832">
        <v>37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 t="s">
        <v>553</v>
      </c>
      <c r="B74" s="832" t="s">
        <v>2205</v>
      </c>
      <c r="C74" s="832" t="s">
        <v>576</v>
      </c>
      <c r="D74" s="832" t="s">
        <v>1349</v>
      </c>
      <c r="E74" s="832" t="s">
        <v>2215</v>
      </c>
      <c r="F74" s="832" t="s">
        <v>2219</v>
      </c>
      <c r="G74" s="832" t="s">
        <v>2221</v>
      </c>
      <c r="H74" s="849">
        <v>8</v>
      </c>
      <c r="I74" s="849">
        <v>296</v>
      </c>
      <c r="J74" s="832"/>
      <c r="K74" s="832">
        <v>37</v>
      </c>
      <c r="L74" s="849"/>
      <c r="M74" s="849"/>
      <c r="N74" s="832"/>
      <c r="O74" s="832"/>
      <c r="P74" s="849">
        <v>1</v>
      </c>
      <c r="Q74" s="849">
        <v>37</v>
      </c>
      <c r="R74" s="837"/>
      <c r="S74" s="850">
        <v>37</v>
      </c>
    </row>
    <row r="75" spans="1:19" ht="14.4" customHeight="1" x14ac:dyDescent="0.3">
      <c r="A75" s="831" t="s">
        <v>553</v>
      </c>
      <c r="B75" s="832" t="s">
        <v>2205</v>
      </c>
      <c r="C75" s="832" t="s">
        <v>576</v>
      </c>
      <c r="D75" s="832" t="s">
        <v>1349</v>
      </c>
      <c r="E75" s="832" t="s">
        <v>2215</v>
      </c>
      <c r="F75" s="832" t="s">
        <v>2230</v>
      </c>
      <c r="G75" s="832" t="s">
        <v>2231</v>
      </c>
      <c r="H75" s="849">
        <v>23</v>
      </c>
      <c r="I75" s="849">
        <v>2898</v>
      </c>
      <c r="J75" s="832">
        <v>0.60526315789473684</v>
      </c>
      <c r="K75" s="832">
        <v>126</v>
      </c>
      <c r="L75" s="849">
        <v>38</v>
      </c>
      <c r="M75" s="849">
        <v>4788</v>
      </c>
      <c r="N75" s="832">
        <v>1</v>
      </c>
      <c r="O75" s="832">
        <v>126</v>
      </c>
      <c r="P75" s="849">
        <v>20</v>
      </c>
      <c r="Q75" s="849">
        <v>2540</v>
      </c>
      <c r="R75" s="837">
        <v>0.53049289891395157</v>
      </c>
      <c r="S75" s="850">
        <v>127</v>
      </c>
    </row>
    <row r="76" spans="1:19" ht="14.4" customHeight="1" x14ac:dyDescent="0.3">
      <c r="A76" s="831" t="s">
        <v>553</v>
      </c>
      <c r="B76" s="832" t="s">
        <v>2205</v>
      </c>
      <c r="C76" s="832" t="s">
        <v>576</v>
      </c>
      <c r="D76" s="832" t="s">
        <v>1349</v>
      </c>
      <c r="E76" s="832" t="s">
        <v>2215</v>
      </c>
      <c r="F76" s="832" t="s">
        <v>2230</v>
      </c>
      <c r="G76" s="832" t="s">
        <v>2232</v>
      </c>
      <c r="H76" s="849">
        <v>39</v>
      </c>
      <c r="I76" s="849">
        <v>4914</v>
      </c>
      <c r="J76" s="832">
        <v>0.78</v>
      </c>
      <c r="K76" s="832">
        <v>126</v>
      </c>
      <c r="L76" s="849">
        <v>50</v>
      </c>
      <c r="M76" s="849">
        <v>6300</v>
      </c>
      <c r="N76" s="832">
        <v>1</v>
      </c>
      <c r="O76" s="832">
        <v>126</v>
      </c>
      <c r="P76" s="849">
        <v>13</v>
      </c>
      <c r="Q76" s="849">
        <v>1651</v>
      </c>
      <c r="R76" s="837">
        <v>0.26206349206349205</v>
      </c>
      <c r="S76" s="850">
        <v>127</v>
      </c>
    </row>
    <row r="77" spans="1:19" ht="14.4" customHeight="1" x14ac:dyDescent="0.3">
      <c r="A77" s="831" t="s">
        <v>553</v>
      </c>
      <c r="B77" s="832" t="s">
        <v>2205</v>
      </c>
      <c r="C77" s="832" t="s">
        <v>576</v>
      </c>
      <c r="D77" s="832" t="s">
        <v>1349</v>
      </c>
      <c r="E77" s="832" t="s">
        <v>2215</v>
      </c>
      <c r="F77" s="832" t="s">
        <v>2233</v>
      </c>
      <c r="G77" s="832" t="s">
        <v>2234</v>
      </c>
      <c r="H77" s="849">
        <v>1</v>
      </c>
      <c r="I77" s="849">
        <v>540</v>
      </c>
      <c r="J77" s="832"/>
      <c r="K77" s="832">
        <v>540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 t="s">
        <v>553</v>
      </c>
      <c r="B78" s="832" t="s">
        <v>2205</v>
      </c>
      <c r="C78" s="832" t="s">
        <v>576</v>
      </c>
      <c r="D78" s="832" t="s">
        <v>1349</v>
      </c>
      <c r="E78" s="832" t="s">
        <v>2215</v>
      </c>
      <c r="F78" s="832" t="s">
        <v>2237</v>
      </c>
      <c r="G78" s="832" t="s">
        <v>2239</v>
      </c>
      <c r="H78" s="849"/>
      <c r="I78" s="849"/>
      <c r="J78" s="832"/>
      <c r="K78" s="832"/>
      <c r="L78" s="849"/>
      <c r="M78" s="849"/>
      <c r="N78" s="832"/>
      <c r="O78" s="832"/>
      <c r="P78" s="849">
        <v>1</v>
      </c>
      <c r="Q78" s="849">
        <v>1680</v>
      </c>
      <c r="R78" s="837"/>
      <c r="S78" s="850">
        <v>1680</v>
      </c>
    </row>
    <row r="79" spans="1:19" ht="14.4" customHeight="1" x14ac:dyDescent="0.3">
      <c r="A79" s="831" t="s">
        <v>553</v>
      </c>
      <c r="B79" s="832" t="s">
        <v>2205</v>
      </c>
      <c r="C79" s="832" t="s">
        <v>576</v>
      </c>
      <c r="D79" s="832" t="s">
        <v>1349</v>
      </c>
      <c r="E79" s="832" t="s">
        <v>2215</v>
      </c>
      <c r="F79" s="832" t="s">
        <v>2240</v>
      </c>
      <c r="G79" s="832" t="s">
        <v>2242</v>
      </c>
      <c r="H79" s="849"/>
      <c r="I79" s="849"/>
      <c r="J79" s="832"/>
      <c r="K79" s="832"/>
      <c r="L79" s="849"/>
      <c r="M79" s="849"/>
      <c r="N79" s="832"/>
      <c r="O79" s="832"/>
      <c r="P79" s="849">
        <v>1</v>
      </c>
      <c r="Q79" s="849">
        <v>0</v>
      </c>
      <c r="R79" s="837"/>
      <c r="S79" s="850">
        <v>0</v>
      </c>
    </row>
    <row r="80" spans="1:19" ht="14.4" customHeight="1" x14ac:dyDescent="0.3">
      <c r="A80" s="831" t="s">
        <v>553</v>
      </c>
      <c r="B80" s="832" t="s">
        <v>2205</v>
      </c>
      <c r="C80" s="832" t="s">
        <v>576</v>
      </c>
      <c r="D80" s="832" t="s">
        <v>1349</v>
      </c>
      <c r="E80" s="832" t="s">
        <v>2215</v>
      </c>
      <c r="F80" s="832" t="s">
        <v>2243</v>
      </c>
      <c r="G80" s="832" t="s">
        <v>2244</v>
      </c>
      <c r="H80" s="849">
        <v>124</v>
      </c>
      <c r="I80" s="849">
        <v>4133.33</v>
      </c>
      <c r="J80" s="832">
        <v>0.90510809846124196</v>
      </c>
      <c r="K80" s="832">
        <v>33.333306451612906</v>
      </c>
      <c r="L80" s="849">
        <v>137</v>
      </c>
      <c r="M80" s="849">
        <v>4566.67</v>
      </c>
      <c r="N80" s="832">
        <v>1</v>
      </c>
      <c r="O80" s="832">
        <v>33.333357664233574</v>
      </c>
      <c r="P80" s="849">
        <v>125</v>
      </c>
      <c r="Q80" s="849">
        <v>4166.67</v>
      </c>
      <c r="R80" s="837">
        <v>0.91240882305925319</v>
      </c>
      <c r="S80" s="850">
        <v>33.333359999999999</v>
      </c>
    </row>
    <row r="81" spans="1:19" ht="14.4" customHeight="1" x14ac:dyDescent="0.3">
      <c r="A81" s="831" t="s">
        <v>553</v>
      </c>
      <c r="B81" s="832" t="s">
        <v>2205</v>
      </c>
      <c r="C81" s="832" t="s">
        <v>576</v>
      </c>
      <c r="D81" s="832" t="s">
        <v>1349</v>
      </c>
      <c r="E81" s="832" t="s">
        <v>2215</v>
      </c>
      <c r="F81" s="832" t="s">
        <v>2243</v>
      </c>
      <c r="G81" s="832" t="s">
        <v>2245</v>
      </c>
      <c r="H81" s="849"/>
      <c r="I81" s="849"/>
      <c r="J81" s="832"/>
      <c r="K81" s="832"/>
      <c r="L81" s="849">
        <v>1</v>
      </c>
      <c r="M81" s="849">
        <v>33.33</v>
      </c>
      <c r="N81" s="832">
        <v>1</v>
      </c>
      <c r="O81" s="832">
        <v>33.33</v>
      </c>
      <c r="P81" s="849"/>
      <c r="Q81" s="849"/>
      <c r="R81" s="837"/>
      <c r="S81" s="850"/>
    </row>
    <row r="82" spans="1:19" ht="14.4" customHeight="1" x14ac:dyDescent="0.3">
      <c r="A82" s="831" t="s">
        <v>553</v>
      </c>
      <c r="B82" s="832" t="s">
        <v>2205</v>
      </c>
      <c r="C82" s="832" t="s">
        <v>576</v>
      </c>
      <c r="D82" s="832" t="s">
        <v>1349</v>
      </c>
      <c r="E82" s="832" t="s">
        <v>2215</v>
      </c>
      <c r="F82" s="832" t="s">
        <v>2246</v>
      </c>
      <c r="G82" s="832" t="s">
        <v>2247</v>
      </c>
      <c r="H82" s="849">
        <v>44</v>
      </c>
      <c r="I82" s="849">
        <v>11044</v>
      </c>
      <c r="J82" s="832">
        <v>1.1000000000000001</v>
      </c>
      <c r="K82" s="832">
        <v>251</v>
      </c>
      <c r="L82" s="849">
        <v>40</v>
      </c>
      <c r="M82" s="849">
        <v>10040</v>
      </c>
      <c r="N82" s="832">
        <v>1</v>
      </c>
      <c r="O82" s="832">
        <v>251</v>
      </c>
      <c r="P82" s="849">
        <v>51</v>
      </c>
      <c r="Q82" s="849">
        <v>12852</v>
      </c>
      <c r="R82" s="837">
        <v>1.2800796812749005</v>
      </c>
      <c r="S82" s="850">
        <v>252</v>
      </c>
    </row>
    <row r="83" spans="1:19" ht="14.4" customHeight="1" x14ac:dyDescent="0.3">
      <c r="A83" s="831" t="s">
        <v>553</v>
      </c>
      <c r="B83" s="832" t="s">
        <v>2205</v>
      </c>
      <c r="C83" s="832" t="s">
        <v>576</v>
      </c>
      <c r="D83" s="832" t="s">
        <v>1349</v>
      </c>
      <c r="E83" s="832" t="s">
        <v>2215</v>
      </c>
      <c r="F83" s="832" t="s">
        <v>2246</v>
      </c>
      <c r="G83" s="832" t="s">
        <v>2248</v>
      </c>
      <c r="H83" s="849">
        <v>27</v>
      </c>
      <c r="I83" s="849">
        <v>6777</v>
      </c>
      <c r="J83" s="832">
        <v>1.8</v>
      </c>
      <c r="K83" s="832">
        <v>251</v>
      </c>
      <c r="L83" s="849">
        <v>15</v>
      </c>
      <c r="M83" s="849">
        <v>3765</v>
      </c>
      <c r="N83" s="832">
        <v>1</v>
      </c>
      <c r="O83" s="832">
        <v>251</v>
      </c>
      <c r="P83" s="849">
        <v>45</v>
      </c>
      <c r="Q83" s="849">
        <v>11340</v>
      </c>
      <c r="R83" s="837">
        <v>3.0119521912350598</v>
      </c>
      <c r="S83" s="850">
        <v>252</v>
      </c>
    </row>
    <row r="84" spans="1:19" ht="14.4" customHeight="1" x14ac:dyDescent="0.3">
      <c r="A84" s="831" t="s">
        <v>553</v>
      </c>
      <c r="B84" s="832" t="s">
        <v>2205</v>
      </c>
      <c r="C84" s="832" t="s">
        <v>576</v>
      </c>
      <c r="D84" s="832" t="s">
        <v>1349</v>
      </c>
      <c r="E84" s="832" t="s">
        <v>2215</v>
      </c>
      <c r="F84" s="832" t="s">
        <v>2249</v>
      </c>
      <c r="G84" s="832" t="s">
        <v>2250</v>
      </c>
      <c r="H84" s="849"/>
      <c r="I84" s="849"/>
      <c r="J84" s="832"/>
      <c r="K84" s="832"/>
      <c r="L84" s="849">
        <v>1</v>
      </c>
      <c r="M84" s="849">
        <v>116</v>
      </c>
      <c r="N84" s="832">
        <v>1</v>
      </c>
      <c r="O84" s="832">
        <v>116</v>
      </c>
      <c r="P84" s="849"/>
      <c r="Q84" s="849"/>
      <c r="R84" s="837"/>
      <c r="S84" s="850"/>
    </row>
    <row r="85" spans="1:19" ht="14.4" customHeight="1" x14ac:dyDescent="0.3">
      <c r="A85" s="831" t="s">
        <v>553</v>
      </c>
      <c r="B85" s="832" t="s">
        <v>2205</v>
      </c>
      <c r="C85" s="832" t="s">
        <v>576</v>
      </c>
      <c r="D85" s="832" t="s">
        <v>1349</v>
      </c>
      <c r="E85" s="832" t="s">
        <v>2215</v>
      </c>
      <c r="F85" s="832" t="s">
        <v>2249</v>
      </c>
      <c r="G85" s="832" t="s">
        <v>2251</v>
      </c>
      <c r="H85" s="849">
        <v>4</v>
      </c>
      <c r="I85" s="849">
        <v>464</v>
      </c>
      <c r="J85" s="832"/>
      <c r="K85" s="832">
        <v>116</v>
      </c>
      <c r="L85" s="849"/>
      <c r="M85" s="849"/>
      <c r="N85" s="832"/>
      <c r="O85" s="832"/>
      <c r="P85" s="849"/>
      <c r="Q85" s="849"/>
      <c r="R85" s="837"/>
      <c r="S85" s="850"/>
    </row>
    <row r="86" spans="1:19" ht="14.4" customHeight="1" x14ac:dyDescent="0.3">
      <c r="A86" s="831" t="s">
        <v>553</v>
      </c>
      <c r="B86" s="832" t="s">
        <v>2205</v>
      </c>
      <c r="C86" s="832" t="s">
        <v>576</v>
      </c>
      <c r="D86" s="832" t="s">
        <v>1349</v>
      </c>
      <c r="E86" s="832" t="s">
        <v>2215</v>
      </c>
      <c r="F86" s="832" t="s">
        <v>2254</v>
      </c>
      <c r="G86" s="832" t="s">
        <v>2256</v>
      </c>
      <c r="H86" s="849"/>
      <c r="I86" s="849"/>
      <c r="J86" s="832"/>
      <c r="K86" s="832"/>
      <c r="L86" s="849"/>
      <c r="M86" s="849"/>
      <c r="N86" s="832"/>
      <c r="O86" s="832"/>
      <c r="P86" s="849">
        <v>1</v>
      </c>
      <c r="Q86" s="849">
        <v>86</v>
      </c>
      <c r="R86" s="837"/>
      <c r="S86" s="850">
        <v>86</v>
      </c>
    </row>
    <row r="87" spans="1:19" ht="14.4" customHeight="1" x14ac:dyDescent="0.3">
      <c r="A87" s="831" t="s">
        <v>553</v>
      </c>
      <c r="B87" s="832" t="s">
        <v>2205</v>
      </c>
      <c r="C87" s="832" t="s">
        <v>576</v>
      </c>
      <c r="D87" s="832" t="s">
        <v>1349</v>
      </c>
      <c r="E87" s="832" t="s">
        <v>2215</v>
      </c>
      <c r="F87" s="832" t="s">
        <v>2264</v>
      </c>
      <c r="G87" s="832" t="s">
        <v>2265</v>
      </c>
      <c r="H87" s="849"/>
      <c r="I87" s="849"/>
      <c r="J87" s="832"/>
      <c r="K87" s="832"/>
      <c r="L87" s="849">
        <v>1</v>
      </c>
      <c r="M87" s="849">
        <v>183</v>
      </c>
      <c r="N87" s="832">
        <v>1</v>
      </c>
      <c r="O87" s="832">
        <v>183</v>
      </c>
      <c r="P87" s="849"/>
      <c r="Q87" s="849"/>
      <c r="R87" s="837"/>
      <c r="S87" s="850"/>
    </row>
    <row r="88" spans="1:19" ht="14.4" customHeight="1" x14ac:dyDescent="0.3">
      <c r="A88" s="831" t="s">
        <v>553</v>
      </c>
      <c r="B88" s="832" t="s">
        <v>2205</v>
      </c>
      <c r="C88" s="832" t="s">
        <v>576</v>
      </c>
      <c r="D88" s="832" t="s">
        <v>1349</v>
      </c>
      <c r="E88" s="832" t="s">
        <v>2215</v>
      </c>
      <c r="F88" s="832" t="s">
        <v>2264</v>
      </c>
      <c r="G88" s="832" t="s">
        <v>2266</v>
      </c>
      <c r="H88" s="849">
        <v>1</v>
      </c>
      <c r="I88" s="849">
        <v>183</v>
      </c>
      <c r="J88" s="832"/>
      <c r="K88" s="832">
        <v>183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 t="s">
        <v>553</v>
      </c>
      <c r="B89" s="832" t="s">
        <v>2205</v>
      </c>
      <c r="C89" s="832" t="s">
        <v>576</v>
      </c>
      <c r="D89" s="832" t="s">
        <v>1349</v>
      </c>
      <c r="E89" s="832" t="s">
        <v>2215</v>
      </c>
      <c r="F89" s="832" t="s">
        <v>2267</v>
      </c>
      <c r="G89" s="832" t="s">
        <v>2268</v>
      </c>
      <c r="H89" s="849">
        <v>1</v>
      </c>
      <c r="I89" s="849">
        <v>372</v>
      </c>
      <c r="J89" s="832"/>
      <c r="K89" s="832">
        <v>372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553</v>
      </c>
      <c r="B90" s="832" t="s">
        <v>2205</v>
      </c>
      <c r="C90" s="832" t="s">
        <v>576</v>
      </c>
      <c r="D90" s="832" t="s">
        <v>1350</v>
      </c>
      <c r="E90" s="832" t="s">
        <v>2206</v>
      </c>
      <c r="F90" s="832" t="s">
        <v>2209</v>
      </c>
      <c r="G90" s="832" t="s">
        <v>2210</v>
      </c>
      <c r="H90" s="849"/>
      <c r="I90" s="849"/>
      <c r="J90" s="832"/>
      <c r="K90" s="832"/>
      <c r="L90" s="849">
        <v>0.2</v>
      </c>
      <c r="M90" s="849">
        <v>50.71</v>
      </c>
      <c r="N90" s="832">
        <v>1</v>
      </c>
      <c r="O90" s="832">
        <v>253.54999999999998</v>
      </c>
      <c r="P90" s="849">
        <v>0.9</v>
      </c>
      <c r="Q90" s="849">
        <v>330.93</v>
      </c>
      <c r="R90" s="837">
        <v>6.5259317688818772</v>
      </c>
      <c r="S90" s="850">
        <v>367.7</v>
      </c>
    </row>
    <row r="91" spans="1:19" ht="14.4" customHeight="1" x14ac:dyDescent="0.3">
      <c r="A91" s="831" t="s">
        <v>553</v>
      </c>
      <c r="B91" s="832" t="s">
        <v>2205</v>
      </c>
      <c r="C91" s="832" t="s">
        <v>576</v>
      </c>
      <c r="D91" s="832" t="s">
        <v>1350</v>
      </c>
      <c r="E91" s="832" t="s">
        <v>2206</v>
      </c>
      <c r="F91" s="832" t="s">
        <v>2213</v>
      </c>
      <c r="G91" s="832" t="s">
        <v>2214</v>
      </c>
      <c r="H91" s="849"/>
      <c r="I91" s="849"/>
      <c r="J91" s="832"/>
      <c r="K91" s="832"/>
      <c r="L91" s="849">
        <v>0.2</v>
      </c>
      <c r="M91" s="849">
        <v>42.01</v>
      </c>
      <c r="N91" s="832">
        <v>1</v>
      </c>
      <c r="O91" s="832">
        <v>210.04999999999998</v>
      </c>
      <c r="P91" s="849">
        <v>0.1</v>
      </c>
      <c r="Q91" s="849">
        <v>21</v>
      </c>
      <c r="R91" s="837">
        <v>0.49988098071887649</v>
      </c>
      <c r="S91" s="850">
        <v>210</v>
      </c>
    </row>
    <row r="92" spans="1:19" ht="14.4" customHeight="1" x14ac:dyDescent="0.3">
      <c r="A92" s="831" t="s">
        <v>553</v>
      </c>
      <c r="B92" s="832" t="s">
        <v>2205</v>
      </c>
      <c r="C92" s="832" t="s">
        <v>576</v>
      </c>
      <c r="D92" s="832" t="s">
        <v>1350</v>
      </c>
      <c r="E92" s="832" t="s">
        <v>2215</v>
      </c>
      <c r="F92" s="832" t="s">
        <v>2216</v>
      </c>
      <c r="G92" s="832" t="s">
        <v>2217</v>
      </c>
      <c r="H92" s="849"/>
      <c r="I92" s="849"/>
      <c r="J92" s="832"/>
      <c r="K92" s="832"/>
      <c r="L92" s="849">
        <v>1</v>
      </c>
      <c r="M92" s="849">
        <v>83</v>
      </c>
      <c r="N92" s="832">
        <v>1</v>
      </c>
      <c r="O92" s="832">
        <v>83</v>
      </c>
      <c r="P92" s="849"/>
      <c r="Q92" s="849"/>
      <c r="R92" s="837"/>
      <c r="S92" s="850"/>
    </row>
    <row r="93" spans="1:19" ht="14.4" customHeight="1" x14ac:dyDescent="0.3">
      <c r="A93" s="831" t="s">
        <v>553</v>
      </c>
      <c r="B93" s="832" t="s">
        <v>2205</v>
      </c>
      <c r="C93" s="832" t="s">
        <v>576</v>
      </c>
      <c r="D93" s="832" t="s">
        <v>1350</v>
      </c>
      <c r="E93" s="832" t="s">
        <v>2215</v>
      </c>
      <c r="F93" s="832" t="s">
        <v>2226</v>
      </c>
      <c r="G93" s="832" t="s">
        <v>2227</v>
      </c>
      <c r="H93" s="849"/>
      <c r="I93" s="849"/>
      <c r="J93" s="832"/>
      <c r="K93" s="832"/>
      <c r="L93" s="849">
        <v>1</v>
      </c>
      <c r="M93" s="849">
        <v>116</v>
      </c>
      <c r="N93" s="832">
        <v>1</v>
      </c>
      <c r="O93" s="832">
        <v>116</v>
      </c>
      <c r="P93" s="849"/>
      <c r="Q93" s="849"/>
      <c r="R93" s="837"/>
      <c r="S93" s="850"/>
    </row>
    <row r="94" spans="1:19" ht="14.4" customHeight="1" x14ac:dyDescent="0.3">
      <c r="A94" s="831" t="s">
        <v>553</v>
      </c>
      <c r="B94" s="832" t="s">
        <v>2205</v>
      </c>
      <c r="C94" s="832" t="s">
        <v>576</v>
      </c>
      <c r="D94" s="832" t="s">
        <v>1350</v>
      </c>
      <c r="E94" s="832" t="s">
        <v>2215</v>
      </c>
      <c r="F94" s="832" t="s">
        <v>2228</v>
      </c>
      <c r="G94" s="832" t="s">
        <v>2229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130</v>
      </c>
      <c r="R94" s="837"/>
      <c r="S94" s="850">
        <v>130</v>
      </c>
    </row>
    <row r="95" spans="1:19" ht="14.4" customHeight="1" x14ac:dyDescent="0.3">
      <c r="A95" s="831" t="s">
        <v>553</v>
      </c>
      <c r="B95" s="832" t="s">
        <v>2205</v>
      </c>
      <c r="C95" s="832" t="s">
        <v>576</v>
      </c>
      <c r="D95" s="832" t="s">
        <v>1350</v>
      </c>
      <c r="E95" s="832" t="s">
        <v>2215</v>
      </c>
      <c r="F95" s="832" t="s">
        <v>2230</v>
      </c>
      <c r="G95" s="832" t="s">
        <v>2231</v>
      </c>
      <c r="H95" s="849">
        <v>2</v>
      </c>
      <c r="I95" s="849">
        <v>252</v>
      </c>
      <c r="J95" s="832"/>
      <c r="K95" s="832">
        <v>126</v>
      </c>
      <c r="L95" s="849"/>
      <c r="M95" s="849"/>
      <c r="N95" s="832"/>
      <c r="O95" s="832"/>
      <c r="P95" s="849"/>
      <c r="Q95" s="849"/>
      <c r="R95" s="837"/>
      <c r="S95" s="850"/>
    </row>
    <row r="96" spans="1:19" ht="14.4" customHeight="1" x14ac:dyDescent="0.3">
      <c r="A96" s="831" t="s">
        <v>553</v>
      </c>
      <c r="B96" s="832" t="s">
        <v>2205</v>
      </c>
      <c r="C96" s="832" t="s">
        <v>576</v>
      </c>
      <c r="D96" s="832" t="s">
        <v>1350</v>
      </c>
      <c r="E96" s="832" t="s">
        <v>2215</v>
      </c>
      <c r="F96" s="832" t="s">
        <v>2230</v>
      </c>
      <c r="G96" s="832" t="s">
        <v>2232</v>
      </c>
      <c r="H96" s="849">
        <v>1</v>
      </c>
      <c r="I96" s="849">
        <v>126</v>
      </c>
      <c r="J96" s="832"/>
      <c r="K96" s="832">
        <v>126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553</v>
      </c>
      <c r="B97" s="832" t="s">
        <v>2205</v>
      </c>
      <c r="C97" s="832" t="s">
        <v>576</v>
      </c>
      <c r="D97" s="832" t="s">
        <v>1350</v>
      </c>
      <c r="E97" s="832" t="s">
        <v>2215</v>
      </c>
      <c r="F97" s="832" t="s">
        <v>2243</v>
      </c>
      <c r="G97" s="832" t="s">
        <v>2244</v>
      </c>
      <c r="H97" s="849">
        <v>69</v>
      </c>
      <c r="I97" s="849">
        <v>2300</v>
      </c>
      <c r="J97" s="832">
        <v>1.5681996386322572</v>
      </c>
      <c r="K97" s="832">
        <v>33.333333333333336</v>
      </c>
      <c r="L97" s="849">
        <v>44</v>
      </c>
      <c r="M97" s="849">
        <v>1466.65</v>
      </c>
      <c r="N97" s="832">
        <v>1</v>
      </c>
      <c r="O97" s="832">
        <v>33.332954545454548</v>
      </c>
      <c r="P97" s="849">
        <v>51</v>
      </c>
      <c r="Q97" s="849">
        <v>1700</v>
      </c>
      <c r="R97" s="837">
        <v>1.15910408072819</v>
      </c>
      <c r="S97" s="850">
        <v>33.333333333333336</v>
      </c>
    </row>
    <row r="98" spans="1:19" ht="14.4" customHeight="1" x14ac:dyDescent="0.3">
      <c r="A98" s="831" t="s">
        <v>553</v>
      </c>
      <c r="B98" s="832" t="s">
        <v>2205</v>
      </c>
      <c r="C98" s="832" t="s">
        <v>576</v>
      </c>
      <c r="D98" s="832" t="s">
        <v>1350</v>
      </c>
      <c r="E98" s="832" t="s">
        <v>2215</v>
      </c>
      <c r="F98" s="832" t="s">
        <v>2243</v>
      </c>
      <c r="G98" s="832" t="s">
        <v>2245</v>
      </c>
      <c r="H98" s="849">
        <v>1</v>
      </c>
      <c r="I98" s="849">
        <v>33.33</v>
      </c>
      <c r="J98" s="832"/>
      <c r="K98" s="832">
        <v>33.33</v>
      </c>
      <c r="L98" s="849"/>
      <c r="M98" s="849"/>
      <c r="N98" s="832"/>
      <c r="O98" s="832"/>
      <c r="P98" s="849">
        <v>4</v>
      </c>
      <c r="Q98" s="849">
        <v>133.32999999999998</v>
      </c>
      <c r="R98" s="837"/>
      <c r="S98" s="850">
        <v>33.332499999999996</v>
      </c>
    </row>
    <row r="99" spans="1:19" ht="14.4" customHeight="1" x14ac:dyDescent="0.3">
      <c r="A99" s="831" t="s">
        <v>553</v>
      </c>
      <c r="B99" s="832" t="s">
        <v>2205</v>
      </c>
      <c r="C99" s="832" t="s">
        <v>576</v>
      </c>
      <c r="D99" s="832" t="s">
        <v>1350</v>
      </c>
      <c r="E99" s="832" t="s">
        <v>2215</v>
      </c>
      <c r="F99" s="832" t="s">
        <v>2246</v>
      </c>
      <c r="G99" s="832" t="s">
        <v>2247</v>
      </c>
      <c r="H99" s="849">
        <v>2</v>
      </c>
      <c r="I99" s="849">
        <v>502</v>
      </c>
      <c r="J99" s="832">
        <v>2</v>
      </c>
      <c r="K99" s="832">
        <v>251</v>
      </c>
      <c r="L99" s="849">
        <v>1</v>
      </c>
      <c r="M99" s="849">
        <v>251</v>
      </c>
      <c r="N99" s="832">
        <v>1</v>
      </c>
      <c r="O99" s="832">
        <v>251</v>
      </c>
      <c r="P99" s="849">
        <v>2</v>
      </c>
      <c r="Q99" s="849">
        <v>504</v>
      </c>
      <c r="R99" s="837">
        <v>2.0079681274900398</v>
      </c>
      <c r="S99" s="850">
        <v>252</v>
      </c>
    </row>
    <row r="100" spans="1:19" ht="14.4" customHeight="1" x14ac:dyDescent="0.3">
      <c r="A100" s="831" t="s">
        <v>553</v>
      </c>
      <c r="B100" s="832" t="s">
        <v>2205</v>
      </c>
      <c r="C100" s="832" t="s">
        <v>576</v>
      </c>
      <c r="D100" s="832" t="s">
        <v>1350</v>
      </c>
      <c r="E100" s="832" t="s">
        <v>2215</v>
      </c>
      <c r="F100" s="832" t="s">
        <v>2246</v>
      </c>
      <c r="G100" s="832" t="s">
        <v>2248</v>
      </c>
      <c r="H100" s="849"/>
      <c r="I100" s="849"/>
      <c r="J100" s="832"/>
      <c r="K100" s="832"/>
      <c r="L100" s="849">
        <v>3</v>
      </c>
      <c r="M100" s="849">
        <v>753</v>
      </c>
      <c r="N100" s="832">
        <v>1</v>
      </c>
      <c r="O100" s="832">
        <v>251</v>
      </c>
      <c r="P100" s="849">
        <v>1</v>
      </c>
      <c r="Q100" s="849">
        <v>252</v>
      </c>
      <c r="R100" s="837">
        <v>0.33466135458167329</v>
      </c>
      <c r="S100" s="850">
        <v>252</v>
      </c>
    </row>
    <row r="101" spans="1:19" ht="14.4" customHeight="1" x14ac:dyDescent="0.3">
      <c r="A101" s="831" t="s">
        <v>553</v>
      </c>
      <c r="B101" s="832" t="s">
        <v>2205</v>
      </c>
      <c r="C101" s="832" t="s">
        <v>576</v>
      </c>
      <c r="D101" s="832" t="s">
        <v>1350</v>
      </c>
      <c r="E101" s="832" t="s">
        <v>2215</v>
      </c>
      <c r="F101" s="832" t="s">
        <v>2257</v>
      </c>
      <c r="G101" s="832" t="s">
        <v>2259</v>
      </c>
      <c r="H101" s="849"/>
      <c r="I101" s="849"/>
      <c r="J101" s="832"/>
      <c r="K101" s="832"/>
      <c r="L101" s="849"/>
      <c r="M101" s="849"/>
      <c r="N101" s="832"/>
      <c r="O101" s="832"/>
      <c r="P101" s="849">
        <v>1</v>
      </c>
      <c r="Q101" s="849">
        <v>32</v>
      </c>
      <c r="R101" s="837"/>
      <c r="S101" s="850">
        <v>32</v>
      </c>
    </row>
    <row r="102" spans="1:19" ht="14.4" customHeight="1" x14ac:dyDescent="0.3">
      <c r="A102" s="831" t="s">
        <v>553</v>
      </c>
      <c r="B102" s="832" t="s">
        <v>2205</v>
      </c>
      <c r="C102" s="832" t="s">
        <v>576</v>
      </c>
      <c r="D102" s="832" t="s">
        <v>1350</v>
      </c>
      <c r="E102" s="832" t="s">
        <v>2215</v>
      </c>
      <c r="F102" s="832" t="s">
        <v>2267</v>
      </c>
      <c r="G102" s="832" t="s">
        <v>2268</v>
      </c>
      <c r="H102" s="849">
        <v>39</v>
      </c>
      <c r="I102" s="849">
        <v>14508</v>
      </c>
      <c r="J102" s="832">
        <v>1.3891229414017618</v>
      </c>
      <c r="K102" s="832">
        <v>372</v>
      </c>
      <c r="L102" s="849">
        <v>28</v>
      </c>
      <c r="M102" s="849">
        <v>10444</v>
      </c>
      <c r="N102" s="832">
        <v>1</v>
      </c>
      <c r="O102" s="832">
        <v>373</v>
      </c>
      <c r="P102" s="849">
        <v>22</v>
      </c>
      <c r="Q102" s="849">
        <v>8228</v>
      </c>
      <c r="R102" s="837">
        <v>0.78782075833014176</v>
      </c>
      <c r="S102" s="850">
        <v>374</v>
      </c>
    </row>
    <row r="103" spans="1:19" ht="14.4" customHeight="1" x14ac:dyDescent="0.3">
      <c r="A103" s="831" t="s">
        <v>553</v>
      </c>
      <c r="B103" s="832" t="s">
        <v>2205</v>
      </c>
      <c r="C103" s="832" t="s">
        <v>576</v>
      </c>
      <c r="D103" s="832" t="s">
        <v>1350</v>
      </c>
      <c r="E103" s="832" t="s">
        <v>2215</v>
      </c>
      <c r="F103" s="832" t="s">
        <v>2267</v>
      </c>
      <c r="G103" s="832" t="s">
        <v>2269</v>
      </c>
      <c r="H103" s="849">
        <v>31</v>
      </c>
      <c r="I103" s="849">
        <v>11532</v>
      </c>
      <c r="J103" s="832">
        <v>1.7176050044682754</v>
      </c>
      <c r="K103" s="832">
        <v>372</v>
      </c>
      <c r="L103" s="849">
        <v>18</v>
      </c>
      <c r="M103" s="849">
        <v>6714</v>
      </c>
      <c r="N103" s="832">
        <v>1</v>
      </c>
      <c r="O103" s="832">
        <v>373</v>
      </c>
      <c r="P103" s="849">
        <v>33</v>
      </c>
      <c r="Q103" s="849">
        <v>12342</v>
      </c>
      <c r="R103" s="837">
        <v>1.838248436103664</v>
      </c>
      <c r="S103" s="850">
        <v>374</v>
      </c>
    </row>
    <row r="104" spans="1:19" ht="14.4" customHeight="1" x14ac:dyDescent="0.3">
      <c r="A104" s="831" t="s">
        <v>553</v>
      </c>
      <c r="B104" s="832" t="s">
        <v>2205</v>
      </c>
      <c r="C104" s="832" t="s">
        <v>576</v>
      </c>
      <c r="D104" s="832" t="s">
        <v>1351</v>
      </c>
      <c r="E104" s="832" t="s">
        <v>2206</v>
      </c>
      <c r="F104" s="832" t="s">
        <v>2211</v>
      </c>
      <c r="G104" s="832" t="s">
        <v>2212</v>
      </c>
      <c r="H104" s="849"/>
      <c r="I104" s="849"/>
      <c r="J104" s="832"/>
      <c r="K104" s="832"/>
      <c r="L104" s="849"/>
      <c r="M104" s="849"/>
      <c r="N104" s="832"/>
      <c r="O104" s="832"/>
      <c r="P104" s="849">
        <v>0.2</v>
      </c>
      <c r="Q104" s="849">
        <v>7.8</v>
      </c>
      <c r="R104" s="837"/>
      <c r="S104" s="850">
        <v>39</v>
      </c>
    </row>
    <row r="105" spans="1:19" ht="14.4" customHeight="1" x14ac:dyDescent="0.3">
      <c r="A105" s="831" t="s">
        <v>553</v>
      </c>
      <c r="B105" s="832" t="s">
        <v>2205</v>
      </c>
      <c r="C105" s="832" t="s">
        <v>576</v>
      </c>
      <c r="D105" s="832" t="s">
        <v>1351</v>
      </c>
      <c r="E105" s="832" t="s">
        <v>2215</v>
      </c>
      <c r="F105" s="832" t="s">
        <v>2216</v>
      </c>
      <c r="G105" s="832" t="s">
        <v>2217</v>
      </c>
      <c r="H105" s="849"/>
      <c r="I105" s="849"/>
      <c r="J105" s="832"/>
      <c r="K105" s="832"/>
      <c r="L105" s="849"/>
      <c r="M105" s="849"/>
      <c r="N105" s="832"/>
      <c r="O105" s="832"/>
      <c r="P105" s="849">
        <v>2</v>
      </c>
      <c r="Q105" s="849">
        <v>166</v>
      </c>
      <c r="R105" s="837"/>
      <c r="S105" s="850">
        <v>83</v>
      </c>
    </row>
    <row r="106" spans="1:19" ht="14.4" customHeight="1" x14ac:dyDescent="0.3">
      <c r="A106" s="831" t="s">
        <v>553</v>
      </c>
      <c r="B106" s="832" t="s">
        <v>2205</v>
      </c>
      <c r="C106" s="832" t="s">
        <v>576</v>
      </c>
      <c r="D106" s="832" t="s">
        <v>1351</v>
      </c>
      <c r="E106" s="832" t="s">
        <v>2215</v>
      </c>
      <c r="F106" s="832" t="s">
        <v>2216</v>
      </c>
      <c r="G106" s="832" t="s">
        <v>2218</v>
      </c>
      <c r="H106" s="849"/>
      <c r="I106" s="849"/>
      <c r="J106" s="832"/>
      <c r="K106" s="832"/>
      <c r="L106" s="849"/>
      <c r="M106" s="849"/>
      <c r="N106" s="832"/>
      <c r="O106" s="832"/>
      <c r="P106" s="849">
        <v>1</v>
      </c>
      <c r="Q106" s="849">
        <v>83</v>
      </c>
      <c r="R106" s="837"/>
      <c r="S106" s="850">
        <v>83</v>
      </c>
    </row>
    <row r="107" spans="1:19" ht="14.4" customHeight="1" x14ac:dyDescent="0.3">
      <c r="A107" s="831" t="s">
        <v>553</v>
      </c>
      <c r="B107" s="832" t="s">
        <v>2205</v>
      </c>
      <c r="C107" s="832" t="s">
        <v>576</v>
      </c>
      <c r="D107" s="832" t="s">
        <v>1351</v>
      </c>
      <c r="E107" s="832" t="s">
        <v>2215</v>
      </c>
      <c r="F107" s="832" t="s">
        <v>2219</v>
      </c>
      <c r="G107" s="832" t="s">
        <v>2220</v>
      </c>
      <c r="H107" s="849"/>
      <c r="I107" s="849"/>
      <c r="J107" s="832"/>
      <c r="K107" s="832"/>
      <c r="L107" s="849"/>
      <c r="M107" s="849"/>
      <c r="N107" s="832"/>
      <c r="O107" s="832"/>
      <c r="P107" s="849">
        <v>4</v>
      </c>
      <c r="Q107" s="849">
        <v>148</v>
      </c>
      <c r="R107" s="837"/>
      <c r="S107" s="850">
        <v>37</v>
      </c>
    </row>
    <row r="108" spans="1:19" ht="14.4" customHeight="1" x14ac:dyDescent="0.3">
      <c r="A108" s="831" t="s">
        <v>553</v>
      </c>
      <c r="B108" s="832" t="s">
        <v>2205</v>
      </c>
      <c r="C108" s="832" t="s">
        <v>576</v>
      </c>
      <c r="D108" s="832" t="s">
        <v>1351</v>
      </c>
      <c r="E108" s="832" t="s">
        <v>2215</v>
      </c>
      <c r="F108" s="832" t="s">
        <v>2219</v>
      </c>
      <c r="G108" s="832" t="s">
        <v>2221</v>
      </c>
      <c r="H108" s="849"/>
      <c r="I108" s="849"/>
      <c r="J108" s="832"/>
      <c r="K108" s="832"/>
      <c r="L108" s="849"/>
      <c r="M108" s="849"/>
      <c r="N108" s="832"/>
      <c r="O108" s="832"/>
      <c r="P108" s="849">
        <v>8</v>
      </c>
      <c r="Q108" s="849">
        <v>296</v>
      </c>
      <c r="R108" s="837"/>
      <c r="S108" s="850">
        <v>37</v>
      </c>
    </row>
    <row r="109" spans="1:19" ht="14.4" customHeight="1" x14ac:dyDescent="0.3">
      <c r="A109" s="831" t="s">
        <v>553</v>
      </c>
      <c r="B109" s="832" t="s">
        <v>2205</v>
      </c>
      <c r="C109" s="832" t="s">
        <v>576</v>
      </c>
      <c r="D109" s="832" t="s">
        <v>1351</v>
      </c>
      <c r="E109" s="832" t="s">
        <v>2215</v>
      </c>
      <c r="F109" s="832" t="s">
        <v>2230</v>
      </c>
      <c r="G109" s="832" t="s">
        <v>2231</v>
      </c>
      <c r="H109" s="849"/>
      <c r="I109" s="849"/>
      <c r="J109" s="832"/>
      <c r="K109" s="832"/>
      <c r="L109" s="849"/>
      <c r="M109" s="849"/>
      <c r="N109" s="832"/>
      <c r="O109" s="832"/>
      <c r="P109" s="849">
        <v>84</v>
      </c>
      <c r="Q109" s="849">
        <v>10668</v>
      </c>
      <c r="R109" s="837"/>
      <c r="S109" s="850">
        <v>127</v>
      </c>
    </row>
    <row r="110" spans="1:19" ht="14.4" customHeight="1" x14ac:dyDescent="0.3">
      <c r="A110" s="831" t="s">
        <v>553</v>
      </c>
      <c r="B110" s="832" t="s">
        <v>2205</v>
      </c>
      <c r="C110" s="832" t="s">
        <v>576</v>
      </c>
      <c r="D110" s="832" t="s">
        <v>1351</v>
      </c>
      <c r="E110" s="832" t="s">
        <v>2215</v>
      </c>
      <c r="F110" s="832" t="s">
        <v>2230</v>
      </c>
      <c r="G110" s="832" t="s">
        <v>2232</v>
      </c>
      <c r="H110" s="849"/>
      <c r="I110" s="849"/>
      <c r="J110" s="832"/>
      <c r="K110" s="832"/>
      <c r="L110" s="849">
        <v>1</v>
      </c>
      <c r="M110" s="849">
        <v>126</v>
      </c>
      <c r="N110" s="832">
        <v>1</v>
      </c>
      <c r="O110" s="832">
        <v>126</v>
      </c>
      <c r="P110" s="849">
        <v>44</v>
      </c>
      <c r="Q110" s="849">
        <v>5588</v>
      </c>
      <c r="R110" s="837">
        <v>44.349206349206348</v>
      </c>
      <c r="S110" s="850">
        <v>127</v>
      </c>
    </row>
    <row r="111" spans="1:19" ht="14.4" customHeight="1" x14ac:dyDescent="0.3">
      <c r="A111" s="831" t="s">
        <v>553</v>
      </c>
      <c r="B111" s="832" t="s">
        <v>2205</v>
      </c>
      <c r="C111" s="832" t="s">
        <v>576</v>
      </c>
      <c r="D111" s="832" t="s">
        <v>1351</v>
      </c>
      <c r="E111" s="832" t="s">
        <v>2215</v>
      </c>
      <c r="F111" s="832" t="s">
        <v>2243</v>
      </c>
      <c r="G111" s="832" t="s">
        <v>2244</v>
      </c>
      <c r="H111" s="849"/>
      <c r="I111" s="849"/>
      <c r="J111" s="832"/>
      <c r="K111" s="832"/>
      <c r="L111" s="849"/>
      <c r="M111" s="849"/>
      <c r="N111" s="832"/>
      <c r="O111" s="832"/>
      <c r="P111" s="849">
        <v>123</v>
      </c>
      <c r="Q111" s="849">
        <v>4100</v>
      </c>
      <c r="R111" s="837"/>
      <c r="S111" s="850">
        <v>33.333333333333336</v>
      </c>
    </row>
    <row r="112" spans="1:19" ht="14.4" customHeight="1" x14ac:dyDescent="0.3">
      <c r="A112" s="831" t="s">
        <v>553</v>
      </c>
      <c r="B112" s="832" t="s">
        <v>2205</v>
      </c>
      <c r="C112" s="832" t="s">
        <v>576</v>
      </c>
      <c r="D112" s="832" t="s">
        <v>1351</v>
      </c>
      <c r="E112" s="832" t="s">
        <v>2215</v>
      </c>
      <c r="F112" s="832" t="s">
        <v>2243</v>
      </c>
      <c r="G112" s="832" t="s">
        <v>2245</v>
      </c>
      <c r="H112" s="849"/>
      <c r="I112" s="849"/>
      <c r="J112" s="832"/>
      <c r="K112" s="832"/>
      <c r="L112" s="849">
        <v>1</v>
      </c>
      <c r="M112" s="849">
        <v>33.33</v>
      </c>
      <c r="N112" s="832">
        <v>1</v>
      </c>
      <c r="O112" s="832">
        <v>33.33</v>
      </c>
      <c r="P112" s="849">
        <v>1</v>
      </c>
      <c r="Q112" s="849">
        <v>33.33</v>
      </c>
      <c r="R112" s="837">
        <v>1</v>
      </c>
      <c r="S112" s="850">
        <v>33.33</v>
      </c>
    </row>
    <row r="113" spans="1:19" ht="14.4" customHeight="1" x14ac:dyDescent="0.3">
      <c r="A113" s="831" t="s">
        <v>553</v>
      </c>
      <c r="B113" s="832" t="s">
        <v>2205</v>
      </c>
      <c r="C113" s="832" t="s">
        <v>576</v>
      </c>
      <c r="D113" s="832" t="s">
        <v>1351</v>
      </c>
      <c r="E113" s="832" t="s">
        <v>2215</v>
      </c>
      <c r="F113" s="832" t="s">
        <v>2246</v>
      </c>
      <c r="G113" s="832" t="s">
        <v>2247</v>
      </c>
      <c r="H113" s="849"/>
      <c r="I113" s="849"/>
      <c r="J113" s="832"/>
      <c r="K113" s="832"/>
      <c r="L113" s="849">
        <v>1</v>
      </c>
      <c r="M113" s="849">
        <v>251</v>
      </c>
      <c r="N113" s="832">
        <v>1</v>
      </c>
      <c r="O113" s="832">
        <v>251</v>
      </c>
      <c r="P113" s="849"/>
      <c r="Q113" s="849"/>
      <c r="R113" s="837"/>
      <c r="S113" s="850"/>
    </row>
    <row r="114" spans="1:19" ht="14.4" customHeight="1" x14ac:dyDescent="0.3">
      <c r="A114" s="831" t="s">
        <v>553</v>
      </c>
      <c r="B114" s="832" t="s">
        <v>2205</v>
      </c>
      <c r="C114" s="832" t="s">
        <v>576</v>
      </c>
      <c r="D114" s="832" t="s">
        <v>1351</v>
      </c>
      <c r="E114" s="832" t="s">
        <v>2215</v>
      </c>
      <c r="F114" s="832" t="s">
        <v>2257</v>
      </c>
      <c r="G114" s="832" t="s">
        <v>2258</v>
      </c>
      <c r="H114" s="849"/>
      <c r="I114" s="849"/>
      <c r="J114" s="832"/>
      <c r="K114" s="832"/>
      <c r="L114" s="849"/>
      <c r="M114" s="849"/>
      <c r="N114" s="832"/>
      <c r="O114" s="832"/>
      <c r="P114" s="849">
        <v>1</v>
      </c>
      <c r="Q114" s="849">
        <v>32</v>
      </c>
      <c r="R114" s="837"/>
      <c r="S114" s="850">
        <v>32</v>
      </c>
    </row>
    <row r="115" spans="1:19" ht="14.4" customHeight="1" x14ac:dyDescent="0.3">
      <c r="A115" s="831" t="s">
        <v>553</v>
      </c>
      <c r="B115" s="832" t="s">
        <v>2205</v>
      </c>
      <c r="C115" s="832" t="s">
        <v>576</v>
      </c>
      <c r="D115" s="832" t="s">
        <v>1352</v>
      </c>
      <c r="E115" s="832" t="s">
        <v>2206</v>
      </c>
      <c r="F115" s="832" t="s">
        <v>2207</v>
      </c>
      <c r="G115" s="832" t="s">
        <v>2208</v>
      </c>
      <c r="H115" s="849">
        <v>0.1</v>
      </c>
      <c r="I115" s="849">
        <v>15.1</v>
      </c>
      <c r="J115" s="832"/>
      <c r="K115" s="832">
        <v>151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553</v>
      </c>
      <c r="B116" s="832" t="s">
        <v>2205</v>
      </c>
      <c r="C116" s="832" t="s">
        <v>576</v>
      </c>
      <c r="D116" s="832" t="s">
        <v>1352</v>
      </c>
      <c r="E116" s="832" t="s">
        <v>2215</v>
      </c>
      <c r="F116" s="832" t="s">
        <v>2216</v>
      </c>
      <c r="G116" s="832" t="s">
        <v>2217</v>
      </c>
      <c r="H116" s="849">
        <v>1</v>
      </c>
      <c r="I116" s="849">
        <v>83</v>
      </c>
      <c r="J116" s="832"/>
      <c r="K116" s="832">
        <v>83</v>
      </c>
      <c r="L116" s="849"/>
      <c r="M116" s="849"/>
      <c r="N116" s="832"/>
      <c r="O116" s="832"/>
      <c r="P116" s="849"/>
      <c r="Q116" s="849"/>
      <c r="R116" s="837"/>
      <c r="S116" s="850"/>
    </row>
    <row r="117" spans="1:19" ht="14.4" customHeight="1" x14ac:dyDescent="0.3">
      <c r="A117" s="831" t="s">
        <v>553</v>
      </c>
      <c r="B117" s="832" t="s">
        <v>2205</v>
      </c>
      <c r="C117" s="832" t="s">
        <v>576</v>
      </c>
      <c r="D117" s="832" t="s">
        <v>1352</v>
      </c>
      <c r="E117" s="832" t="s">
        <v>2215</v>
      </c>
      <c r="F117" s="832" t="s">
        <v>2216</v>
      </c>
      <c r="G117" s="832" t="s">
        <v>2218</v>
      </c>
      <c r="H117" s="849">
        <v>3</v>
      </c>
      <c r="I117" s="849">
        <v>249</v>
      </c>
      <c r="J117" s="832">
        <v>0.5</v>
      </c>
      <c r="K117" s="832">
        <v>83</v>
      </c>
      <c r="L117" s="849">
        <v>6</v>
      </c>
      <c r="M117" s="849">
        <v>498</v>
      </c>
      <c r="N117" s="832">
        <v>1</v>
      </c>
      <c r="O117" s="832">
        <v>83</v>
      </c>
      <c r="P117" s="849">
        <v>5</v>
      </c>
      <c r="Q117" s="849">
        <v>415</v>
      </c>
      <c r="R117" s="837">
        <v>0.83333333333333337</v>
      </c>
      <c r="S117" s="850">
        <v>83</v>
      </c>
    </row>
    <row r="118" spans="1:19" ht="14.4" customHeight="1" x14ac:dyDescent="0.3">
      <c r="A118" s="831" t="s">
        <v>553</v>
      </c>
      <c r="B118" s="832" t="s">
        <v>2205</v>
      </c>
      <c r="C118" s="832" t="s">
        <v>576</v>
      </c>
      <c r="D118" s="832" t="s">
        <v>1352</v>
      </c>
      <c r="E118" s="832" t="s">
        <v>2215</v>
      </c>
      <c r="F118" s="832" t="s">
        <v>2219</v>
      </c>
      <c r="G118" s="832" t="s">
        <v>2220</v>
      </c>
      <c r="H118" s="849"/>
      <c r="I118" s="849"/>
      <c r="J118" s="832"/>
      <c r="K118" s="832"/>
      <c r="L118" s="849"/>
      <c r="M118" s="849"/>
      <c r="N118" s="832"/>
      <c r="O118" s="832"/>
      <c r="P118" s="849">
        <v>1</v>
      </c>
      <c r="Q118" s="849">
        <v>37</v>
      </c>
      <c r="R118" s="837"/>
      <c r="S118" s="850">
        <v>37</v>
      </c>
    </row>
    <row r="119" spans="1:19" ht="14.4" customHeight="1" x14ac:dyDescent="0.3">
      <c r="A119" s="831" t="s">
        <v>553</v>
      </c>
      <c r="B119" s="832" t="s">
        <v>2205</v>
      </c>
      <c r="C119" s="832" t="s">
        <v>576</v>
      </c>
      <c r="D119" s="832" t="s">
        <v>1352</v>
      </c>
      <c r="E119" s="832" t="s">
        <v>2215</v>
      </c>
      <c r="F119" s="832" t="s">
        <v>2230</v>
      </c>
      <c r="G119" s="832" t="s">
        <v>2231</v>
      </c>
      <c r="H119" s="849">
        <v>34</v>
      </c>
      <c r="I119" s="849">
        <v>4284</v>
      </c>
      <c r="J119" s="832"/>
      <c r="K119" s="832">
        <v>126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 t="s">
        <v>553</v>
      </c>
      <c r="B120" s="832" t="s">
        <v>2205</v>
      </c>
      <c r="C120" s="832" t="s">
        <v>576</v>
      </c>
      <c r="D120" s="832" t="s">
        <v>1352</v>
      </c>
      <c r="E120" s="832" t="s">
        <v>2215</v>
      </c>
      <c r="F120" s="832" t="s">
        <v>2230</v>
      </c>
      <c r="G120" s="832" t="s">
        <v>2232</v>
      </c>
      <c r="H120" s="849"/>
      <c r="I120" s="849"/>
      <c r="J120" s="832"/>
      <c r="K120" s="832"/>
      <c r="L120" s="849">
        <v>74</v>
      </c>
      <c r="M120" s="849">
        <v>9324</v>
      </c>
      <c r="N120" s="832">
        <v>1</v>
      </c>
      <c r="O120" s="832">
        <v>126</v>
      </c>
      <c r="P120" s="849"/>
      <c r="Q120" s="849"/>
      <c r="R120" s="837"/>
      <c r="S120" s="850"/>
    </row>
    <row r="121" spans="1:19" ht="14.4" customHeight="1" x14ac:dyDescent="0.3">
      <c r="A121" s="831" t="s">
        <v>553</v>
      </c>
      <c r="B121" s="832" t="s">
        <v>2205</v>
      </c>
      <c r="C121" s="832" t="s">
        <v>576</v>
      </c>
      <c r="D121" s="832" t="s">
        <v>1352</v>
      </c>
      <c r="E121" s="832" t="s">
        <v>2215</v>
      </c>
      <c r="F121" s="832" t="s">
        <v>2237</v>
      </c>
      <c r="G121" s="832" t="s">
        <v>2239</v>
      </c>
      <c r="H121" s="849">
        <v>1</v>
      </c>
      <c r="I121" s="849">
        <v>1677</v>
      </c>
      <c r="J121" s="832"/>
      <c r="K121" s="832">
        <v>1677</v>
      </c>
      <c r="L121" s="849"/>
      <c r="M121" s="849"/>
      <c r="N121" s="832"/>
      <c r="O121" s="832"/>
      <c r="P121" s="849"/>
      <c r="Q121" s="849"/>
      <c r="R121" s="837"/>
      <c r="S121" s="850"/>
    </row>
    <row r="122" spans="1:19" ht="14.4" customHeight="1" x14ac:dyDescent="0.3">
      <c r="A122" s="831" t="s">
        <v>553</v>
      </c>
      <c r="B122" s="832" t="s">
        <v>2205</v>
      </c>
      <c r="C122" s="832" t="s">
        <v>576</v>
      </c>
      <c r="D122" s="832" t="s">
        <v>1352</v>
      </c>
      <c r="E122" s="832" t="s">
        <v>2215</v>
      </c>
      <c r="F122" s="832" t="s">
        <v>2243</v>
      </c>
      <c r="G122" s="832" t="s">
        <v>2244</v>
      </c>
      <c r="H122" s="849">
        <v>162</v>
      </c>
      <c r="I122" s="849">
        <v>5399.99</v>
      </c>
      <c r="J122" s="832">
        <v>0.90502575138226171</v>
      </c>
      <c r="K122" s="832">
        <v>33.333271604938268</v>
      </c>
      <c r="L122" s="849">
        <v>179</v>
      </c>
      <c r="M122" s="849">
        <v>5966.67</v>
      </c>
      <c r="N122" s="832">
        <v>1</v>
      </c>
      <c r="O122" s="832">
        <v>33.333351955307265</v>
      </c>
      <c r="P122" s="849">
        <v>214</v>
      </c>
      <c r="Q122" s="849">
        <v>7133.32</v>
      </c>
      <c r="R122" s="837">
        <v>1.1955278237274727</v>
      </c>
      <c r="S122" s="850">
        <v>33.33327102803738</v>
      </c>
    </row>
    <row r="123" spans="1:19" ht="14.4" customHeight="1" x14ac:dyDescent="0.3">
      <c r="A123" s="831" t="s">
        <v>553</v>
      </c>
      <c r="B123" s="832" t="s">
        <v>2205</v>
      </c>
      <c r="C123" s="832" t="s">
        <v>576</v>
      </c>
      <c r="D123" s="832" t="s">
        <v>1352</v>
      </c>
      <c r="E123" s="832" t="s">
        <v>2215</v>
      </c>
      <c r="F123" s="832" t="s">
        <v>2243</v>
      </c>
      <c r="G123" s="832" t="s">
        <v>2245</v>
      </c>
      <c r="H123" s="849"/>
      <c r="I123" s="849"/>
      <c r="J123" s="832"/>
      <c r="K123" s="832"/>
      <c r="L123" s="849">
        <v>2</v>
      </c>
      <c r="M123" s="849">
        <v>66.67</v>
      </c>
      <c r="N123" s="832">
        <v>1</v>
      </c>
      <c r="O123" s="832">
        <v>33.335000000000001</v>
      </c>
      <c r="P123" s="849"/>
      <c r="Q123" s="849"/>
      <c r="R123" s="837"/>
      <c r="S123" s="850"/>
    </row>
    <row r="124" spans="1:19" ht="14.4" customHeight="1" x14ac:dyDescent="0.3">
      <c r="A124" s="831" t="s">
        <v>553</v>
      </c>
      <c r="B124" s="832" t="s">
        <v>2205</v>
      </c>
      <c r="C124" s="832" t="s">
        <v>576</v>
      </c>
      <c r="D124" s="832" t="s">
        <v>1352</v>
      </c>
      <c r="E124" s="832" t="s">
        <v>2215</v>
      </c>
      <c r="F124" s="832" t="s">
        <v>2246</v>
      </c>
      <c r="G124" s="832" t="s">
        <v>2247</v>
      </c>
      <c r="H124" s="849">
        <v>40</v>
      </c>
      <c r="I124" s="849">
        <v>10040</v>
      </c>
      <c r="J124" s="832">
        <v>0.43956043956043955</v>
      </c>
      <c r="K124" s="832">
        <v>251</v>
      </c>
      <c r="L124" s="849">
        <v>91</v>
      </c>
      <c r="M124" s="849">
        <v>22841</v>
      </c>
      <c r="N124" s="832">
        <v>1</v>
      </c>
      <c r="O124" s="832">
        <v>251</v>
      </c>
      <c r="P124" s="849">
        <v>71</v>
      </c>
      <c r="Q124" s="849">
        <v>17892</v>
      </c>
      <c r="R124" s="837">
        <v>0.78332822555930126</v>
      </c>
      <c r="S124" s="850">
        <v>252</v>
      </c>
    </row>
    <row r="125" spans="1:19" ht="14.4" customHeight="1" x14ac:dyDescent="0.3">
      <c r="A125" s="831" t="s">
        <v>553</v>
      </c>
      <c r="B125" s="832" t="s">
        <v>2205</v>
      </c>
      <c r="C125" s="832" t="s">
        <v>576</v>
      </c>
      <c r="D125" s="832" t="s">
        <v>1352</v>
      </c>
      <c r="E125" s="832" t="s">
        <v>2215</v>
      </c>
      <c r="F125" s="832" t="s">
        <v>2246</v>
      </c>
      <c r="G125" s="832" t="s">
        <v>2248</v>
      </c>
      <c r="H125" s="849">
        <v>85</v>
      </c>
      <c r="I125" s="849">
        <v>21335</v>
      </c>
      <c r="J125" s="832">
        <v>4.7222222222222223</v>
      </c>
      <c r="K125" s="832">
        <v>251</v>
      </c>
      <c r="L125" s="849">
        <v>18</v>
      </c>
      <c r="M125" s="849">
        <v>4518</v>
      </c>
      <c r="N125" s="832">
        <v>1</v>
      </c>
      <c r="O125" s="832">
        <v>251</v>
      </c>
      <c r="P125" s="849">
        <v>113</v>
      </c>
      <c r="Q125" s="849">
        <v>28476</v>
      </c>
      <c r="R125" s="837">
        <v>6.3027888446215137</v>
      </c>
      <c r="S125" s="850">
        <v>252</v>
      </c>
    </row>
    <row r="126" spans="1:19" ht="14.4" customHeight="1" x14ac:dyDescent="0.3">
      <c r="A126" s="831" t="s">
        <v>553</v>
      </c>
      <c r="B126" s="832" t="s">
        <v>2205</v>
      </c>
      <c r="C126" s="832" t="s">
        <v>576</v>
      </c>
      <c r="D126" s="832" t="s">
        <v>1352</v>
      </c>
      <c r="E126" s="832" t="s">
        <v>2215</v>
      </c>
      <c r="F126" s="832" t="s">
        <v>2254</v>
      </c>
      <c r="G126" s="832" t="s">
        <v>2256</v>
      </c>
      <c r="H126" s="849">
        <v>1</v>
      </c>
      <c r="I126" s="849">
        <v>86</v>
      </c>
      <c r="J126" s="832"/>
      <c r="K126" s="832">
        <v>86</v>
      </c>
      <c r="L126" s="849"/>
      <c r="M126" s="849"/>
      <c r="N126" s="832"/>
      <c r="O126" s="832"/>
      <c r="P126" s="849"/>
      <c r="Q126" s="849"/>
      <c r="R126" s="837"/>
      <c r="S126" s="850"/>
    </row>
    <row r="127" spans="1:19" ht="14.4" customHeight="1" x14ac:dyDescent="0.3">
      <c r="A127" s="831" t="s">
        <v>553</v>
      </c>
      <c r="B127" s="832" t="s">
        <v>2205</v>
      </c>
      <c r="C127" s="832" t="s">
        <v>576</v>
      </c>
      <c r="D127" s="832" t="s">
        <v>1352</v>
      </c>
      <c r="E127" s="832" t="s">
        <v>2215</v>
      </c>
      <c r="F127" s="832" t="s">
        <v>2262</v>
      </c>
      <c r="G127" s="832" t="s">
        <v>2263</v>
      </c>
      <c r="H127" s="849">
        <v>2</v>
      </c>
      <c r="I127" s="849">
        <v>244</v>
      </c>
      <c r="J127" s="832"/>
      <c r="K127" s="832">
        <v>122</v>
      </c>
      <c r="L127" s="849"/>
      <c r="M127" s="849"/>
      <c r="N127" s="832"/>
      <c r="O127" s="832"/>
      <c r="P127" s="849"/>
      <c r="Q127" s="849"/>
      <c r="R127" s="837"/>
      <c r="S127" s="850"/>
    </row>
    <row r="128" spans="1:19" ht="14.4" customHeight="1" x14ac:dyDescent="0.3">
      <c r="A128" s="831" t="s">
        <v>553</v>
      </c>
      <c r="B128" s="832" t="s">
        <v>2205</v>
      </c>
      <c r="C128" s="832" t="s">
        <v>576</v>
      </c>
      <c r="D128" s="832" t="s">
        <v>1352</v>
      </c>
      <c r="E128" s="832" t="s">
        <v>2215</v>
      </c>
      <c r="F128" s="832" t="s">
        <v>2267</v>
      </c>
      <c r="G128" s="832" t="s">
        <v>2268</v>
      </c>
      <c r="H128" s="849">
        <v>10</v>
      </c>
      <c r="I128" s="849">
        <v>3720</v>
      </c>
      <c r="J128" s="832"/>
      <c r="K128" s="832">
        <v>372</v>
      </c>
      <c r="L128" s="849"/>
      <c r="M128" s="849"/>
      <c r="N128" s="832"/>
      <c r="O128" s="832"/>
      <c r="P128" s="849">
        <v>39</v>
      </c>
      <c r="Q128" s="849">
        <v>14586</v>
      </c>
      <c r="R128" s="837"/>
      <c r="S128" s="850">
        <v>374</v>
      </c>
    </row>
    <row r="129" spans="1:19" ht="14.4" customHeight="1" x14ac:dyDescent="0.3">
      <c r="A129" s="831" t="s">
        <v>553</v>
      </c>
      <c r="B129" s="832" t="s">
        <v>2205</v>
      </c>
      <c r="C129" s="832" t="s">
        <v>576</v>
      </c>
      <c r="D129" s="832" t="s">
        <v>1352</v>
      </c>
      <c r="E129" s="832" t="s">
        <v>2215</v>
      </c>
      <c r="F129" s="832" t="s">
        <v>2267</v>
      </c>
      <c r="G129" s="832" t="s">
        <v>2269</v>
      </c>
      <c r="H129" s="849"/>
      <c r="I129" s="849"/>
      <c r="J129" s="832"/>
      <c r="K129" s="832"/>
      <c r="L129" s="849"/>
      <c r="M129" s="849"/>
      <c r="N129" s="832"/>
      <c r="O129" s="832"/>
      <c r="P129" s="849">
        <v>-3</v>
      </c>
      <c r="Q129" s="849">
        <v>-1122</v>
      </c>
      <c r="R129" s="837"/>
      <c r="S129" s="850">
        <v>374</v>
      </c>
    </row>
    <row r="130" spans="1:19" ht="14.4" customHeight="1" x14ac:dyDescent="0.3">
      <c r="A130" s="831" t="s">
        <v>553</v>
      </c>
      <c r="B130" s="832" t="s">
        <v>2205</v>
      </c>
      <c r="C130" s="832" t="s">
        <v>576</v>
      </c>
      <c r="D130" s="832" t="s">
        <v>1353</v>
      </c>
      <c r="E130" s="832" t="s">
        <v>2206</v>
      </c>
      <c r="F130" s="832" t="s">
        <v>2207</v>
      </c>
      <c r="G130" s="832" t="s">
        <v>2208</v>
      </c>
      <c r="H130" s="849">
        <v>0.1</v>
      </c>
      <c r="I130" s="849">
        <v>15.1</v>
      </c>
      <c r="J130" s="832"/>
      <c r="K130" s="832">
        <v>151</v>
      </c>
      <c r="L130" s="849"/>
      <c r="M130" s="849"/>
      <c r="N130" s="832"/>
      <c r="O130" s="832"/>
      <c r="P130" s="849">
        <v>0.5</v>
      </c>
      <c r="Q130" s="849">
        <v>34.85</v>
      </c>
      <c r="R130" s="837"/>
      <c r="S130" s="850">
        <v>69.7</v>
      </c>
    </row>
    <row r="131" spans="1:19" ht="14.4" customHeight="1" x14ac:dyDescent="0.3">
      <c r="A131" s="831" t="s">
        <v>553</v>
      </c>
      <c r="B131" s="832" t="s">
        <v>2205</v>
      </c>
      <c r="C131" s="832" t="s">
        <v>576</v>
      </c>
      <c r="D131" s="832" t="s">
        <v>1353</v>
      </c>
      <c r="E131" s="832" t="s">
        <v>2215</v>
      </c>
      <c r="F131" s="832" t="s">
        <v>2216</v>
      </c>
      <c r="G131" s="832" t="s">
        <v>2217</v>
      </c>
      <c r="H131" s="849">
        <v>1</v>
      </c>
      <c r="I131" s="849">
        <v>83</v>
      </c>
      <c r="J131" s="832"/>
      <c r="K131" s="832">
        <v>83</v>
      </c>
      <c r="L131" s="849"/>
      <c r="M131" s="849"/>
      <c r="N131" s="832"/>
      <c r="O131" s="832"/>
      <c r="P131" s="849"/>
      <c r="Q131" s="849"/>
      <c r="R131" s="837"/>
      <c r="S131" s="850"/>
    </row>
    <row r="132" spans="1:19" ht="14.4" customHeight="1" x14ac:dyDescent="0.3">
      <c r="A132" s="831" t="s">
        <v>553</v>
      </c>
      <c r="B132" s="832" t="s">
        <v>2205</v>
      </c>
      <c r="C132" s="832" t="s">
        <v>576</v>
      </c>
      <c r="D132" s="832" t="s">
        <v>1353</v>
      </c>
      <c r="E132" s="832" t="s">
        <v>2215</v>
      </c>
      <c r="F132" s="832" t="s">
        <v>2230</v>
      </c>
      <c r="G132" s="832" t="s">
        <v>2231</v>
      </c>
      <c r="H132" s="849">
        <v>1</v>
      </c>
      <c r="I132" s="849">
        <v>126</v>
      </c>
      <c r="J132" s="832"/>
      <c r="K132" s="832">
        <v>126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553</v>
      </c>
      <c r="B133" s="832" t="s">
        <v>2205</v>
      </c>
      <c r="C133" s="832" t="s">
        <v>576</v>
      </c>
      <c r="D133" s="832" t="s">
        <v>1353</v>
      </c>
      <c r="E133" s="832" t="s">
        <v>2215</v>
      </c>
      <c r="F133" s="832" t="s">
        <v>2230</v>
      </c>
      <c r="G133" s="832" t="s">
        <v>2232</v>
      </c>
      <c r="H133" s="849"/>
      <c r="I133" s="849"/>
      <c r="J133" s="832"/>
      <c r="K133" s="832"/>
      <c r="L133" s="849">
        <v>3</v>
      </c>
      <c r="M133" s="849">
        <v>378</v>
      </c>
      <c r="N133" s="832">
        <v>1</v>
      </c>
      <c r="O133" s="832">
        <v>126</v>
      </c>
      <c r="P133" s="849"/>
      <c r="Q133" s="849"/>
      <c r="R133" s="837"/>
      <c r="S133" s="850"/>
    </row>
    <row r="134" spans="1:19" ht="14.4" customHeight="1" x14ac:dyDescent="0.3">
      <c r="A134" s="831" t="s">
        <v>553</v>
      </c>
      <c r="B134" s="832" t="s">
        <v>2205</v>
      </c>
      <c r="C134" s="832" t="s">
        <v>576</v>
      </c>
      <c r="D134" s="832" t="s">
        <v>1353</v>
      </c>
      <c r="E134" s="832" t="s">
        <v>2215</v>
      </c>
      <c r="F134" s="832" t="s">
        <v>2237</v>
      </c>
      <c r="G134" s="832" t="s">
        <v>2238</v>
      </c>
      <c r="H134" s="849">
        <v>1</v>
      </c>
      <c r="I134" s="849">
        <v>1677</v>
      </c>
      <c r="J134" s="832"/>
      <c r="K134" s="832">
        <v>1677</v>
      </c>
      <c r="L134" s="849"/>
      <c r="M134" s="849"/>
      <c r="N134" s="832"/>
      <c r="O134" s="832"/>
      <c r="P134" s="849"/>
      <c r="Q134" s="849"/>
      <c r="R134" s="837"/>
      <c r="S134" s="850"/>
    </row>
    <row r="135" spans="1:19" ht="14.4" customHeight="1" x14ac:dyDescent="0.3">
      <c r="A135" s="831" t="s">
        <v>553</v>
      </c>
      <c r="B135" s="832" t="s">
        <v>2205</v>
      </c>
      <c r="C135" s="832" t="s">
        <v>576</v>
      </c>
      <c r="D135" s="832" t="s">
        <v>1353</v>
      </c>
      <c r="E135" s="832" t="s">
        <v>2215</v>
      </c>
      <c r="F135" s="832" t="s">
        <v>2243</v>
      </c>
      <c r="G135" s="832" t="s">
        <v>2244</v>
      </c>
      <c r="H135" s="849">
        <v>233</v>
      </c>
      <c r="I135" s="849">
        <v>7766.66</v>
      </c>
      <c r="J135" s="832">
        <v>1.2263153822712538</v>
      </c>
      <c r="K135" s="832">
        <v>33.333304721030039</v>
      </c>
      <c r="L135" s="849">
        <v>190</v>
      </c>
      <c r="M135" s="849">
        <v>6333.33</v>
      </c>
      <c r="N135" s="832">
        <v>1</v>
      </c>
      <c r="O135" s="832">
        <v>33.333315789473687</v>
      </c>
      <c r="P135" s="849">
        <v>221</v>
      </c>
      <c r="Q135" s="849">
        <v>7366.67</v>
      </c>
      <c r="R135" s="837">
        <v>1.1631590332415964</v>
      </c>
      <c r="S135" s="850">
        <v>33.333348416289596</v>
      </c>
    </row>
    <row r="136" spans="1:19" ht="14.4" customHeight="1" x14ac:dyDescent="0.3">
      <c r="A136" s="831" t="s">
        <v>553</v>
      </c>
      <c r="B136" s="832" t="s">
        <v>2205</v>
      </c>
      <c r="C136" s="832" t="s">
        <v>576</v>
      </c>
      <c r="D136" s="832" t="s">
        <v>1353</v>
      </c>
      <c r="E136" s="832" t="s">
        <v>2215</v>
      </c>
      <c r="F136" s="832" t="s">
        <v>2243</v>
      </c>
      <c r="G136" s="832" t="s">
        <v>2245</v>
      </c>
      <c r="H136" s="849"/>
      <c r="I136" s="849"/>
      <c r="J136" s="832"/>
      <c r="K136" s="832"/>
      <c r="L136" s="849"/>
      <c r="M136" s="849"/>
      <c r="N136" s="832"/>
      <c r="O136" s="832"/>
      <c r="P136" s="849">
        <v>1</v>
      </c>
      <c r="Q136" s="849">
        <v>33.33</v>
      </c>
      <c r="R136" s="837"/>
      <c r="S136" s="850">
        <v>33.33</v>
      </c>
    </row>
    <row r="137" spans="1:19" ht="14.4" customHeight="1" x14ac:dyDescent="0.3">
      <c r="A137" s="831" t="s">
        <v>553</v>
      </c>
      <c r="B137" s="832" t="s">
        <v>2205</v>
      </c>
      <c r="C137" s="832" t="s">
        <v>576</v>
      </c>
      <c r="D137" s="832" t="s">
        <v>1353</v>
      </c>
      <c r="E137" s="832" t="s">
        <v>2215</v>
      </c>
      <c r="F137" s="832" t="s">
        <v>2246</v>
      </c>
      <c r="G137" s="832" t="s">
        <v>2247</v>
      </c>
      <c r="H137" s="849">
        <v>128</v>
      </c>
      <c r="I137" s="849">
        <v>32128</v>
      </c>
      <c r="J137" s="832">
        <v>0.90780141843971629</v>
      </c>
      <c r="K137" s="832">
        <v>251</v>
      </c>
      <c r="L137" s="849">
        <v>141</v>
      </c>
      <c r="M137" s="849">
        <v>35391</v>
      </c>
      <c r="N137" s="832">
        <v>1</v>
      </c>
      <c r="O137" s="832">
        <v>251</v>
      </c>
      <c r="P137" s="849">
        <v>127</v>
      </c>
      <c r="Q137" s="849">
        <v>32004</v>
      </c>
      <c r="R137" s="837">
        <v>0.90429770280579813</v>
      </c>
      <c r="S137" s="850">
        <v>252</v>
      </c>
    </row>
    <row r="138" spans="1:19" ht="14.4" customHeight="1" x14ac:dyDescent="0.3">
      <c r="A138" s="831" t="s">
        <v>553</v>
      </c>
      <c r="B138" s="832" t="s">
        <v>2205</v>
      </c>
      <c r="C138" s="832" t="s">
        <v>576</v>
      </c>
      <c r="D138" s="832" t="s">
        <v>1353</v>
      </c>
      <c r="E138" s="832" t="s">
        <v>2215</v>
      </c>
      <c r="F138" s="832" t="s">
        <v>2246</v>
      </c>
      <c r="G138" s="832" t="s">
        <v>2248</v>
      </c>
      <c r="H138" s="849">
        <v>155</v>
      </c>
      <c r="I138" s="849">
        <v>38905</v>
      </c>
      <c r="J138" s="832">
        <v>1.5346534653465347</v>
      </c>
      <c r="K138" s="832">
        <v>251</v>
      </c>
      <c r="L138" s="849">
        <v>101</v>
      </c>
      <c r="M138" s="849">
        <v>25351</v>
      </c>
      <c r="N138" s="832">
        <v>1</v>
      </c>
      <c r="O138" s="832">
        <v>251</v>
      </c>
      <c r="P138" s="849">
        <v>147</v>
      </c>
      <c r="Q138" s="849">
        <v>37044</v>
      </c>
      <c r="R138" s="837">
        <v>1.4612441323813656</v>
      </c>
      <c r="S138" s="850">
        <v>252</v>
      </c>
    </row>
    <row r="139" spans="1:19" ht="14.4" customHeight="1" x14ac:dyDescent="0.3">
      <c r="A139" s="831" t="s">
        <v>553</v>
      </c>
      <c r="B139" s="832" t="s">
        <v>2205</v>
      </c>
      <c r="C139" s="832" t="s">
        <v>576</v>
      </c>
      <c r="D139" s="832" t="s">
        <v>1353</v>
      </c>
      <c r="E139" s="832" t="s">
        <v>2215</v>
      </c>
      <c r="F139" s="832" t="s">
        <v>2249</v>
      </c>
      <c r="G139" s="832" t="s">
        <v>2250</v>
      </c>
      <c r="H139" s="849">
        <v>10</v>
      </c>
      <c r="I139" s="849">
        <v>1160</v>
      </c>
      <c r="J139" s="832">
        <v>0.58823529411764708</v>
      </c>
      <c r="K139" s="832">
        <v>116</v>
      </c>
      <c r="L139" s="849">
        <v>17</v>
      </c>
      <c r="M139" s="849">
        <v>1972</v>
      </c>
      <c r="N139" s="832">
        <v>1</v>
      </c>
      <c r="O139" s="832">
        <v>116</v>
      </c>
      <c r="P139" s="849">
        <v>14</v>
      </c>
      <c r="Q139" s="849">
        <v>1624</v>
      </c>
      <c r="R139" s="837">
        <v>0.82352941176470584</v>
      </c>
      <c r="S139" s="850">
        <v>116</v>
      </c>
    </row>
    <row r="140" spans="1:19" ht="14.4" customHeight="1" x14ac:dyDescent="0.3">
      <c r="A140" s="831" t="s">
        <v>553</v>
      </c>
      <c r="B140" s="832" t="s">
        <v>2205</v>
      </c>
      <c r="C140" s="832" t="s">
        <v>576</v>
      </c>
      <c r="D140" s="832" t="s">
        <v>1353</v>
      </c>
      <c r="E140" s="832" t="s">
        <v>2215</v>
      </c>
      <c r="F140" s="832" t="s">
        <v>2249</v>
      </c>
      <c r="G140" s="832" t="s">
        <v>2251</v>
      </c>
      <c r="H140" s="849">
        <v>13</v>
      </c>
      <c r="I140" s="849">
        <v>1508</v>
      </c>
      <c r="J140" s="832">
        <v>0.76470588235294112</v>
      </c>
      <c r="K140" s="832">
        <v>116</v>
      </c>
      <c r="L140" s="849">
        <v>17</v>
      </c>
      <c r="M140" s="849">
        <v>1972</v>
      </c>
      <c r="N140" s="832">
        <v>1</v>
      </c>
      <c r="O140" s="832">
        <v>116</v>
      </c>
      <c r="P140" s="849">
        <v>6</v>
      </c>
      <c r="Q140" s="849">
        <v>696</v>
      </c>
      <c r="R140" s="837">
        <v>0.35294117647058826</v>
      </c>
      <c r="S140" s="850">
        <v>116</v>
      </c>
    </row>
    <row r="141" spans="1:19" ht="14.4" customHeight="1" x14ac:dyDescent="0.3">
      <c r="A141" s="831" t="s">
        <v>553</v>
      </c>
      <c r="B141" s="832" t="s">
        <v>2205</v>
      </c>
      <c r="C141" s="832" t="s">
        <v>576</v>
      </c>
      <c r="D141" s="832" t="s">
        <v>1353</v>
      </c>
      <c r="E141" s="832" t="s">
        <v>2215</v>
      </c>
      <c r="F141" s="832" t="s">
        <v>2254</v>
      </c>
      <c r="G141" s="832" t="s">
        <v>2255</v>
      </c>
      <c r="H141" s="849">
        <v>1</v>
      </c>
      <c r="I141" s="849">
        <v>86</v>
      </c>
      <c r="J141" s="832"/>
      <c r="K141" s="832">
        <v>86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 t="s">
        <v>553</v>
      </c>
      <c r="B142" s="832" t="s">
        <v>2205</v>
      </c>
      <c r="C142" s="832" t="s">
        <v>576</v>
      </c>
      <c r="D142" s="832" t="s">
        <v>1353</v>
      </c>
      <c r="E142" s="832" t="s">
        <v>2215</v>
      </c>
      <c r="F142" s="832" t="s">
        <v>2264</v>
      </c>
      <c r="G142" s="832" t="s">
        <v>2265</v>
      </c>
      <c r="H142" s="849">
        <v>1</v>
      </c>
      <c r="I142" s="849">
        <v>183</v>
      </c>
      <c r="J142" s="832">
        <v>1</v>
      </c>
      <c r="K142" s="832">
        <v>183</v>
      </c>
      <c r="L142" s="849">
        <v>1</v>
      </c>
      <c r="M142" s="849">
        <v>183</v>
      </c>
      <c r="N142" s="832">
        <v>1</v>
      </c>
      <c r="O142" s="832">
        <v>183</v>
      </c>
      <c r="P142" s="849">
        <v>9</v>
      </c>
      <c r="Q142" s="849">
        <v>3375</v>
      </c>
      <c r="R142" s="837">
        <v>18.442622950819672</v>
      </c>
      <c r="S142" s="850">
        <v>375</v>
      </c>
    </row>
    <row r="143" spans="1:19" ht="14.4" customHeight="1" x14ac:dyDescent="0.3">
      <c r="A143" s="831" t="s">
        <v>553</v>
      </c>
      <c r="B143" s="832" t="s">
        <v>2205</v>
      </c>
      <c r="C143" s="832" t="s">
        <v>576</v>
      </c>
      <c r="D143" s="832" t="s">
        <v>1353</v>
      </c>
      <c r="E143" s="832" t="s">
        <v>2215</v>
      </c>
      <c r="F143" s="832" t="s">
        <v>2264</v>
      </c>
      <c r="G143" s="832" t="s">
        <v>2266</v>
      </c>
      <c r="H143" s="849">
        <v>7</v>
      </c>
      <c r="I143" s="849">
        <v>1281</v>
      </c>
      <c r="J143" s="832">
        <v>1.1666666666666667</v>
      </c>
      <c r="K143" s="832">
        <v>183</v>
      </c>
      <c r="L143" s="849">
        <v>6</v>
      </c>
      <c r="M143" s="849">
        <v>1098</v>
      </c>
      <c r="N143" s="832">
        <v>1</v>
      </c>
      <c r="O143" s="832">
        <v>183</v>
      </c>
      <c r="P143" s="849">
        <v>2</v>
      </c>
      <c r="Q143" s="849">
        <v>750</v>
      </c>
      <c r="R143" s="837">
        <v>0.68306010928961747</v>
      </c>
      <c r="S143" s="850">
        <v>375</v>
      </c>
    </row>
    <row r="144" spans="1:19" ht="14.4" customHeight="1" x14ac:dyDescent="0.3">
      <c r="A144" s="831" t="s">
        <v>553</v>
      </c>
      <c r="B144" s="832" t="s">
        <v>2205</v>
      </c>
      <c r="C144" s="832" t="s">
        <v>576</v>
      </c>
      <c r="D144" s="832" t="s">
        <v>1354</v>
      </c>
      <c r="E144" s="832" t="s">
        <v>2215</v>
      </c>
      <c r="F144" s="832" t="s">
        <v>2216</v>
      </c>
      <c r="G144" s="832" t="s">
        <v>2217</v>
      </c>
      <c r="H144" s="849">
        <v>1</v>
      </c>
      <c r="I144" s="849">
        <v>83</v>
      </c>
      <c r="J144" s="832">
        <v>1</v>
      </c>
      <c r="K144" s="832">
        <v>83</v>
      </c>
      <c r="L144" s="849">
        <v>1</v>
      </c>
      <c r="M144" s="849">
        <v>83</v>
      </c>
      <c r="N144" s="832">
        <v>1</v>
      </c>
      <c r="O144" s="832">
        <v>83</v>
      </c>
      <c r="P144" s="849">
        <v>2</v>
      </c>
      <c r="Q144" s="849">
        <v>166</v>
      </c>
      <c r="R144" s="837">
        <v>2</v>
      </c>
      <c r="S144" s="850">
        <v>83</v>
      </c>
    </row>
    <row r="145" spans="1:19" ht="14.4" customHeight="1" x14ac:dyDescent="0.3">
      <c r="A145" s="831" t="s">
        <v>553</v>
      </c>
      <c r="B145" s="832" t="s">
        <v>2205</v>
      </c>
      <c r="C145" s="832" t="s">
        <v>576</v>
      </c>
      <c r="D145" s="832" t="s">
        <v>1354</v>
      </c>
      <c r="E145" s="832" t="s">
        <v>2215</v>
      </c>
      <c r="F145" s="832" t="s">
        <v>2216</v>
      </c>
      <c r="G145" s="832" t="s">
        <v>2218</v>
      </c>
      <c r="H145" s="849">
        <v>1</v>
      </c>
      <c r="I145" s="849">
        <v>83</v>
      </c>
      <c r="J145" s="832">
        <v>1</v>
      </c>
      <c r="K145" s="832">
        <v>83</v>
      </c>
      <c r="L145" s="849">
        <v>1</v>
      </c>
      <c r="M145" s="849">
        <v>83</v>
      </c>
      <c r="N145" s="832">
        <v>1</v>
      </c>
      <c r="O145" s="832">
        <v>83</v>
      </c>
      <c r="P145" s="849"/>
      <c r="Q145" s="849"/>
      <c r="R145" s="837"/>
      <c r="S145" s="850"/>
    </row>
    <row r="146" spans="1:19" ht="14.4" customHeight="1" x14ac:dyDescent="0.3">
      <c r="A146" s="831" t="s">
        <v>553</v>
      </c>
      <c r="B146" s="832" t="s">
        <v>2205</v>
      </c>
      <c r="C146" s="832" t="s">
        <v>576</v>
      </c>
      <c r="D146" s="832" t="s">
        <v>1354</v>
      </c>
      <c r="E146" s="832" t="s">
        <v>2215</v>
      </c>
      <c r="F146" s="832" t="s">
        <v>2219</v>
      </c>
      <c r="G146" s="832" t="s">
        <v>2220</v>
      </c>
      <c r="H146" s="849">
        <v>2</v>
      </c>
      <c r="I146" s="849">
        <v>74</v>
      </c>
      <c r="J146" s="832"/>
      <c r="K146" s="832">
        <v>37</v>
      </c>
      <c r="L146" s="849"/>
      <c r="M146" s="849"/>
      <c r="N146" s="832"/>
      <c r="O146" s="832"/>
      <c r="P146" s="849">
        <v>2</v>
      </c>
      <c r="Q146" s="849">
        <v>74</v>
      </c>
      <c r="R146" s="837"/>
      <c r="S146" s="850">
        <v>37</v>
      </c>
    </row>
    <row r="147" spans="1:19" ht="14.4" customHeight="1" x14ac:dyDescent="0.3">
      <c r="A147" s="831" t="s">
        <v>553</v>
      </c>
      <c r="B147" s="832" t="s">
        <v>2205</v>
      </c>
      <c r="C147" s="832" t="s">
        <v>576</v>
      </c>
      <c r="D147" s="832" t="s">
        <v>1354</v>
      </c>
      <c r="E147" s="832" t="s">
        <v>2215</v>
      </c>
      <c r="F147" s="832" t="s">
        <v>2219</v>
      </c>
      <c r="G147" s="832" t="s">
        <v>2221</v>
      </c>
      <c r="H147" s="849">
        <v>4</v>
      </c>
      <c r="I147" s="849">
        <v>148</v>
      </c>
      <c r="J147" s="832"/>
      <c r="K147" s="832">
        <v>37</v>
      </c>
      <c r="L147" s="849"/>
      <c r="M147" s="849"/>
      <c r="N147" s="832"/>
      <c r="O147" s="832"/>
      <c r="P147" s="849">
        <v>1</v>
      </c>
      <c r="Q147" s="849">
        <v>37</v>
      </c>
      <c r="R147" s="837"/>
      <c r="S147" s="850">
        <v>37</v>
      </c>
    </row>
    <row r="148" spans="1:19" ht="14.4" customHeight="1" x14ac:dyDescent="0.3">
      <c r="A148" s="831" t="s">
        <v>553</v>
      </c>
      <c r="B148" s="832" t="s">
        <v>2205</v>
      </c>
      <c r="C148" s="832" t="s">
        <v>576</v>
      </c>
      <c r="D148" s="832" t="s">
        <v>1354</v>
      </c>
      <c r="E148" s="832" t="s">
        <v>2215</v>
      </c>
      <c r="F148" s="832" t="s">
        <v>2230</v>
      </c>
      <c r="G148" s="832" t="s">
        <v>2231</v>
      </c>
      <c r="H148" s="849">
        <v>50</v>
      </c>
      <c r="I148" s="849">
        <v>6300</v>
      </c>
      <c r="J148" s="832">
        <v>0.64935064935064934</v>
      </c>
      <c r="K148" s="832">
        <v>126</v>
      </c>
      <c r="L148" s="849">
        <v>77</v>
      </c>
      <c r="M148" s="849">
        <v>9702</v>
      </c>
      <c r="N148" s="832">
        <v>1</v>
      </c>
      <c r="O148" s="832">
        <v>126</v>
      </c>
      <c r="P148" s="849">
        <v>60</v>
      </c>
      <c r="Q148" s="849">
        <v>7620</v>
      </c>
      <c r="R148" s="837">
        <v>0.78540507111935687</v>
      </c>
      <c r="S148" s="850">
        <v>127</v>
      </c>
    </row>
    <row r="149" spans="1:19" ht="14.4" customHeight="1" x14ac:dyDescent="0.3">
      <c r="A149" s="831" t="s">
        <v>553</v>
      </c>
      <c r="B149" s="832" t="s">
        <v>2205</v>
      </c>
      <c r="C149" s="832" t="s">
        <v>576</v>
      </c>
      <c r="D149" s="832" t="s">
        <v>1354</v>
      </c>
      <c r="E149" s="832" t="s">
        <v>2215</v>
      </c>
      <c r="F149" s="832" t="s">
        <v>2230</v>
      </c>
      <c r="G149" s="832" t="s">
        <v>2232</v>
      </c>
      <c r="H149" s="849">
        <v>49</v>
      </c>
      <c r="I149" s="849">
        <v>6174</v>
      </c>
      <c r="J149" s="832">
        <v>0.83050847457627119</v>
      </c>
      <c r="K149" s="832">
        <v>126</v>
      </c>
      <c r="L149" s="849">
        <v>59</v>
      </c>
      <c r="M149" s="849">
        <v>7434</v>
      </c>
      <c r="N149" s="832">
        <v>1</v>
      </c>
      <c r="O149" s="832">
        <v>126</v>
      </c>
      <c r="P149" s="849">
        <v>56</v>
      </c>
      <c r="Q149" s="849">
        <v>7112</v>
      </c>
      <c r="R149" s="837">
        <v>0.95668549905838041</v>
      </c>
      <c r="S149" s="850">
        <v>127</v>
      </c>
    </row>
    <row r="150" spans="1:19" ht="14.4" customHeight="1" x14ac:dyDescent="0.3">
      <c r="A150" s="831" t="s">
        <v>553</v>
      </c>
      <c r="B150" s="832" t="s">
        <v>2205</v>
      </c>
      <c r="C150" s="832" t="s">
        <v>576</v>
      </c>
      <c r="D150" s="832" t="s">
        <v>1354</v>
      </c>
      <c r="E150" s="832" t="s">
        <v>2215</v>
      </c>
      <c r="F150" s="832" t="s">
        <v>2243</v>
      </c>
      <c r="G150" s="832" t="s">
        <v>2244</v>
      </c>
      <c r="H150" s="849">
        <v>151</v>
      </c>
      <c r="I150" s="849">
        <v>5033.33</v>
      </c>
      <c r="J150" s="832">
        <v>0.92638032293271344</v>
      </c>
      <c r="K150" s="832">
        <v>33.333311258278144</v>
      </c>
      <c r="L150" s="849">
        <v>163</v>
      </c>
      <c r="M150" s="849">
        <v>5433.33</v>
      </c>
      <c r="N150" s="832">
        <v>1</v>
      </c>
      <c r="O150" s="832">
        <v>33.333312883435582</v>
      </c>
      <c r="P150" s="849">
        <v>134</v>
      </c>
      <c r="Q150" s="849">
        <v>4466.67</v>
      </c>
      <c r="R150" s="837">
        <v>0.82208700741534202</v>
      </c>
      <c r="S150" s="850">
        <v>33.333358208955225</v>
      </c>
    </row>
    <row r="151" spans="1:19" ht="14.4" customHeight="1" x14ac:dyDescent="0.3">
      <c r="A151" s="831" t="s">
        <v>553</v>
      </c>
      <c r="B151" s="832" t="s">
        <v>2205</v>
      </c>
      <c r="C151" s="832" t="s">
        <v>576</v>
      </c>
      <c r="D151" s="832" t="s">
        <v>1354</v>
      </c>
      <c r="E151" s="832" t="s">
        <v>2215</v>
      </c>
      <c r="F151" s="832" t="s">
        <v>2243</v>
      </c>
      <c r="G151" s="832" t="s">
        <v>2245</v>
      </c>
      <c r="H151" s="849">
        <v>6</v>
      </c>
      <c r="I151" s="849">
        <v>199.99</v>
      </c>
      <c r="J151" s="832"/>
      <c r="K151" s="832">
        <v>33.331666666666671</v>
      </c>
      <c r="L151" s="849"/>
      <c r="M151" s="849"/>
      <c r="N151" s="832"/>
      <c r="O151" s="832"/>
      <c r="P151" s="849"/>
      <c r="Q151" s="849"/>
      <c r="R151" s="837"/>
      <c r="S151" s="850"/>
    </row>
    <row r="152" spans="1:19" ht="14.4" customHeight="1" x14ac:dyDescent="0.3">
      <c r="A152" s="831" t="s">
        <v>553</v>
      </c>
      <c r="B152" s="832" t="s">
        <v>2205</v>
      </c>
      <c r="C152" s="832" t="s">
        <v>576</v>
      </c>
      <c r="D152" s="832" t="s">
        <v>1354</v>
      </c>
      <c r="E152" s="832" t="s">
        <v>2215</v>
      </c>
      <c r="F152" s="832" t="s">
        <v>2246</v>
      </c>
      <c r="G152" s="832" t="s">
        <v>2247</v>
      </c>
      <c r="H152" s="849">
        <v>35</v>
      </c>
      <c r="I152" s="849">
        <v>8785</v>
      </c>
      <c r="J152" s="832">
        <v>1.8421052631578947</v>
      </c>
      <c r="K152" s="832">
        <v>251</v>
      </c>
      <c r="L152" s="849">
        <v>19</v>
      </c>
      <c r="M152" s="849">
        <v>4769</v>
      </c>
      <c r="N152" s="832">
        <v>1</v>
      </c>
      <c r="O152" s="832">
        <v>251</v>
      </c>
      <c r="P152" s="849">
        <v>13</v>
      </c>
      <c r="Q152" s="849">
        <v>3276</v>
      </c>
      <c r="R152" s="837">
        <v>0.68693646466764524</v>
      </c>
      <c r="S152" s="850">
        <v>252</v>
      </c>
    </row>
    <row r="153" spans="1:19" ht="14.4" customHeight="1" x14ac:dyDescent="0.3">
      <c r="A153" s="831" t="s">
        <v>553</v>
      </c>
      <c r="B153" s="832" t="s">
        <v>2205</v>
      </c>
      <c r="C153" s="832" t="s">
        <v>576</v>
      </c>
      <c r="D153" s="832" t="s">
        <v>1354</v>
      </c>
      <c r="E153" s="832" t="s">
        <v>2215</v>
      </c>
      <c r="F153" s="832" t="s">
        <v>2246</v>
      </c>
      <c r="G153" s="832" t="s">
        <v>2248</v>
      </c>
      <c r="H153" s="849">
        <v>33</v>
      </c>
      <c r="I153" s="849">
        <v>8283</v>
      </c>
      <c r="J153" s="832">
        <v>2.2000000000000002</v>
      </c>
      <c r="K153" s="832">
        <v>251</v>
      </c>
      <c r="L153" s="849">
        <v>15</v>
      </c>
      <c r="M153" s="849">
        <v>3765</v>
      </c>
      <c r="N153" s="832">
        <v>1</v>
      </c>
      <c r="O153" s="832">
        <v>251</v>
      </c>
      <c r="P153" s="849">
        <v>9</v>
      </c>
      <c r="Q153" s="849">
        <v>2268</v>
      </c>
      <c r="R153" s="837">
        <v>0.60239043824701199</v>
      </c>
      <c r="S153" s="850">
        <v>252</v>
      </c>
    </row>
    <row r="154" spans="1:19" ht="14.4" customHeight="1" x14ac:dyDescent="0.3">
      <c r="A154" s="831" t="s">
        <v>553</v>
      </c>
      <c r="B154" s="832" t="s">
        <v>2205</v>
      </c>
      <c r="C154" s="832" t="s">
        <v>576</v>
      </c>
      <c r="D154" s="832" t="s">
        <v>1354</v>
      </c>
      <c r="E154" s="832" t="s">
        <v>2215</v>
      </c>
      <c r="F154" s="832" t="s">
        <v>2260</v>
      </c>
      <c r="G154" s="832" t="s">
        <v>2261</v>
      </c>
      <c r="H154" s="849"/>
      <c r="I154" s="849"/>
      <c r="J154" s="832"/>
      <c r="K154" s="832"/>
      <c r="L154" s="849"/>
      <c r="M154" s="849"/>
      <c r="N154" s="832"/>
      <c r="O154" s="832"/>
      <c r="P154" s="849">
        <v>1</v>
      </c>
      <c r="Q154" s="849">
        <v>59</v>
      </c>
      <c r="R154" s="837"/>
      <c r="S154" s="850">
        <v>59</v>
      </c>
    </row>
    <row r="155" spans="1:19" ht="14.4" customHeight="1" x14ac:dyDescent="0.3">
      <c r="A155" s="831" t="s">
        <v>553</v>
      </c>
      <c r="B155" s="832" t="s">
        <v>2205</v>
      </c>
      <c r="C155" s="832" t="s">
        <v>576</v>
      </c>
      <c r="D155" s="832" t="s">
        <v>1355</v>
      </c>
      <c r="E155" s="832" t="s">
        <v>2206</v>
      </c>
      <c r="F155" s="832" t="s">
        <v>2207</v>
      </c>
      <c r="G155" s="832" t="s">
        <v>2208</v>
      </c>
      <c r="H155" s="849">
        <v>0.30000000000000004</v>
      </c>
      <c r="I155" s="849">
        <v>45.3</v>
      </c>
      <c r="J155" s="832"/>
      <c r="K155" s="832">
        <v>150.99999999999997</v>
      </c>
      <c r="L155" s="849"/>
      <c r="M155" s="849"/>
      <c r="N155" s="832"/>
      <c r="O155" s="832"/>
      <c r="P155" s="849"/>
      <c r="Q155" s="849"/>
      <c r="R155" s="837"/>
      <c r="S155" s="850"/>
    </row>
    <row r="156" spans="1:19" ht="14.4" customHeight="1" x14ac:dyDescent="0.3">
      <c r="A156" s="831" t="s">
        <v>553</v>
      </c>
      <c r="B156" s="832" t="s">
        <v>2205</v>
      </c>
      <c r="C156" s="832" t="s">
        <v>576</v>
      </c>
      <c r="D156" s="832" t="s">
        <v>1355</v>
      </c>
      <c r="E156" s="832" t="s">
        <v>2215</v>
      </c>
      <c r="F156" s="832" t="s">
        <v>2216</v>
      </c>
      <c r="G156" s="832" t="s">
        <v>2217</v>
      </c>
      <c r="H156" s="849"/>
      <c r="I156" s="849"/>
      <c r="J156" s="832"/>
      <c r="K156" s="832"/>
      <c r="L156" s="849">
        <v>2</v>
      </c>
      <c r="M156" s="849">
        <v>166</v>
      </c>
      <c r="N156" s="832">
        <v>1</v>
      </c>
      <c r="O156" s="832">
        <v>83</v>
      </c>
      <c r="P156" s="849">
        <v>1</v>
      </c>
      <c r="Q156" s="849">
        <v>83</v>
      </c>
      <c r="R156" s="837">
        <v>0.5</v>
      </c>
      <c r="S156" s="850">
        <v>83</v>
      </c>
    </row>
    <row r="157" spans="1:19" ht="14.4" customHeight="1" x14ac:dyDescent="0.3">
      <c r="A157" s="831" t="s">
        <v>553</v>
      </c>
      <c r="B157" s="832" t="s">
        <v>2205</v>
      </c>
      <c r="C157" s="832" t="s">
        <v>576</v>
      </c>
      <c r="D157" s="832" t="s">
        <v>1355</v>
      </c>
      <c r="E157" s="832" t="s">
        <v>2215</v>
      </c>
      <c r="F157" s="832" t="s">
        <v>2219</v>
      </c>
      <c r="G157" s="832" t="s">
        <v>2220</v>
      </c>
      <c r="H157" s="849">
        <v>6</v>
      </c>
      <c r="I157" s="849">
        <v>222</v>
      </c>
      <c r="J157" s="832">
        <v>0.4</v>
      </c>
      <c r="K157" s="832">
        <v>37</v>
      </c>
      <c r="L157" s="849">
        <v>15</v>
      </c>
      <c r="M157" s="849">
        <v>555</v>
      </c>
      <c r="N157" s="832">
        <v>1</v>
      </c>
      <c r="O157" s="832">
        <v>37</v>
      </c>
      <c r="P157" s="849">
        <v>25</v>
      </c>
      <c r="Q157" s="849">
        <v>925</v>
      </c>
      <c r="R157" s="837">
        <v>1.6666666666666667</v>
      </c>
      <c r="S157" s="850">
        <v>37</v>
      </c>
    </row>
    <row r="158" spans="1:19" ht="14.4" customHeight="1" x14ac:dyDescent="0.3">
      <c r="A158" s="831" t="s">
        <v>553</v>
      </c>
      <c r="B158" s="832" t="s">
        <v>2205</v>
      </c>
      <c r="C158" s="832" t="s">
        <v>576</v>
      </c>
      <c r="D158" s="832" t="s">
        <v>1355</v>
      </c>
      <c r="E158" s="832" t="s">
        <v>2215</v>
      </c>
      <c r="F158" s="832" t="s">
        <v>2219</v>
      </c>
      <c r="G158" s="832" t="s">
        <v>2221</v>
      </c>
      <c r="H158" s="849">
        <v>20</v>
      </c>
      <c r="I158" s="849">
        <v>740</v>
      </c>
      <c r="J158" s="832">
        <v>1.5384615384615385</v>
      </c>
      <c r="K158" s="832">
        <v>37</v>
      </c>
      <c r="L158" s="849">
        <v>13</v>
      </c>
      <c r="M158" s="849">
        <v>481</v>
      </c>
      <c r="N158" s="832">
        <v>1</v>
      </c>
      <c r="O158" s="832">
        <v>37</v>
      </c>
      <c r="P158" s="849">
        <v>24</v>
      </c>
      <c r="Q158" s="849">
        <v>888</v>
      </c>
      <c r="R158" s="837">
        <v>1.8461538461538463</v>
      </c>
      <c r="S158" s="850">
        <v>37</v>
      </c>
    </row>
    <row r="159" spans="1:19" ht="14.4" customHeight="1" x14ac:dyDescent="0.3">
      <c r="A159" s="831" t="s">
        <v>553</v>
      </c>
      <c r="B159" s="832" t="s">
        <v>2205</v>
      </c>
      <c r="C159" s="832" t="s">
        <v>576</v>
      </c>
      <c r="D159" s="832" t="s">
        <v>1355</v>
      </c>
      <c r="E159" s="832" t="s">
        <v>2215</v>
      </c>
      <c r="F159" s="832" t="s">
        <v>2230</v>
      </c>
      <c r="G159" s="832" t="s">
        <v>2231</v>
      </c>
      <c r="H159" s="849">
        <v>16</v>
      </c>
      <c r="I159" s="849">
        <v>2016</v>
      </c>
      <c r="J159" s="832">
        <v>0.34782608695652173</v>
      </c>
      <c r="K159" s="832">
        <v>126</v>
      </c>
      <c r="L159" s="849">
        <v>46</v>
      </c>
      <c r="M159" s="849">
        <v>5796</v>
      </c>
      <c r="N159" s="832">
        <v>1</v>
      </c>
      <c r="O159" s="832">
        <v>126</v>
      </c>
      <c r="P159" s="849">
        <v>33</v>
      </c>
      <c r="Q159" s="849">
        <v>4191</v>
      </c>
      <c r="R159" s="837">
        <v>0.72308488612836441</v>
      </c>
      <c r="S159" s="850">
        <v>127</v>
      </c>
    </row>
    <row r="160" spans="1:19" ht="14.4" customHeight="1" x14ac:dyDescent="0.3">
      <c r="A160" s="831" t="s">
        <v>553</v>
      </c>
      <c r="B160" s="832" t="s">
        <v>2205</v>
      </c>
      <c r="C160" s="832" t="s">
        <v>576</v>
      </c>
      <c r="D160" s="832" t="s">
        <v>1355</v>
      </c>
      <c r="E160" s="832" t="s">
        <v>2215</v>
      </c>
      <c r="F160" s="832" t="s">
        <v>2230</v>
      </c>
      <c r="G160" s="832" t="s">
        <v>2232</v>
      </c>
      <c r="H160" s="849">
        <v>41</v>
      </c>
      <c r="I160" s="849">
        <v>5166</v>
      </c>
      <c r="J160" s="832">
        <v>1.3666666666666667</v>
      </c>
      <c r="K160" s="832">
        <v>126</v>
      </c>
      <c r="L160" s="849">
        <v>30</v>
      </c>
      <c r="M160" s="849">
        <v>3780</v>
      </c>
      <c r="N160" s="832">
        <v>1</v>
      </c>
      <c r="O160" s="832">
        <v>126</v>
      </c>
      <c r="P160" s="849">
        <v>40</v>
      </c>
      <c r="Q160" s="849">
        <v>5080</v>
      </c>
      <c r="R160" s="837">
        <v>1.343915343915344</v>
      </c>
      <c r="S160" s="850">
        <v>127</v>
      </c>
    </row>
    <row r="161" spans="1:19" ht="14.4" customHeight="1" x14ac:dyDescent="0.3">
      <c r="A161" s="831" t="s">
        <v>553</v>
      </c>
      <c r="B161" s="832" t="s">
        <v>2205</v>
      </c>
      <c r="C161" s="832" t="s">
        <v>576</v>
      </c>
      <c r="D161" s="832" t="s">
        <v>1355</v>
      </c>
      <c r="E161" s="832" t="s">
        <v>2215</v>
      </c>
      <c r="F161" s="832" t="s">
        <v>2243</v>
      </c>
      <c r="G161" s="832" t="s">
        <v>2244</v>
      </c>
      <c r="H161" s="849">
        <v>85</v>
      </c>
      <c r="I161" s="849">
        <v>2833.33</v>
      </c>
      <c r="J161" s="832">
        <v>0.70248083464738731</v>
      </c>
      <c r="K161" s="832">
        <v>33.333294117647057</v>
      </c>
      <c r="L161" s="849">
        <v>121</v>
      </c>
      <c r="M161" s="849">
        <v>4033.3199999999997</v>
      </c>
      <c r="N161" s="832">
        <v>1</v>
      </c>
      <c r="O161" s="832">
        <v>33.333223140495868</v>
      </c>
      <c r="P161" s="849">
        <v>129</v>
      </c>
      <c r="Q161" s="849">
        <v>4300</v>
      </c>
      <c r="R161" s="837">
        <v>1.0661192268404194</v>
      </c>
      <c r="S161" s="850">
        <v>33.333333333333336</v>
      </c>
    </row>
    <row r="162" spans="1:19" ht="14.4" customHeight="1" x14ac:dyDescent="0.3">
      <c r="A162" s="831" t="s">
        <v>553</v>
      </c>
      <c r="B162" s="832" t="s">
        <v>2205</v>
      </c>
      <c r="C162" s="832" t="s">
        <v>576</v>
      </c>
      <c r="D162" s="832" t="s">
        <v>1355</v>
      </c>
      <c r="E162" s="832" t="s">
        <v>2215</v>
      </c>
      <c r="F162" s="832" t="s">
        <v>2243</v>
      </c>
      <c r="G162" s="832" t="s">
        <v>2245</v>
      </c>
      <c r="H162" s="849">
        <v>1</v>
      </c>
      <c r="I162" s="849">
        <v>33.33</v>
      </c>
      <c r="J162" s="832"/>
      <c r="K162" s="832">
        <v>33.33</v>
      </c>
      <c r="L162" s="849"/>
      <c r="M162" s="849"/>
      <c r="N162" s="832"/>
      <c r="O162" s="832"/>
      <c r="P162" s="849"/>
      <c r="Q162" s="849"/>
      <c r="R162" s="837"/>
      <c r="S162" s="850"/>
    </row>
    <row r="163" spans="1:19" ht="14.4" customHeight="1" x14ac:dyDescent="0.3">
      <c r="A163" s="831" t="s">
        <v>553</v>
      </c>
      <c r="B163" s="832" t="s">
        <v>2205</v>
      </c>
      <c r="C163" s="832" t="s">
        <v>576</v>
      </c>
      <c r="D163" s="832" t="s">
        <v>1355</v>
      </c>
      <c r="E163" s="832" t="s">
        <v>2215</v>
      </c>
      <c r="F163" s="832" t="s">
        <v>2246</v>
      </c>
      <c r="G163" s="832" t="s">
        <v>2247</v>
      </c>
      <c r="H163" s="849">
        <v>13</v>
      </c>
      <c r="I163" s="849">
        <v>3263</v>
      </c>
      <c r="J163" s="832">
        <v>1.8571428571428572</v>
      </c>
      <c r="K163" s="832">
        <v>251</v>
      </c>
      <c r="L163" s="849">
        <v>7</v>
      </c>
      <c r="M163" s="849">
        <v>1757</v>
      </c>
      <c r="N163" s="832">
        <v>1</v>
      </c>
      <c r="O163" s="832">
        <v>251</v>
      </c>
      <c r="P163" s="849">
        <v>12</v>
      </c>
      <c r="Q163" s="849">
        <v>3024</v>
      </c>
      <c r="R163" s="837">
        <v>1.7211155378486056</v>
      </c>
      <c r="S163" s="850">
        <v>252</v>
      </c>
    </row>
    <row r="164" spans="1:19" ht="14.4" customHeight="1" x14ac:dyDescent="0.3">
      <c r="A164" s="831" t="s">
        <v>553</v>
      </c>
      <c r="B164" s="832" t="s">
        <v>2205</v>
      </c>
      <c r="C164" s="832" t="s">
        <v>576</v>
      </c>
      <c r="D164" s="832" t="s">
        <v>1355</v>
      </c>
      <c r="E164" s="832" t="s">
        <v>2215</v>
      </c>
      <c r="F164" s="832" t="s">
        <v>2246</v>
      </c>
      <c r="G164" s="832" t="s">
        <v>2248</v>
      </c>
      <c r="H164" s="849">
        <v>9</v>
      </c>
      <c r="I164" s="849">
        <v>2259</v>
      </c>
      <c r="J164" s="832">
        <v>1</v>
      </c>
      <c r="K164" s="832">
        <v>251</v>
      </c>
      <c r="L164" s="849">
        <v>9</v>
      </c>
      <c r="M164" s="849">
        <v>2259</v>
      </c>
      <c r="N164" s="832">
        <v>1</v>
      </c>
      <c r="O164" s="832">
        <v>251</v>
      </c>
      <c r="P164" s="849">
        <v>15</v>
      </c>
      <c r="Q164" s="849">
        <v>3780</v>
      </c>
      <c r="R164" s="837">
        <v>1.6733067729083666</v>
      </c>
      <c r="S164" s="850">
        <v>252</v>
      </c>
    </row>
    <row r="165" spans="1:19" ht="14.4" customHeight="1" x14ac:dyDescent="0.3">
      <c r="A165" s="831" t="s">
        <v>553</v>
      </c>
      <c r="B165" s="832" t="s">
        <v>2205</v>
      </c>
      <c r="C165" s="832" t="s">
        <v>576</v>
      </c>
      <c r="D165" s="832" t="s">
        <v>1355</v>
      </c>
      <c r="E165" s="832" t="s">
        <v>2215</v>
      </c>
      <c r="F165" s="832" t="s">
        <v>2264</v>
      </c>
      <c r="G165" s="832" t="s">
        <v>2265</v>
      </c>
      <c r="H165" s="849"/>
      <c r="I165" s="849"/>
      <c r="J165" s="832"/>
      <c r="K165" s="832"/>
      <c r="L165" s="849"/>
      <c r="M165" s="849"/>
      <c r="N165" s="832"/>
      <c r="O165" s="832"/>
      <c r="P165" s="849">
        <v>2</v>
      </c>
      <c r="Q165" s="849">
        <v>750</v>
      </c>
      <c r="R165" s="837"/>
      <c r="S165" s="850">
        <v>375</v>
      </c>
    </row>
    <row r="166" spans="1:19" ht="14.4" customHeight="1" x14ac:dyDescent="0.3">
      <c r="A166" s="831" t="s">
        <v>553</v>
      </c>
      <c r="B166" s="832" t="s">
        <v>2205</v>
      </c>
      <c r="C166" s="832" t="s">
        <v>576</v>
      </c>
      <c r="D166" s="832" t="s">
        <v>1355</v>
      </c>
      <c r="E166" s="832" t="s">
        <v>2215</v>
      </c>
      <c r="F166" s="832" t="s">
        <v>2264</v>
      </c>
      <c r="G166" s="832" t="s">
        <v>2266</v>
      </c>
      <c r="H166" s="849"/>
      <c r="I166" s="849"/>
      <c r="J166" s="832"/>
      <c r="K166" s="832"/>
      <c r="L166" s="849"/>
      <c r="M166" s="849"/>
      <c r="N166" s="832"/>
      <c r="O166" s="832"/>
      <c r="P166" s="849">
        <v>1</v>
      </c>
      <c r="Q166" s="849">
        <v>375</v>
      </c>
      <c r="R166" s="837"/>
      <c r="S166" s="850">
        <v>375</v>
      </c>
    </row>
    <row r="167" spans="1:19" ht="14.4" customHeight="1" x14ac:dyDescent="0.3">
      <c r="A167" s="831" t="s">
        <v>553</v>
      </c>
      <c r="B167" s="832" t="s">
        <v>2205</v>
      </c>
      <c r="C167" s="832" t="s">
        <v>576</v>
      </c>
      <c r="D167" s="832" t="s">
        <v>1355</v>
      </c>
      <c r="E167" s="832" t="s">
        <v>2215</v>
      </c>
      <c r="F167" s="832" t="s">
        <v>2267</v>
      </c>
      <c r="G167" s="832" t="s">
        <v>2268</v>
      </c>
      <c r="H167" s="849">
        <v>5</v>
      </c>
      <c r="I167" s="849">
        <v>1860</v>
      </c>
      <c r="J167" s="832">
        <v>0.3116621983914209</v>
      </c>
      <c r="K167" s="832">
        <v>372</v>
      </c>
      <c r="L167" s="849">
        <v>16</v>
      </c>
      <c r="M167" s="849">
        <v>5968</v>
      </c>
      <c r="N167" s="832">
        <v>1</v>
      </c>
      <c r="O167" s="832">
        <v>373</v>
      </c>
      <c r="P167" s="849">
        <v>24</v>
      </c>
      <c r="Q167" s="849">
        <v>8976</v>
      </c>
      <c r="R167" s="837">
        <v>1.5040214477211795</v>
      </c>
      <c r="S167" s="850">
        <v>374</v>
      </c>
    </row>
    <row r="168" spans="1:19" ht="14.4" customHeight="1" x14ac:dyDescent="0.3">
      <c r="A168" s="831" t="s">
        <v>553</v>
      </c>
      <c r="B168" s="832" t="s">
        <v>2205</v>
      </c>
      <c r="C168" s="832" t="s">
        <v>576</v>
      </c>
      <c r="D168" s="832" t="s">
        <v>1355</v>
      </c>
      <c r="E168" s="832" t="s">
        <v>2215</v>
      </c>
      <c r="F168" s="832" t="s">
        <v>2267</v>
      </c>
      <c r="G168" s="832" t="s">
        <v>2269</v>
      </c>
      <c r="H168" s="849">
        <v>10</v>
      </c>
      <c r="I168" s="849">
        <v>3720</v>
      </c>
      <c r="J168" s="832">
        <v>0.47491382612026045</v>
      </c>
      <c r="K168" s="832">
        <v>372</v>
      </c>
      <c r="L168" s="849">
        <v>21</v>
      </c>
      <c r="M168" s="849">
        <v>7833</v>
      </c>
      <c r="N168" s="832">
        <v>1</v>
      </c>
      <c r="O168" s="832">
        <v>373</v>
      </c>
      <c r="P168" s="849">
        <v>8</v>
      </c>
      <c r="Q168" s="849">
        <v>2992</v>
      </c>
      <c r="R168" s="837">
        <v>0.38197370100855355</v>
      </c>
      <c r="S168" s="850">
        <v>374</v>
      </c>
    </row>
    <row r="169" spans="1:19" ht="14.4" customHeight="1" x14ac:dyDescent="0.3">
      <c r="A169" s="831" t="s">
        <v>553</v>
      </c>
      <c r="B169" s="832" t="s">
        <v>2205</v>
      </c>
      <c r="C169" s="832" t="s">
        <v>576</v>
      </c>
      <c r="D169" s="832" t="s">
        <v>1356</v>
      </c>
      <c r="E169" s="832" t="s">
        <v>2206</v>
      </c>
      <c r="F169" s="832" t="s">
        <v>2207</v>
      </c>
      <c r="G169" s="832" t="s">
        <v>2208</v>
      </c>
      <c r="H169" s="849"/>
      <c r="I169" s="849"/>
      <c r="J169" s="832"/>
      <c r="K169" s="832"/>
      <c r="L169" s="849"/>
      <c r="M169" s="849"/>
      <c r="N169" s="832"/>
      <c r="O169" s="832"/>
      <c r="P169" s="849">
        <v>0.30000000000000004</v>
      </c>
      <c r="Q169" s="849">
        <v>20.91</v>
      </c>
      <c r="R169" s="837"/>
      <c r="S169" s="850">
        <v>69.699999999999989</v>
      </c>
    </row>
    <row r="170" spans="1:19" ht="14.4" customHeight="1" x14ac:dyDescent="0.3">
      <c r="A170" s="831" t="s">
        <v>553</v>
      </c>
      <c r="B170" s="832" t="s">
        <v>2205</v>
      </c>
      <c r="C170" s="832" t="s">
        <v>576</v>
      </c>
      <c r="D170" s="832" t="s">
        <v>1356</v>
      </c>
      <c r="E170" s="832" t="s">
        <v>2215</v>
      </c>
      <c r="F170" s="832" t="s">
        <v>2219</v>
      </c>
      <c r="G170" s="832" t="s">
        <v>2220</v>
      </c>
      <c r="H170" s="849">
        <v>1</v>
      </c>
      <c r="I170" s="849">
        <v>37</v>
      </c>
      <c r="J170" s="832">
        <v>1</v>
      </c>
      <c r="K170" s="832">
        <v>37</v>
      </c>
      <c r="L170" s="849">
        <v>1</v>
      </c>
      <c r="M170" s="849">
        <v>37</v>
      </c>
      <c r="N170" s="832">
        <v>1</v>
      </c>
      <c r="O170" s="832">
        <v>37</v>
      </c>
      <c r="P170" s="849">
        <v>2</v>
      </c>
      <c r="Q170" s="849">
        <v>74</v>
      </c>
      <c r="R170" s="837">
        <v>2</v>
      </c>
      <c r="S170" s="850">
        <v>37</v>
      </c>
    </row>
    <row r="171" spans="1:19" ht="14.4" customHeight="1" x14ac:dyDescent="0.3">
      <c r="A171" s="831" t="s">
        <v>553</v>
      </c>
      <c r="B171" s="832" t="s">
        <v>2205</v>
      </c>
      <c r="C171" s="832" t="s">
        <v>576</v>
      </c>
      <c r="D171" s="832" t="s">
        <v>2201</v>
      </c>
      <c r="E171" s="832" t="s">
        <v>2215</v>
      </c>
      <c r="F171" s="832" t="s">
        <v>2219</v>
      </c>
      <c r="G171" s="832" t="s">
        <v>2220</v>
      </c>
      <c r="H171" s="849"/>
      <c r="I171" s="849"/>
      <c r="J171" s="832"/>
      <c r="K171" s="832"/>
      <c r="L171" s="849">
        <v>1</v>
      </c>
      <c r="M171" s="849">
        <v>37</v>
      </c>
      <c r="N171" s="832">
        <v>1</v>
      </c>
      <c r="O171" s="832">
        <v>37</v>
      </c>
      <c r="P171" s="849"/>
      <c r="Q171" s="849"/>
      <c r="R171" s="837"/>
      <c r="S171" s="850"/>
    </row>
    <row r="172" spans="1:19" ht="14.4" customHeight="1" x14ac:dyDescent="0.3">
      <c r="A172" s="831" t="s">
        <v>553</v>
      </c>
      <c r="B172" s="832" t="s">
        <v>2205</v>
      </c>
      <c r="C172" s="832" t="s">
        <v>576</v>
      </c>
      <c r="D172" s="832" t="s">
        <v>2201</v>
      </c>
      <c r="E172" s="832" t="s">
        <v>2215</v>
      </c>
      <c r="F172" s="832" t="s">
        <v>2219</v>
      </c>
      <c r="G172" s="832" t="s">
        <v>2221</v>
      </c>
      <c r="H172" s="849"/>
      <c r="I172" s="849"/>
      <c r="J172" s="832"/>
      <c r="K172" s="832"/>
      <c r="L172" s="849"/>
      <c r="M172" s="849"/>
      <c r="N172" s="832"/>
      <c r="O172" s="832"/>
      <c r="P172" s="849">
        <v>2</v>
      </c>
      <c r="Q172" s="849">
        <v>74</v>
      </c>
      <c r="R172" s="837"/>
      <c r="S172" s="850">
        <v>37</v>
      </c>
    </row>
    <row r="173" spans="1:19" ht="14.4" customHeight="1" x14ac:dyDescent="0.3">
      <c r="A173" s="831" t="s">
        <v>553</v>
      </c>
      <c r="B173" s="832" t="s">
        <v>2205</v>
      </c>
      <c r="C173" s="832" t="s">
        <v>576</v>
      </c>
      <c r="D173" s="832" t="s">
        <v>2202</v>
      </c>
      <c r="E173" s="832" t="s">
        <v>2215</v>
      </c>
      <c r="F173" s="832" t="s">
        <v>2243</v>
      </c>
      <c r="G173" s="832" t="s">
        <v>2244</v>
      </c>
      <c r="H173" s="849">
        <v>11</v>
      </c>
      <c r="I173" s="849">
        <v>366.67</v>
      </c>
      <c r="J173" s="832">
        <v>1.83335</v>
      </c>
      <c r="K173" s="832">
        <v>33.333636363636366</v>
      </c>
      <c r="L173" s="849">
        <v>6</v>
      </c>
      <c r="M173" s="849">
        <v>200</v>
      </c>
      <c r="N173" s="832">
        <v>1</v>
      </c>
      <c r="O173" s="832">
        <v>33.333333333333336</v>
      </c>
      <c r="P173" s="849">
        <v>7</v>
      </c>
      <c r="Q173" s="849">
        <v>233.33</v>
      </c>
      <c r="R173" s="837">
        <v>1.16665</v>
      </c>
      <c r="S173" s="850">
        <v>33.332857142857144</v>
      </c>
    </row>
    <row r="174" spans="1:19" ht="14.4" customHeight="1" x14ac:dyDescent="0.3">
      <c r="A174" s="831" t="s">
        <v>553</v>
      </c>
      <c r="B174" s="832" t="s">
        <v>2205</v>
      </c>
      <c r="C174" s="832" t="s">
        <v>576</v>
      </c>
      <c r="D174" s="832" t="s">
        <v>2202</v>
      </c>
      <c r="E174" s="832" t="s">
        <v>2215</v>
      </c>
      <c r="F174" s="832" t="s">
        <v>2243</v>
      </c>
      <c r="G174" s="832" t="s">
        <v>2245</v>
      </c>
      <c r="H174" s="849">
        <v>2</v>
      </c>
      <c r="I174" s="849">
        <v>66.67</v>
      </c>
      <c r="J174" s="832"/>
      <c r="K174" s="832">
        <v>33.335000000000001</v>
      </c>
      <c r="L174" s="849"/>
      <c r="M174" s="849"/>
      <c r="N174" s="832"/>
      <c r="O174" s="832"/>
      <c r="P174" s="849">
        <v>2</v>
      </c>
      <c r="Q174" s="849">
        <v>66.67</v>
      </c>
      <c r="R174" s="837"/>
      <c r="S174" s="850">
        <v>33.335000000000001</v>
      </c>
    </row>
    <row r="175" spans="1:19" ht="14.4" customHeight="1" x14ac:dyDescent="0.3">
      <c r="A175" s="831" t="s">
        <v>553</v>
      </c>
      <c r="B175" s="832" t="s">
        <v>2205</v>
      </c>
      <c r="C175" s="832" t="s">
        <v>576</v>
      </c>
      <c r="D175" s="832" t="s">
        <v>2202</v>
      </c>
      <c r="E175" s="832" t="s">
        <v>2215</v>
      </c>
      <c r="F175" s="832" t="s">
        <v>2267</v>
      </c>
      <c r="G175" s="832" t="s">
        <v>2268</v>
      </c>
      <c r="H175" s="849">
        <v>9</v>
      </c>
      <c r="I175" s="849">
        <v>3348</v>
      </c>
      <c r="J175" s="832">
        <v>2.2439678284182305</v>
      </c>
      <c r="K175" s="832">
        <v>372</v>
      </c>
      <c r="L175" s="849">
        <v>4</v>
      </c>
      <c r="M175" s="849">
        <v>1492</v>
      </c>
      <c r="N175" s="832">
        <v>1</v>
      </c>
      <c r="O175" s="832">
        <v>373</v>
      </c>
      <c r="P175" s="849">
        <v>3</v>
      </c>
      <c r="Q175" s="849">
        <v>1122</v>
      </c>
      <c r="R175" s="837">
        <v>0.75201072386058976</v>
      </c>
      <c r="S175" s="850">
        <v>374</v>
      </c>
    </row>
    <row r="176" spans="1:19" ht="14.4" customHeight="1" x14ac:dyDescent="0.3">
      <c r="A176" s="831" t="s">
        <v>553</v>
      </c>
      <c r="B176" s="832" t="s">
        <v>2205</v>
      </c>
      <c r="C176" s="832" t="s">
        <v>576</v>
      </c>
      <c r="D176" s="832" t="s">
        <v>2202</v>
      </c>
      <c r="E176" s="832" t="s">
        <v>2215</v>
      </c>
      <c r="F176" s="832" t="s">
        <v>2267</v>
      </c>
      <c r="G176" s="832" t="s">
        <v>2269</v>
      </c>
      <c r="H176" s="849">
        <v>5</v>
      </c>
      <c r="I176" s="849">
        <v>1860</v>
      </c>
      <c r="J176" s="832">
        <v>2.4932975871313672</v>
      </c>
      <c r="K176" s="832">
        <v>372</v>
      </c>
      <c r="L176" s="849">
        <v>2</v>
      </c>
      <c r="M176" s="849">
        <v>746</v>
      </c>
      <c r="N176" s="832">
        <v>1</v>
      </c>
      <c r="O176" s="832">
        <v>373</v>
      </c>
      <c r="P176" s="849">
        <v>7</v>
      </c>
      <c r="Q176" s="849">
        <v>2618</v>
      </c>
      <c r="R176" s="837">
        <v>3.5093833780160857</v>
      </c>
      <c r="S176" s="850">
        <v>374</v>
      </c>
    </row>
    <row r="177" spans="1:19" ht="14.4" customHeight="1" x14ac:dyDescent="0.3">
      <c r="A177" s="831" t="s">
        <v>553</v>
      </c>
      <c r="B177" s="832" t="s">
        <v>2205</v>
      </c>
      <c r="C177" s="832" t="s">
        <v>576</v>
      </c>
      <c r="D177" s="832" t="s">
        <v>2203</v>
      </c>
      <c r="E177" s="832" t="s">
        <v>2215</v>
      </c>
      <c r="F177" s="832" t="s">
        <v>2219</v>
      </c>
      <c r="G177" s="832" t="s">
        <v>2220</v>
      </c>
      <c r="H177" s="849">
        <v>5</v>
      </c>
      <c r="I177" s="849">
        <v>185</v>
      </c>
      <c r="J177" s="832"/>
      <c r="K177" s="832">
        <v>37</v>
      </c>
      <c r="L177" s="849"/>
      <c r="M177" s="849"/>
      <c r="N177" s="832"/>
      <c r="O177" s="832"/>
      <c r="P177" s="849">
        <v>1</v>
      </c>
      <c r="Q177" s="849">
        <v>37</v>
      </c>
      <c r="R177" s="837"/>
      <c r="S177" s="850">
        <v>37</v>
      </c>
    </row>
    <row r="178" spans="1:19" ht="14.4" customHeight="1" x14ac:dyDescent="0.3">
      <c r="A178" s="831" t="s">
        <v>553</v>
      </c>
      <c r="B178" s="832" t="s">
        <v>2205</v>
      </c>
      <c r="C178" s="832" t="s">
        <v>576</v>
      </c>
      <c r="D178" s="832" t="s">
        <v>2203</v>
      </c>
      <c r="E178" s="832" t="s">
        <v>2215</v>
      </c>
      <c r="F178" s="832" t="s">
        <v>2219</v>
      </c>
      <c r="G178" s="832" t="s">
        <v>2221</v>
      </c>
      <c r="H178" s="849">
        <v>3</v>
      </c>
      <c r="I178" s="849">
        <v>111</v>
      </c>
      <c r="J178" s="832"/>
      <c r="K178" s="832">
        <v>37</v>
      </c>
      <c r="L178" s="849"/>
      <c r="M178" s="849"/>
      <c r="N178" s="832"/>
      <c r="O178" s="832"/>
      <c r="P178" s="849">
        <v>2</v>
      </c>
      <c r="Q178" s="849">
        <v>74</v>
      </c>
      <c r="R178" s="837"/>
      <c r="S178" s="850">
        <v>37</v>
      </c>
    </row>
    <row r="179" spans="1:19" ht="14.4" customHeight="1" x14ac:dyDescent="0.3">
      <c r="A179" s="831" t="s">
        <v>553</v>
      </c>
      <c r="B179" s="832" t="s">
        <v>2205</v>
      </c>
      <c r="C179" s="832" t="s">
        <v>576</v>
      </c>
      <c r="D179" s="832" t="s">
        <v>2203</v>
      </c>
      <c r="E179" s="832" t="s">
        <v>2215</v>
      </c>
      <c r="F179" s="832" t="s">
        <v>2230</v>
      </c>
      <c r="G179" s="832" t="s">
        <v>2231</v>
      </c>
      <c r="H179" s="849">
        <v>29</v>
      </c>
      <c r="I179" s="849">
        <v>3654</v>
      </c>
      <c r="J179" s="832">
        <v>1.5263157894736843</v>
      </c>
      <c r="K179" s="832">
        <v>126</v>
      </c>
      <c r="L179" s="849">
        <v>19</v>
      </c>
      <c r="M179" s="849">
        <v>2394</v>
      </c>
      <c r="N179" s="832">
        <v>1</v>
      </c>
      <c r="O179" s="832">
        <v>126</v>
      </c>
      <c r="P179" s="849">
        <v>20</v>
      </c>
      <c r="Q179" s="849">
        <v>2540</v>
      </c>
      <c r="R179" s="837">
        <v>1.0609857978279031</v>
      </c>
      <c r="S179" s="850">
        <v>127</v>
      </c>
    </row>
    <row r="180" spans="1:19" ht="14.4" customHeight="1" x14ac:dyDescent="0.3">
      <c r="A180" s="831" t="s">
        <v>553</v>
      </c>
      <c r="B180" s="832" t="s">
        <v>2205</v>
      </c>
      <c r="C180" s="832" t="s">
        <v>576</v>
      </c>
      <c r="D180" s="832" t="s">
        <v>2203</v>
      </c>
      <c r="E180" s="832" t="s">
        <v>2215</v>
      </c>
      <c r="F180" s="832" t="s">
        <v>2230</v>
      </c>
      <c r="G180" s="832" t="s">
        <v>2232</v>
      </c>
      <c r="H180" s="849">
        <v>25</v>
      </c>
      <c r="I180" s="849">
        <v>3150</v>
      </c>
      <c r="J180" s="832">
        <v>1.7857142857142858</v>
      </c>
      <c r="K180" s="832">
        <v>126</v>
      </c>
      <c r="L180" s="849">
        <v>14</v>
      </c>
      <c r="M180" s="849">
        <v>1764</v>
      </c>
      <c r="N180" s="832">
        <v>1</v>
      </c>
      <c r="O180" s="832">
        <v>126</v>
      </c>
      <c r="P180" s="849">
        <v>17</v>
      </c>
      <c r="Q180" s="849">
        <v>2159</v>
      </c>
      <c r="R180" s="837">
        <v>1.223922902494331</v>
      </c>
      <c r="S180" s="850">
        <v>127</v>
      </c>
    </row>
    <row r="181" spans="1:19" ht="14.4" customHeight="1" x14ac:dyDescent="0.3">
      <c r="A181" s="831" t="s">
        <v>553</v>
      </c>
      <c r="B181" s="832" t="s">
        <v>2205</v>
      </c>
      <c r="C181" s="832" t="s">
        <v>576</v>
      </c>
      <c r="D181" s="832" t="s">
        <v>2203</v>
      </c>
      <c r="E181" s="832" t="s">
        <v>2215</v>
      </c>
      <c r="F181" s="832" t="s">
        <v>2243</v>
      </c>
      <c r="G181" s="832" t="s">
        <v>2244</v>
      </c>
      <c r="H181" s="849">
        <v>127</v>
      </c>
      <c r="I181" s="849">
        <v>4233.33</v>
      </c>
      <c r="J181" s="832">
        <v>1.1140342105263157</v>
      </c>
      <c r="K181" s="832">
        <v>33.33330708661417</v>
      </c>
      <c r="L181" s="849">
        <v>114</v>
      </c>
      <c r="M181" s="849">
        <v>3800</v>
      </c>
      <c r="N181" s="832">
        <v>1</v>
      </c>
      <c r="O181" s="832">
        <v>33.333333333333336</v>
      </c>
      <c r="P181" s="849">
        <v>97</v>
      </c>
      <c r="Q181" s="849">
        <v>3233.33</v>
      </c>
      <c r="R181" s="837">
        <v>0.85087631578947365</v>
      </c>
      <c r="S181" s="850">
        <v>33.333298969072167</v>
      </c>
    </row>
    <row r="182" spans="1:19" ht="14.4" customHeight="1" x14ac:dyDescent="0.3">
      <c r="A182" s="831" t="s">
        <v>553</v>
      </c>
      <c r="B182" s="832" t="s">
        <v>2205</v>
      </c>
      <c r="C182" s="832" t="s">
        <v>576</v>
      </c>
      <c r="D182" s="832" t="s">
        <v>2203</v>
      </c>
      <c r="E182" s="832" t="s">
        <v>2215</v>
      </c>
      <c r="F182" s="832" t="s">
        <v>2243</v>
      </c>
      <c r="G182" s="832" t="s">
        <v>2245</v>
      </c>
      <c r="H182" s="849">
        <v>1</v>
      </c>
      <c r="I182" s="849">
        <v>33.33</v>
      </c>
      <c r="J182" s="832"/>
      <c r="K182" s="832">
        <v>33.33</v>
      </c>
      <c r="L182" s="849"/>
      <c r="M182" s="849"/>
      <c r="N182" s="832"/>
      <c r="O182" s="832"/>
      <c r="P182" s="849">
        <v>3</v>
      </c>
      <c r="Q182" s="849">
        <v>100</v>
      </c>
      <c r="R182" s="837"/>
      <c r="S182" s="850">
        <v>33.333333333333336</v>
      </c>
    </row>
    <row r="183" spans="1:19" ht="14.4" customHeight="1" x14ac:dyDescent="0.3">
      <c r="A183" s="831" t="s">
        <v>553</v>
      </c>
      <c r="B183" s="832" t="s">
        <v>2205</v>
      </c>
      <c r="C183" s="832" t="s">
        <v>576</v>
      </c>
      <c r="D183" s="832" t="s">
        <v>2203</v>
      </c>
      <c r="E183" s="832" t="s">
        <v>2215</v>
      </c>
      <c r="F183" s="832" t="s">
        <v>2246</v>
      </c>
      <c r="G183" s="832" t="s">
        <v>2247</v>
      </c>
      <c r="H183" s="849">
        <v>38</v>
      </c>
      <c r="I183" s="849">
        <v>9538</v>
      </c>
      <c r="J183" s="832">
        <v>0.97435897435897434</v>
      </c>
      <c r="K183" s="832">
        <v>251</v>
      </c>
      <c r="L183" s="849">
        <v>39</v>
      </c>
      <c r="M183" s="849">
        <v>9789</v>
      </c>
      <c r="N183" s="832">
        <v>1</v>
      </c>
      <c r="O183" s="832">
        <v>251</v>
      </c>
      <c r="P183" s="849">
        <v>39</v>
      </c>
      <c r="Q183" s="849">
        <v>9828</v>
      </c>
      <c r="R183" s="837">
        <v>1.0039840637450199</v>
      </c>
      <c r="S183" s="850">
        <v>252</v>
      </c>
    </row>
    <row r="184" spans="1:19" ht="14.4" customHeight="1" x14ac:dyDescent="0.3">
      <c r="A184" s="831" t="s">
        <v>553</v>
      </c>
      <c r="B184" s="832" t="s">
        <v>2205</v>
      </c>
      <c r="C184" s="832" t="s">
        <v>576</v>
      </c>
      <c r="D184" s="832" t="s">
        <v>2203</v>
      </c>
      <c r="E184" s="832" t="s">
        <v>2215</v>
      </c>
      <c r="F184" s="832" t="s">
        <v>2246</v>
      </c>
      <c r="G184" s="832" t="s">
        <v>2248</v>
      </c>
      <c r="H184" s="849">
        <v>38</v>
      </c>
      <c r="I184" s="849">
        <v>9538</v>
      </c>
      <c r="J184" s="832">
        <v>0.82608695652173914</v>
      </c>
      <c r="K184" s="832">
        <v>251</v>
      </c>
      <c r="L184" s="849">
        <v>46</v>
      </c>
      <c r="M184" s="849">
        <v>11546</v>
      </c>
      <c r="N184" s="832">
        <v>1</v>
      </c>
      <c r="O184" s="832">
        <v>251</v>
      </c>
      <c r="P184" s="849">
        <v>30</v>
      </c>
      <c r="Q184" s="849">
        <v>7560</v>
      </c>
      <c r="R184" s="837">
        <v>0.6547722154858826</v>
      </c>
      <c r="S184" s="850">
        <v>252</v>
      </c>
    </row>
    <row r="185" spans="1:19" ht="14.4" customHeight="1" x14ac:dyDescent="0.3">
      <c r="A185" s="831" t="s">
        <v>553</v>
      </c>
      <c r="B185" s="832" t="s">
        <v>2273</v>
      </c>
      <c r="C185" s="832" t="s">
        <v>576</v>
      </c>
      <c r="D185" s="832" t="s">
        <v>2196</v>
      </c>
      <c r="E185" s="832" t="s">
        <v>2206</v>
      </c>
      <c r="F185" s="832" t="s">
        <v>2274</v>
      </c>
      <c r="G185" s="832" t="s">
        <v>2275</v>
      </c>
      <c r="H185" s="849">
        <v>4</v>
      </c>
      <c r="I185" s="849">
        <v>11974</v>
      </c>
      <c r="J185" s="832"/>
      <c r="K185" s="832">
        <v>2993.5</v>
      </c>
      <c r="L185" s="849"/>
      <c r="M185" s="849"/>
      <c r="N185" s="832"/>
      <c r="O185" s="832"/>
      <c r="P185" s="849"/>
      <c r="Q185" s="849"/>
      <c r="R185" s="837"/>
      <c r="S185" s="850"/>
    </row>
    <row r="186" spans="1:19" ht="14.4" customHeight="1" x14ac:dyDescent="0.3">
      <c r="A186" s="831" t="s">
        <v>553</v>
      </c>
      <c r="B186" s="832" t="s">
        <v>2273</v>
      </c>
      <c r="C186" s="832" t="s">
        <v>576</v>
      </c>
      <c r="D186" s="832" t="s">
        <v>2196</v>
      </c>
      <c r="E186" s="832" t="s">
        <v>2215</v>
      </c>
      <c r="F186" s="832" t="s">
        <v>2279</v>
      </c>
      <c r="G186" s="832" t="s">
        <v>2280</v>
      </c>
      <c r="H186" s="849">
        <v>1</v>
      </c>
      <c r="I186" s="849">
        <v>126</v>
      </c>
      <c r="J186" s="832">
        <v>1</v>
      </c>
      <c r="K186" s="832">
        <v>126</v>
      </c>
      <c r="L186" s="849">
        <v>1</v>
      </c>
      <c r="M186" s="849">
        <v>126</v>
      </c>
      <c r="N186" s="832">
        <v>1</v>
      </c>
      <c r="O186" s="832">
        <v>126</v>
      </c>
      <c r="P186" s="849"/>
      <c r="Q186" s="849"/>
      <c r="R186" s="837"/>
      <c r="S186" s="850"/>
    </row>
    <row r="187" spans="1:19" ht="14.4" customHeight="1" x14ac:dyDescent="0.3">
      <c r="A187" s="831" t="s">
        <v>553</v>
      </c>
      <c r="B187" s="832" t="s">
        <v>2273</v>
      </c>
      <c r="C187" s="832" t="s">
        <v>576</v>
      </c>
      <c r="D187" s="832" t="s">
        <v>2196</v>
      </c>
      <c r="E187" s="832" t="s">
        <v>2215</v>
      </c>
      <c r="F187" s="832" t="s">
        <v>2279</v>
      </c>
      <c r="G187" s="832" t="s">
        <v>2281</v>
      </c>
      <c r="H187" s="849">
        <v>1</v>
      </c>
      <c r="I187" s="849">
        <v>126</v>
      </c>
      <c r="J187" s="832"/>
      <c r="K187" s="832">
        <v>126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" customHeight="1" x14ac:dyDescent="0.3">
      <c r="A188" s="831" t="s">
        <v>553</v>
      </c>
      <c r="B188" s="832" t="s">
        <v>2273</v>
      </c>
      <c r="C188" s="832" t="s">
        <v>576</v>
      </c>
      <c r="D188" s="832" t="s">
        <v>2196</v>
      </c>
      <c r="E188" s="832" t="s">
        <v>2215</v>
      </c>
      <c r="F188" s="832" t="s">
        <v>2282</v>
      </c>
      <c r="G188" s="832" t="s">
        <v>2283</v>
      </c>
      <c r="H188" s="849">
        <v>1</v>
      </c>
      <c r="I188" s="849">
        <v>261</v>
      </c>
      <c r="J188" s="832">
        <v>1</v>
      </c>
      <c r="K188" s="832">
        <v>261</v>
      </c>
      <c r="L188" s="849">
        <v>1</v>
      </c>
      <c r="M188" s="849">
        <v>261</v>
      </c>
      <c r="N188" s="832">
        <v>1</v>
      </c>
      <c r="O188" s="832">
        <v>261</v>
      </c>
      <c r="P188" s="849"/>
      <c r="Q188" s="849"/>
      <c r="R188" s="837"/>
      <c r="S188" s="850"/>
    </row>
    <row r="189" spans="1:19" ht="14.4" customHeight="1" x14ac:dyDescent="0.3">
      <c r="A189" s="831" t="s">
        <v>553</v>
      </c>
      <c r="B189" s="832" t="s">
        <v>2273</v>
      </c>
      <c r="C189" s="832" t="s">
        <v>576</v>
      </c>
      <c r="D189" s="832" t="s">
        <v>2196</v>
      </c>
      <c r="E189" s="832" t="s">
        <v>2215</v>
      </c>
      <c r="F189" s="832" t="s">
        <v>2282</v>
      </c>
      <c r="G189" s="832" t="s">
        <v>2284</v>
      </c>
      <c r="H189" s="849">
        <v>1</v>
      </c>
      <c r="I189" s="849">
        <v>261</v>
      </c>
      <c r="J189" s="832"/>
      <c r="K189" s="832">
        <v>261</v>
      </c>
      <c r="L189" s="849"/>
      <c r="M189" s="849"/>
      <c r="N189" s="832"/>
      <c r="O189" s="832"/>
      <c r="P189" s="849"/>
      <c r="Q189" s="849"/>
      <c r="R189" s="837"/>
      <c r="S189" s="850"/>
    </row>
    <row r="190" spans="1:19" ht="14.4" customHeight="1" x14ac:dyDescent="0.3">
      <c r="A190" s="831" t="s">
        <v>553</v>
      </c>
      <c r="B190" s="832" t="s">
        <v>2273</v>
      </c>
      <c r="C190" s="832" t="s">
        <v>576</v>
      </c>
      <c r="D190" s="832" t="s">
        <v>1347</v>
      </c>
      <c r="E190" s="832" t="s">
        <v>2206</v>
      </c>
      <c r="F190" s="832" t="s">
        <v>2274</v>
      </c>
      <c r="G190" s="832" t="s">
        <v>2275</v>
      </c>
      <c r="H190" s="849">
        <v>11</v>
      </c>
      <c r="I190" s="849">
        <v>31936.14</v>
      </c>
      <c r="J190" s="832">
        <v>1.3780736396242763</v>
      </c>
      <c r="K190" s="832">
        <v>2903.2854545454543</v>
      </c>
      <c r="L190" s="849">
        <v>8</v>
      </c>
      <c r="M190" s="849">
        <v>23174.48</v>
      </c>
      <c r="N190" s="832">
        <v>1</v>
      </c>
      <c r="O190" s="832">
        <v>2896.81</v>
      </c>
      <c r="P190" s="849">
        <v>4</v>
      </c>
      <c r="Q190" s="849">
        <v>11801.68</v>
      </c>
      <c r="R190" s="837">
        <v>0.50925328205854026</v>
      </c>
      <c r="S190" s="850">
        <v>2950.42</v>
      </c>
    </row>
    <row r="191" spans="1:19" ht="14.4" customHeight="1" x14ac:dyDescent="0.3">
      <c r="A191" s="831" t="s">
        <v>553</v>
      </c>
      <c r="B191" s="832" t="s">
        <v>2273</v>
      </c>
      <c r="C191" s="832" t="s">
        <v>576</v>
      </c>
      <c r="D191" s="832" t="s">
        <v>1347</v>
      </c>
      <c r="E191" s="832" t="s">
        <v>2215</v>
      </c>
      <c r="F191" s="832" t="s">
        <v>2276</v>
      </c>
      <c r="G191" s="832" t="s">
        <v>2277</v>
      </c>
      <c r="H191" s="849"/>
      <c r="I191" s="849"/>
      <c r="J191" s="832"/>
      <c r="K191" s="832"/>
      <c r="L191" s="849"/>
      <c r="M191" s="849"/>
      <c r="N191" s="832"/>
      <c r="O191" s="832"/>
      <c r="P191" s="849">
        <v>3</v>
      </c>
      <c r="Q191" s="849">
        <v>756</v>
      </c>
      <c r="R191" s="837"/>
      <c r="S191" s="850">
        <v>252</v>
      </c>
    </row>
    <row r="192" spans="1:19" ht="14.4" customHeight="1" x14ac:dyDescent="0.3">
      <c r="A192" s="831" t="s">
        <v>553</v>
      </c>
      <c r="B192" s="832" t="s">
        <v>2273</v>
      </c>
      <c r="C192" s="832" t="s">
        <v>576</v>
      </c>
      <c r="D192" s="832" t="s">
        <v>1347</v>
      </c>
      <c r="E192" s="832" t="s">
        <v>2215</v>
      </c>
      <c r="F192" s="832" t="s">
        <v>2276</v>
      </c>
      <c r="G192" s="832" t="s">
        <v>2278</v>
      </c>
      <c r="H192" s="849"/>
      <c r="I192" s="849"/>
      <c r="J192" s="832"/>
      <c r="K192" s="832"/>
      <c r="L192" s="849"/>
      <c r="M192" s="849"/>
      <c r="N192" s="832"/>
      <c r="O192" s="832"/>
      <c r="P192" s="849">
        <v>2</v>
      </c>
      <c r="Q192" s="849">
        <v>504</v>
      </c>
      <c r="R192" s="837"/>
      <c r="S192" s="850">
        <v>252</v>
      </c>
    </row>
    <row r="193" spans="1:19" ht="14.4" customHeight="1" x14ac:dyDescent="0.3">
      <c r="A193" s="831" t="s">
        <v>553</v>
      </c>
      <c r="B193" s="832" t="s">
        <v>2273</v>
      </c>
      <c r="C193" s="832" t="s">
        <v>576</v>
      </c>
      <c r="D193" s="832" t="s">
        <v>1347</v>
      </c>
      <c r="E193" s="832" t="s">
        <v>2215</v>
      </c>
      <c r="F193" s="832" t="s">
        <v>2279</v>
      </c>
      <c r="G193" s="832" t="s">
        <v>2280</v>
      </c>
      <c r="H193" s="849">
        <v>2</v>
      </c>
      <c r="I193" s="849">
        <v>252</v>
      </c>
      <c r="J193" s="832">
        <v>0.66666666666666663</v>
      </c>
      <c r="K193" s="832">
        <v>126</v>
      </c>
      <c r="L193" s="849">
        <v>3</v>
      </c>
      <c r="M193" s="849">
        <v>378</v>
      </c>
      <c r="N193" s="832">
        <v>1</v>
      </c>
      <c r="O193" s="832">
        <v>126</v>
      </c>
      <c r="P193" s="849">
        <v>8</v>
      </c>
      <c r="Q193" s="849">
        <v>1016</v>
      </c>
      <c r="R193" s="837">
        <v>2.6878306878306879</v>
      </c>
      <c r="S193" s="850">
        <v>127</v>
      </c>
    </row>
    <row r="194" spans="1:19" ht="14.4" customHeight="1" x14ac:dyDescent="0.3">
      <c r="A194" s="831" t="s">
        <v>553</v>
      </c>
      <c r="B194" s="832" t="s">
        <v>2273</v>
      </c>
      <c r="C194" s="832" t="s">
        <v>576</v>
      </c>
      <c r="D194" s="832" t="s">
        <v>1347</v>
      </c>
      <c r="E194" s="832" t="s">
        <v>2215</v>
      </c>
      <c r="F194" s="832" t="s">
        <v>2279</v>
      </c>
      <c r="G194" s="832" t="s">
        <v>2281</v>
      </c>
      <c r="H194" s="849">
        <v>2</v>
      </c>
      <c r="I194" s="849">
        <v>252</v>
      </c>
      <c r="J194" s="832">
        <v>0.16666666666666666</v>
      </c>
      <c r="K194" s="832">
        <v>126</v>
      </c>
      <c r="L194" s="849">
        <v>12</v>
      </c>
      <c r="M194" s="849">
        <v>1512</v>
      </c>
      <c r="N194" s="832">
        <v>1</v>
      </c>
      <c r="O194" s="832">
        <v>126</v>
      </c>
      <c r="P194" s="849">
        <v>11</v>
      </c>
      <c r="Q194" s="849">
        <v>1397</v>
      </c>
      <c r="R194" s="837">
        <v>0.92394179894179895</v>
      </c>
      <c r="S194" s="850">
        <v>127</v>
      </c>
    </row>
    <row r="195" spans="1:19" ht="14.4" customHeight="1" x14ac:dyDescent="0.3">
      <c r="A195" s="831" t="s">
        <v>553</v>
      </c>
      <c r="B195" s="832" t="s">
        <v>2273</v>
      </c>
      <c r="C195" s="832" t="s">
        <v>576</v>
      </c>
      <c r="D195" s="832" t="s">
        <v>1347</v>
      </c>
      <c r="E195" s="832" t="s">
        <v>2215</v>
      </c>
      <c r="F195" s="832" t="s">
        <v>2282</v>
      </c>
      <c r="G195" s="832" t="s">
        <v>2283</v>
      </c>
      <c r="H195" s="849">
        <v>2</v>
      </c>
      <c r="I195" s="849">
        <v>522</v>
      </c>
      <c r="J195" s="832">
        <v>2</v>
      </c>
      <c r="K195" s="832">
        <v>261</v>
      </c>
      <c r="L195" s="849">
        <v>1</v>
      </c>
      <c r="M195" s="849">
        <v>261</v>
      </c>
      <c r="N195" s="832">
        <v>1</v>
      </c>
      <c r="O195" s="832">
        <v>261</v>
      </c>
      <c r="P195" s="849">
        <v>1</v>
      </c>
      <c r="Q195" s="849">
        <v>262</v>
      </c>
      <c r="R195" s="837">
        <v>1.0038314176245211</v>
      </c>
      <c r="S195" s="850">
        <v>262</v>
      </c>
    </row>
    <row r="196" spans="1:19" ht="14.4" customHeight="1" x14ac:dyDescent="0.3">
      <c r="A196" s="831" t="s">
        <v>553</v>
      </c>
      <c r="B196" s="832" t="s">
        <v>2273</v>
      </c>
      <c r="C196" s="832" t="s">
        <v>576</v>
      </c>
      <c r="D196" s="832" t="s">
        <v>1347</v>
      </c>
      <c r="E196" s="832" t="s">
        <v>2215</v>
      </c>
      <c r="F196" s="832" t="s">
        <v>2282</v>
      </c>
      <c r="G196" s="832" t="s">
        <v>2284</v>
      </c>
      <c r="H196" s="849">
        <v>1</v>
      </c>
      <c r="I196" s="849">
        <v>261</v>
      </c>
      <c r="J196" s="832">
        <v>0.33333333333333331</v>
      </c>
      <c r="K196" s="832">
        <v>261</v>
      </c>
      <c r="L196" s="849">
        <v>3</v>
      </c>
      <c r="M196" s="849">
        <v>783</v>
      </c>
      <c r="N196" s="832">
        <v>1</v>
      </c>
      <c r="O196" s="832">
        <v>261</v>
      </c>
      <c r="P196" s="849">
        <v>3</v>
      </c>
      <c r="Q196" s="849">
        <v>786</v>
      </c>
      <c r="R196" s="837">
        <v>1.0038314176245211</v>
      </c>
      <c r="S196" s="850">
        <v>262</v>
      </c>
    </row>
    <row r="197" spans="1:19" ht="14.4" customHeight="1" x14ac:dyDescent="0.3">
      <c r="A197" s="831" t="s">
        <v>553</v>
      </c>
      <c r="B197" s="832" t="s">
        <v>2273</v>
      </c>
      <c r="C197" s="832" t="s">
        <v>576</v>
      </c>
      <c r="D197" s="832" t="s">
        <v>1349</v>
      </c>
      <c r="E197" s="832" t="s">
        <v>2215</v>
      </c>
      <c r="F197" s="832" t="s">
        <v>2276</v>
      </c>
      <c r="G197" s="832" t="s">
        <v>2278</v>
      </c>
      <c r="H197" s="849"/>
      <c r="I197" s="849"/>
      <c r="J197" s="832"/>
      <c r="K197" s="832"/>
      <c r="L197" s="849"/>
      <c r="M197" s="849"/>
      <c r="N197" s="832"/>
      <c r="O197" s="832"/>
      <c r="P197" s="849">
        <v>1</v>
      </c>
      <c r="Q197" s="849">
        <v>252</v>
      </c>
      <c r="R197" s="837"/>
      <c r="S197" s="850">
        <v>252</v>
      </c>
    </row>
    <row r="198" spans="1:19" ht="14.4" customHeight="1" x14ac:dyDescent="0.3">
      <c r="A198" s="831" t="s">
        <v>553</v>
      </c>
      <c r="B198" s="832" t="s">
        <v>2273</v>
      </c>
      <c r="C198" s="832" t="s">
        <v>576</v>
      </c>
      <c r="D198" s="832" t="s">
        <v>1349</v>
      </c>
      <c r="E198" s="832" t="s">
        <v>2215</v>
      </c>
      <c r="F198" s="832" t="s">
        <v>2279</v>
      </c>
      <c r="G198" s="832" t="s">
        <v>2281</v>
      </c>
      <c r="H198" s="849"/>
      <c r="I198" s="849"/>
      <c r="J198" s="832"/>
      <c r="K198" s="832"/>
      <c r="L198" s="849"/>
      <c r="M198" s="849"/>
      <c r="N198" s="832"/>
      <c r="O198" s="832"/>
      <c r="P198" s="849">
        <v>1</v>
      </c>
      <c r="Q198" s="849">
        <v>127</v>
      </c>
      <c r="R198" s="837"/>
      <c r="S198" s="850">
        <v>127</v>
      </c>
    </row>
    <row r="199" spans="1:19" ht="14.4" customHeight="1" x14ac:dyDescent="0.3">
      <c r="A199" s="831" t="s">
        <v>553</v>
      </c>
      <c r="B199" s="832" t="s">
        <v>2273</v>
      </c>
      <c r="C199" s="832" t="s">
        <v>576</v>
      </c>
      <c r="D199" s="832" t="s">
        <v>1349</v>
      </c>
      <c r="E199" s="832" t="s">
        <v>2215</v>
      </c>
      <c r="F199" s="832" t="s">
        <v>2282</v>
      </c>
      <c r="G199" s="832" t="s">
        <v>2284</v>
      </c>
      <c r="H199" s="849"/>
      <c r="I199" s="849"/>
      <c r="J199" s="832"/>
      <c r="K199" s="832"/>
      <c r="L199" s="849"/>
      <c r="M199" s="849"/>
      <c r="N199" s="832"/>
      <c r="O199" s="832"/>
      <c r="P199" s="849">
        <v>2</v>
      </c>
      <c r="Q199" s="849">
        <v>524</v>
      </c>
      <c r="R199" s="837"/>
      <c r="S199" s="850">
        <v>262</v>
      </c>
    </row>
    <row r="200" spans="1:19" ht="14.4" customHeight="1" x14ac:dyDescent="0.3">
      <c r="A200" s="831" t="s">
        <v>553</v>
      </c>
      <c r="B200" s="832" t="s">
        <v>2273</v>
      </c>
      <c r="C200" s="832" t="s">
        <v>576</v>
      </c>
      <c r="D200" s="832" t="s">
        <v>1353</v>
      </c>
      <c r="E200" s="832" t="s">
        <v>2215</v>
      </c>
      <c r="F200" s="832" t="s">
        <v>2279</v>
      </c>
      <c r="G200" s="832" t="s">
        <v>2280</v>
      </c>
      <c r="H200" s="849">
        <v>1</v>
      </c>
      <c r="I200" s="849">
        <v>126</v>
      </c>
      <c r="J200" s="832"/>
      <c r="K200" s="832">
        <v>126</v>
      </c>
      <c r="L200" s="849"/>
      <c r="M200" s="849"/>
      <c r="N200" s="832"/>
      <c r="O200" s="832"/>
      <c r="P200" s="849"/>
      <c r="Q200" s="849"/>
      <c r="R200" s="837"/>
      <c r="S200" s="850"/>
    </row>
    <row r="201" spans="1:19" ht="14.4" customHeight="1" x14ac:dyDescent="0.3">
      <c r="A201" s="831" t="s">
        <v>553</v>
      </c>
      <c r="B201" s="832" t="s">
        <v>2273</v>
      </c>
      <c r="C201" s="832" t="s">
        <v>576</v>
      </c>
      <c r="D201" s="832" t="s">
        <v>1353</v>
      </c>
      <c r="E201" s="832" t="s">
        <v>2215</v>
      </c>
      <c r="F201" s="832" t="s">
        <v>2279</v>
      </c>
      <c r="G201" s="832" t="s">
        <v>2281</v>
      </c>
      <c r="H201" s="849"/>
      <c r="I201" s="849"/>
      <c r="J201" s="832"/>
      <c r="K201" s="832"/>
      <c r="L201" s="849"/>
      <c r="M201" s="849"/>
      <c r="N201" s="832"/>
      <c r="O201" s="832"/>
      <c r="P201" s="849">
        <v>1</v>
      </c>
      <c r="Q201" s="849">
        <v>127</v>
      </c>
      <c r="R201" s="837"/>
      <c r="S201" s="850">
        <v>127</v>
      </c>
    </row>
    <row r="202" spans="1:19" ht="14.4" customHeight="1" x14ac:dyDescent="0.3">
      <c r="A202" s="831" t="s">
        <v>553</v>
      </c>
      <c r="B202" s="832" t="s">
        <v>2273</v>
      </c>
      <c r="C202" s="832" t="s">
        <v>576</v>
      </c>
      <c r="D202" s="832" t="s">
        <v>1353</v>
      </c>
      <c r="E202" s="832" t="s">
        <v>2215</v>
      </c>
      <c r="F202" s="832" t="s">
        <v>2282</v>
      </c>
      <c r="G202" s="832" t="s">
        <v>2283</v>
      </c>
      <c r="H202" s="849">
        <v>1</v>
      </c>
      <c r="I202" s="849">
        <v>261</v>
      </c>
      <c r="J202" s="832"/>
      <c r="K202" s="832">
        <v>261</v>
      </c>
      <c r="L202" s="849"/>
      <c r="M202" s="849"/>
      <c r="N202" s="832"/>
      <c r="O202" s="832"/>
      <c r="P202" s="849"/>
      <c r="Q202" s="849"/>
      <c r="R202" s="837"/>
      <c r="S202" s="850"/>
    </row>
    <row r="203" spans="1:19" ht="14.4" customHeight="1" x14ac:dyDescent="0.3">
      <c r="A203" s="831" t="s">
        <v>553</v>
      </c>
      <c r="B203" s="832" t="s">
        <v>2273</v>
      </c>
      <c r="C203" s="832" t="s">
        <v>576</v>
      </c>
      <c r="D203" s="832" t="s">
        <v>1353</v>
      </c>
      <c r="E203" s="832" t="s">
        <v>2215</v>
      </c>
      <c r="F203" s="832" t="s">
        <v>2282</v>
      </c>
      <c r="G203" s="832" t="s">
        <v>2284</v>
      </c>
      <c r="H203" s="849"/>
      <c r="I203" s="849"/>
      <c r="J203" s="832"/>
      <c r="K203" s="832"/>
      <c r="L203" s="849"/>
      <c r="M203" s="849"/>
      <c r="N203" s="832"/>
      <c r="O203" s="832"/>
      <c r="P203" s="849">
        <v>1</v>
      </c>
      <c r="Q203" s="849">
        <v>262</v>
      </c>
      <c r="R203" s="837"/>
      <c r="S203" s="850">
        <v>262</v>
      </c>
    </row>
    <row r="204" spans="1:19" ht="14.4" customHeight="1" x14ac:dyDescent="0.3">
      <c r="A204" s="831" t="s">
        <v>553</v>
      </c>
      <c r="B204" s="832" t="s">
        <v>2273</v>
      </c>
      <c r="C204" s="832" t="s">
        <v>576</v>
      </c>
      <c r="D204" s="832" t="s">
        <v>1355</v>
      </c>
      <c r="E204" s="832" t="s">
        <v>2206</v>
      </c>
      <c r="F204" s="832" t="s">
        <v>2274</v>
      </c>
      <c r="G204" s="832" t="s">
        <v>2275</v>
      </c>
      <c r="H204" s="849">
        <v>4</v>
      </c>
      <c r="I204" s="849">
        <v>11974</v>
      </c>
      <c r="J204" s="832">
        <v>1.0333602590390976</v>
      </c>
      <c r="K204" s="832">
        <v>2993.5</v>
      </c>
      <c r="L204" s="849">
        <v>4</v>
      </c>
      <c r="M204" s="849">
        <v>11587.44</v>
      </c>
      <c r="N204" s="832">
        <v>1</v>
      </c>
      <c r="O204" s="832">
        <v>2896.86</v>
      </c>
      <c r="P204" s="849"/>
      <c r="Q204" s="849"/>
      <c r="R204" s="837"/>
      <c r="S204" s="850"/>
    </row>
    <row r="205" spans="1:19" ht="14.4" customHeight="1" x14ac:dyDescent="0.3">
      <c r="A205" s="831" t="s">
        <v>553</v>
      </c>
      <c r="B205" s="832" t="s">
        <v>2273</v>
      </c>
      <c r="C205" s="832" t="s">
        <v>576</v>
      </c>
      <c r="D205" s="832" t="s">
        <v>1355</v>
      </c>
      <c r="E205" s="832" t="s">
        <v>2215</v>
      </c>
      <c r="F205" s="832" t="s">
        <v>2279</v>
      </c>
      <c r="G205" s="832" t="s">
        <v>2280</v>
      </c>
      <c r="H205" s="849">
        <v>1</v>
      </c>
      <c r="I205" s="849">
        <v>126</v>
      </c>
      <c r="J205" s="832">
        <v>0.33333333333333331</v>
      </c>
      <c r="K205" s="832">
        <v>126</v>
      </c>
      <c r="L205" s="849">
        <v>3</v>
      </c>
      <c r="M205" s="849">
        <v>378</v>
      </c>
      <c r="N205" s="832">
        <v>1</v>
      </c>
      <c r="O205" s="832">
        <v>126</v>
      </c>
      <c r="P205" s="849"/>
      <c r="Q205" s="849"/>
      <c r="R205" s="837"/>
      <c r="S205" s="850"/>
    </row>
    <row r="206" spans="1:19" ht="14.4" customHeight="1" x14ac:dyDescent="0.3">
      <c r="A206" s="831" t="s">
        <v>553</v>
      </c>
      <c r="B206" s="832" t="s">
        <v>2273</v>
      </c>
      <c r="C206" s="832" t="s">
        <v>576</v>
      </c>
      <c r="D206" s="832" t="s">
        <v>1355</v>
      </c>
      <c r="E206" s="832" t="s">
        <v>2215</v>
      </c>
      <c r="F206" s="832" t="s">
        <v>2279</v>
      </c>
      <c r="G206" s="832" t="s">
        <v>2281</v>
      </c>
      <c r="H206" s="849">
        <v>1</v>
      </c>
      <c r="I206" s="849">
        <v>126</v>
      </c>
      <c r="J206" s="832"/>
      <c r="K206" s="832">
        <v>126</v>
      </c>
      <c r="L206" s="849"/>
      <c r="M206" s="849"/>
      <c r="N206" s="832"/>
      <c r="O206" s="832"/>
      <c r="P206" s="849"/>
      <c r="Q206" s="849"/>
      <c r="R206" s="837"/>
      <c r="S206" s="850"/>
    </row>
    <row r="207" spans="1:19" ht="14.4" customHeight="1" x14ac:dyDescent="0.3">
      <c r="A207" s="831" t="s">
        <v>553</v>
      </c>
      <c r="B207" s="832" t="s">
        <v>2273</v>
      </c>
      <c r="C207" s="832" t="s">
        <v>576</v>
      </c>
      <c r="D207" s="832" t="s">
        <v>1355</v>
      </c>
      <c r="E207" s="832" t="s">
        <v>2215</v>
      </c>
      <c r="F207" s="832" t="s">
        <v>2282</v>
      </c>
      <c r="G207" s="832" t="s">
        <v>2283</v>
      </c>
      <c r="H207" s="849">
        <v>1</v>
      </c>
      <c r="I207" s="849">
        <v>261</v>
      </c>
      <c r="J207" s="832">
        <v>0.33333333333333331</v>
      </c>
      <c r="K207" s="832">
        <v>261</v>
      </c>
      <c r="L207" s="849">
        <v>3</v>
      </c>
      <c r="M207" s="849">
        <v>783</v>
      </c>
      <c r="N207" s="832">
        <v>1</v>
      </c>
      <c r="O207" s="832">
        <v>261</v>
      </c>
      <c r="P207" s="849"/>
      <c r="Q207" s="849"/>
      <c r="R207" s="837"/>
      <c r="S207" s="850"/>
    </row>
    <row r="208" spans="1:19" ht="14.4" customHeight="1" x14ac:dyDescent="0.3">
      <c r="A208" s="831" t="s">
        <v>553</v>
      </c>
      <c r="B208" s="832" t="s">
        <v>2273</v>
      </c>
      <c r="C208" s="832" t="s">
        <v>576</v>
      </c>
      <c r="D208" s="832" t="s">
        <v>1355</v>
      </c>
      <c r="E208" s="832" t="s">
        <v>2215</v>
      </c>
      <c r="F208" s="832" t="s">
        <v>2282</v>
      </c>
      <c r="G208" s="832" t="s">
        <v>2284</v>
      </c>
      <c r="H208" s="849">
        <v>1</v>
      </c>
      <c r="I208" s="849">
        <v>261</v>
      </c>
      <c r="J208" s="832"/>
      <c r="K208" s="832">
        <v>261</v>
      </c>
      <c r="L208" s="849"/>
      <c r="M208" s="849"/>
      <c r="N208" s="832"/>
      <c r="O208" s="832"/>
      <c r="P208" s="849"/>
      <c r="Q208" s="849"/>
      <c r="R208" s="837"/>
      <c r="S208" s="850"/>
    </row>
    <row r="209" spans="1:19" ht="14.4" customHeight="1" x14ac:dyDescent="0.3">
      <c r="A209" s="831" t="s">
        <v>553</v>
      </c>
      <c r="B209" s="832" t="s">
        <v>2273</v>
      </c>
      <c r="C209" s="832" t="s">
        <v>576</v>
      </c>
      <c r="D209" s="832" t="s">
        <v>1356</v>
      </c>
      <c r="E209" s="832" t="s">
        <v>2206</v>
      </c>
      <c r="F209" s="832" t="s">
        <v>2274</v>
      </c>
      <c r="G209" s="832" t="s">
        <v>2275</v>
      </c>
      <c r="H209" s="849">
        <v>4</v>
      </c>
      <c r="I209" s="849">
        <v>11974</v>
      </c>
      <c r="J209" s="832"/>
      <c r="K209" s="832">
        <v>2993.5</v>
      </c>
      <c r="L209" s="849"/>
      <c r="M209" s="849"/>
      <c r="N209" s="832"/>
      <c r="O209" s="832"/>
      <c r="P209" s="849">
        <v>4</v>
      </c>
      <c r="Q209" s="849">
        <v>11801.68</v>
      </c>
      <c r="R209" s="837"/>
      <c r="S209" s="850">
        <v>2950.42</v>
      </c>
    </row>
    <row r="210" spans="1:19" ht="14.4" customHeight="1" x14ac:dyDescent="0.3">
      <c r="A210" s="831" t="s">
        <v>553</v>
      </c>
      <c r="B210" s="832" t="s">
        <v>2273</v>
      </c>
      <c r="C210" s="832" t="s">
        <v>576</v>
      </c>
      <c r="D210" s="832" t="s">
        <v>1356</v>
      </c>
      <c r="E210" s="832" t="s">
        <v>2215</v>
      </c>
      <c r="F210" s="832" t="s">
        <v>2279</v>
      </c>
      <c r="G210" s="832" t="s">
        <v>2280</v>
      </c>
      <c r="H210" s="849"/>
      <c r="I210" s="849"/>
      <c r="J210" s="832"/>
      <c r="K210" s="832"/>
      <c r="L210" s="849"/>
      <c r="M210" s="849"/>
      <c r="N210" s="832"/>
      <c r="O210" s="832"/>
      <c r="P210" s="849">
        <v>4</v>
      </c>
      <c r="Q210" s="849">
        <v>508</v>
      </c>
      <c r="R210" s="837"/>
      <c r="S210" s="850">
        <v>127</v>
      </c>
    </row>
    <row r="211" spans="1:19" ht="14.4" customHeight="1" x14ac:dyDescent="0.3">
      <c r="A211" s="831" t="s">
        <v>553</v>
      </c>
      <c r="B211" s="832" t="s">
        <v>2273</v>
      </c>
      <c r="C211" s="832" t="s">
        <v>576</v>
      </c>
      <c r="D211" s="832" t="s">
        <v>1356</v>
      </c>
      <c r="E211" s="832" t="s">
        <v>2215</v>
      </c>
      <c r="F211" s="832" t="s">
        <v>2279</v>
      </c>
      <c r="G211" s="832" t="s">
        <v>2281</v>
      </c>
      <c r="H211" s="849">
        <v>2</v>
      </c>
      <c r="I211" s="849">
        <v>252</v>
      </c>
      <c r="J211" s="832"/>
      <c r="K211" s="832">
        <v>126</v>
      </c>
      <c r="L211" s="849"/>
      <c r="M211" s="849"/>
      <c r="N211" s="832"/>
      <c r="O211" s="832"/>
      <c r="P211" s="849"/>
      <c r="Q211" s="849"/>
      <c r="R211" s="837"/>
      <c r="S211" s="850"/>
    </row>
    <row r="212" spans="1:19" ht="14.4" customHeight="1" x14ac:dyDescent="0.3">
      <c r="A212" s="831" t="s">
        <v>553</v>
      </c>
      <c r="B212" s="832" t="s">
        <v>2273</v>
      </c>
      <c r="C212" s="832" t="s">
        <v>576</v>
      </c>
      <c r="D212" s="832" t="s">
        <v>1356</v>
      </c>
      <c r="E212" s="832" t="s">
        <v>2215</v>
      </c>
      <c r="F212" s="832" t="s">
        <v>2282</v>
      </c>
      <c r="G212" s="832" t="s">
        <v>2283</v>
      </c>
      <c r="H212" s="849"/>
      <c r="I212" s="849"/>
      <c r="J212" s="832"/>
      <c r="K212" s="832"/>
      <c r="L212" s="849"/>
      <c r="M212" s="849"/>
      <c r="N212" s="832"/>
      <c r="O212" s="832"/>
      <c r="P212" s="849">
        <v>4</v>
      </c>
      <c r="Q212" s="849">
        <v>1048</v>
      </c>
      <c r="R212" s="837"/>
      <c r="S212" s="850">
        <v>262</v>
      </c>
    </row>
    <row r="213" spans="1:19" ht="14.4" customHeight="1" thickBot="1" x14ac:dyDescent="0.35">
      <c r="A213" s="839" t="s">
        <v>553</v>
      </c>
      <c r="B213" s="840" t="s">
        <v>2273</v>
      </c>
      <c r="C213" s="840" t="s">
        <v>576</v>
      </c>
      <c r="D213" s="840" t="s">
        <v>1356</v>
      </c>
      <c r="E213" s="840" t="s">
        <v>2215</v>
      </c>
      <c r="F213" s="840" t="s">
        <v>2282</v>
      </c>
      <c r="G213" s="840" t="s">
        <v>2284</v>
      </c>
      <c r="H213" s="851">
        <v>2</v>
      </c>
      <c r="I213" s="851">
        <v>522</v>
      </c>
      <c r="J213" s="840"/>
      <c r="K213" s="840">
        <v>261</v>
      </c>
      <c r="L213" s="851"/>
      <c r="M213" s="851"/>
      <c r="N213" s="840"/>
      <c r="O213" s="840"/>
      <c r="P213" s="851"/>
      <c r="Q213" s="851"/>
      <c r="R213" s="845"/>
      <c r="S213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9856669.2800000012</v>
      </c>
      <c r="C3" s="344">
        <f t="shared" ref="C3:R3" si="0">SUBTOTAL(9,C6:C1048576)</f>
        <v>21.509738768501716</v>
      </c>
      <c r="D3" s="344">
        <f t="shared" si="0"/>
        <v>8801168.6000000015</v>
      </c>
      <c r="E3" s="344">
        <f t="shared" si="0"/>
        <v>16</v>
      </c>
      <c r="F3" s="344">
        <f t="shared" si="0"/>
        <v>9626047.9600000009</v>
      </c>
      <c r="G3" s="347">
        <f>IF(D3&lt;&gt;0,F3/D3,"")</f>
        <v>1.0937238448085178</v>
      </c>
      <c r="H3" s="343">
        <f t="shared" si="0"/>
        <v>3537537.4899999998</v>
      </c>
      <c r="I3" s="344">
        <f t="shared" si="0"/>
        <v>0.96392343005853864</v>
      </c>
      <c r="J3" s="344">
        <f t="shared" si="0"/>
        <v>3669936.2000000007</v>
      </c>
      <c r="K3" s="344">
        <f t="shared" si="0"/>
        <v>1</v>
      </c>
      <c r="L3" s="344">
        <f t="shared" si="0"/>
        <v>4888820.1400000015</v>
      </c>
      <c r="M3" s="345">
        <f>IF(J3&lt;&gt;0,L3/J3,"")</f>
        <v>1.3321267383340345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1" t="s">
        <v>2</v>
      </c>
      <c r="H5" s="866">
        <v>2015</v>
      </c>
      <c r="I5" s="867"/>
      <c r="J5" s="867">
        <v>2017</v>
      </c>
      <c r="K5" s="867"/>
      <c r="L5" s="867">
        <v>2018</v>
      </c>
      <c r="M5" s="901" t="s">
        <v>2</v>
      </c>
      <c r="N5" s="866">
        <v>2015</v>
      </c>
      <c r="O5" s="867"/>
      <c r="P5" s="867">
        <v>2017</v>
      </c>
      <c r="Q5" s="867"/>
      <c r="R5" s="867">
        <v>2018</v>
      </c>
      <c r="S5" s="901" t="s">
        <v>2</v>
      </c>
    </row>
    <row r="6" spans="1:19" ht="14.4" customHeight="1" x14ac:dyDescent="0.3">
      <c r="A6" s="856" t="s">
        <v>2287</v>
      </c>
      <c r="B6" s="883">
        <v>251</v>
      </c>
      <c r="C6" s="825">
        <v>0.31879897882717539</v>
      </c>
      <c r="D6" s="883">
        <v>787.33</v>
      </c>
      <c r="E6" s="825">
        <v>1</v>
      </c>
      <c r="F6" s="883"/>
      <c r="G6" s="830"/>
      <c r="H6" s="883"/>
      <c r="I6" s="825"/>
      <c r="J6" s="883"/>
      <c r="K6" s="825"/>
      <c r="L6" s="883"/>
      <c r="M6" s="830"/>
      <c r="N6" s="883"/>
      <c r="O6" s="825"/>
      <c r="P6" s="883"/>
      <c r="Q6" s="825"/>
      <c r="R6" s="883"/>
      <c r="S6" s="231"/>
    </row>
    <row r="7" spans="1:19" ht="14.4" customHeight="1" x14ac:dyDescent="0.3">
      <c r="A7" s="857" t="s">
        <v>2288</v>
      </c>
      <c r="B7" s="885">
        <v>284.33</v>
      </c>
      <c r="C7" s="832">
        <v>0.27489292585538466</v>
      </c>
      <c r="D7" s="885">
        <v>1034.33</v>
      </c>
      <c r="E7" s="832">
        <v>1</v>
      </c>
      <c r="F7" s="885">
        <v>789.32999999999993</v>
      </c>
      <c r="G7" s="837">
        <v>0.76313168911275897</v>
      </c>
      <c r="H7" s="885"/>
      <c r="I7" s="832"/>
      <c r="J7" s="885"/>
      <c r="K7" s="832"/>
      <c r="L7" s="885"/>
      <c r="M7" s="837"/>
      <c r="N7" s="885"/>
      <c r="O7" s="832"/>
      <c r="P7" s="885"/>
      <c r="Q7" s="832"/>
      <c r="R7" s="885"/>
      <c r="S7" s="838"/>
    </row>
    <row r="8" spans="1:19" ht="14.4" customHeight="1" x14ac:dyDescent="0.3">
      <c r="A8" s="857" t="s">
        <v>2289</v>
      </c>
      <c r="B8" s="885">
        <v>377</v>
      </c>
      <c r="C8" s="832">
        <v>0.15628044255968296</v>
      </c>
      <c r="D8" s="885">
        <v>2412.33</v>
      </c>
      <c r="E8" s="832">
        <v>1</v>
      </c>
      <c r="F8" s="885">
        <v>1837.33</v>
      </c>
      <c r="G8" s="837">
        <v>0.76164123482276469</v>
      </c>
      <c r="H8" s="885"/>
      <c r="I8" s="832"/>
      <c r="J8" s="885"/>
      <c r="K8" s="832"/>
      <c r="L8" s="885"/>
      <c r="M8" s="837"/>
      <c r="N8" s="885"/>
      <c r="O8" s="832"/>
      <c r="P8" s="885"/>
      <c r="Q8" s="832"/>
      <c r="R8" s="885"/>
      <c r="S8" s="838"/>
    </row>
    <row r="9" spans="1:19" ht="14.4" customHeight="1" x14ac:dyDescent="0.3">
      <c r="A9" s="857" t="s">
        <v>2290</v>
      </c>
      <c r="B9" s="885"/>
      <c r="C9" s="832"/>
      <c r="D9" s="885"/>
      <c r="E9" s="832"/>
      <c r="F9" s="885">
        <v>504</v>
      </c>
      <c r="G9" s="837"/>
      <c r="H9" s="885"/>
      <c r="I9" s="832"/>
      <c r="J9" s="885"/>
      <c r="K9" s="832"/>
      <c r="L9" s="885"/>
      <c r="M9" s="837"/>
      <c r="N9" s="885"/>
      <c r="O9" s="832"/>
      <c r="P9" s="885"/>
      <c r="Q9" s="832"/>
      <c r="R9" s="885"/>
      <c r="S9" s="838"/>
    </row>
    <row r="10" spans="1:19" ht="14.4" customHeight="1" x14ac:dyDescent="0.3">
      <c r="A10" s="857" t="s">
        <v>1328</v>
      </c>
      <c r="B10" s="885">
        <v>9823730.9800000004</v>
      </c>
      <c r="C10" s="832">
        <v>1.1202536583737983</v>
      </c>
      <c r="D10" s="885">
        <v>8769202.3200000003</v>
      </c>
      <c r="E10" s="832">
        <v>1</v>
      </c>
      <c r="F10" s="885">
        <v>9589464.3200000003</v>
      </c>
      <c r="G10" s="837">
        <v>1.0935389525828616</v>
      </c>
      <c r="H10" s="885">
        <v>3537537.4899999998</v>
      </c>
      <c r="I10" s="832">
        <v>0.96392343005853864</v>
      </c>
      <c r="J10" s="885">
        <v>3669936.2000000007</v>
      </c>
      <c r="K10" s="832">
        <v>1</v>
      </c>
      <c r="L10" s="885">
        <v>4888820.1400000015</v>
      </c>
      <c r="M10" s="837">
        <v>1.3321267383340345</v>
      </c>
      <c r="N10" s="885"/>
      <c r="O10" s="832"/>
      <c r="P10" s="885"/>
      <c r="Q10" s="832"/>
      <c r="R10" s="885"/>
      <c r="S10" s="838"/>
    </row>
    <row r="11" spans="1:19" ht="14.4" customHeight="1" x14ac:dyDescent="0.3">
      <c r="A11" s="857" t="s">
        <v>2291</v>
      </c>
      <c r="B11" s="885">
        <v>2041</v>
      </c>
      <c r="C11" s="832">
        <v>0.76461134441976075</v>
      </c>
      <c r="D11" s="885">
        <v>2669.33</v>
      </c>
      <c r="E11" s="832">
        <v>1</v>
      </c>
      <c r="F11" s="885">
        <v>1768</v>
      </c>
      <c r="G11" s="837">
        <v>0.66233848943367812</v>
      </c>
      <c r="H11" s="885"/>
      <c r="I11" s="832"/>
      <c r="J11" s="885"/>
      <c r="K11" s="832"/>
      <c r="L11" s="885"/>
      <c r="M11" s="837"/>
      <c r="N11" s="885"/>
      <c r="O11" s="832"/>
      <c r="P11" s="885"/>
      <c r="Q11" s="832"/>
      <c r="R11" s="885"/>
      <c r="S11" s="838"/>
    </row>
    <row r="12" spans="1:19" ht="14.4" customHeight="1" x14ac:dyDescent="0.3">
      <c r="A12" s="857" t="s">
        <v>2292</v>
      </c>
      <c r="B12" s="885">
        <v>377</v>
      </c>
      <c r="C12" s="832"/>
      <c r="D12" s="885"/>
      <c r="E12" s="832"/>
      <c r="F12" s="885"/>
      <c r="G12" s="837"/>
      <c r="H12" s="885"/>
      <c r="I12" s="832"/>
      <c r="J12" s="885"/>
      <c r="K12" s="832"/>
      <c r="L12" s="885"/>
      <c r="M12" s="837"/>
      <c r="N12" s="885"/>
      <c r="O12" s="832"/>
      <c r="P12" s="885"/>
      <c r="Q12" s="832"/>
      <c r="R12" s="885"/>
      <c r="S12" s="838"/>
    </row>
    <row r="13" spans="1:19" ht="14.4" customHeight="1" x14ac:dyDescent="0.3">
      <c r="A13" s="857" t="s">
        <v>2293</v>
      </c>
      <c r="B13" s="885"/>
      <c r="C13" s="832"/>
      <c r="D13" s="885">
        <v>251</v>
      </c>
      <c r="E13" s="832">
        <v>1</v>
      </c>
      <c r="F13" s="885">
        <v>1008</v>
      </c>
      <c r="G13" s="837">
        <v>4.0159362549800797</v>
      </c>
      <c r="H13" s="885"/>
      <c r="I13" s="832"/>
      <c r="J13" s="885"/>
      <c r="K13" s="832"/>
      <c r="L13" s="885"/>
      <c r="M13" s="837"/>
      <c r="N13" s="885"/>
      <c r="O13" s="832"/>
      <c r="P13" s="885"/>
      <c r="Q13" s="832"/>
      <c r="R13" s="885"/>
      <c r="S13" s="838"/>
    </row>
    <row r="14" spans="1:19" ht="14.4" customHeight="1" x14ac:dyDescent="0.3">
      <c r="A14" s="857" t="s">
        <v>2294</v>
      </c>
      <c r="B14" s="885">
        <v>3640</v>
      </c>
      <c r="C14" s="832">
        <v>0.78499029544964416</v>
      </c>
      <c r="D14" s="885">
        <v>4637</v>
      </c>
      <c r="E14" s="832">
        <v>1</v>
      </c>
      <c r="F14" s="885">
        <v>6419</v>
      </c>
      <c r="G14" s="837">
        <v>1.3843001940910071</v>
      </c>
      <c r="H14" s="885"/>
      <c r="I14" s="832"/>
      <c r="J14" s="885"/>
      <c r="K14" s="832"/>
      <c r="L14" s="885"/>
      <c r="M14" s="837"/>
      <c r="N14" s="885"/>
      <c r="O14" s="832"/>
      <c r="P14" s="885"/>
      <c r="Q14" s="832"/>
      <c r="R14" s="885"/>
      <c r="S14" s="838"/>
    </row>
    <row r="15" spans="1:19" ht="14.4" customHeight="1" x14ac:dyDescent="0.3">
      <c r="A15" s="857" t="s">
        <v>2295</v>
      </c>
      <c r="B15" s="885"/>
      <c r="C15" s="832"/>
      <c r="D15" s="885"/>
      <c r="E15" s="832"/>
      <c r="F15" s="885">
        <v>127</v>
      </c>
      <c r="G15" s="837"/>
      <c r="H15" s="885"/>
      <c r="I15" s="832"/>
      <c r="J15" s="885"/>
      <c r="K15" s="832"/>
      <c r="L15" s="885"/>
      <c r="M15" s="837"/>
      <c r="N15" s="885"/>
      <c r="O15" s="832"/>
      <c r="P15" s="885"/>
      <c r="Q15" s="832"/>
      <c r="R15" s="885"/>
      <c r="S15" s="838"/>
    </row>
    <row r="16" spans="1:19" ht="14.4" customHeight="1" x14ac:dyDescent="0.3">
      <c r="A16" s="857" t="s">
        <v>2296</v>
      </c>
      <c r="B16" s="885"/>
      <c r="C16" s="832"/>
      <c r="D16" s="885">
        <v>373</v>
      </c>
      <c r="E16" s="832">
        <v>1</v>
      </c>
      <c r="F16" s="885"/>
      <c r="G16" s="837"/>
      <c r="H16" s="885"/>
      <c r="I16" s="832"/>
      <c r="J16" s="885"/>
      <c r="K16" s="832"/>
      <c r="L16" s="885"/>
      <c r="M16" s="837"/>
      <c r="N16" s="885"/>
      <c r="O16" s="832"/>
      <c r="P16" s="885"/>
      <c r="Q16" s="832"/>
      <c r="R16" s="885"/>
      <c r="S16" s="838"/>
    </row>
    <row r="17" spans="1:19" ht="14.4" customHeight="1" x14ac:dyDescent="0.3">
      <c r="A17" s="857" t="s">
        <v>2297</v>
      </c>
      <c r="B17" s="885">
        <v>1158.33</v>
      </c>
      <c r="C17" s="832">
        <v>4.6148605577689237</v>
      </c>
      <c r="D17" s="885">
        <v>251</v>
      </c>
      <c r="E17" s="832">
        <v>1</v>
      </c>
      <c r="F17" s="885">
        <v>631</v>
      </c>
      <c r="G17" s="837">
        <v>2.5139442231075697</v>
      </c>
      <c r="H17" s="885"/>
      <c r="I17" s="832"/>
      <c r="J17" s="885"/>
      <c r="K17" s="832"/>
      <c r="L17" s="885"/>
      <c r="M17" s="837"/>
      <c r="N17" s="885"/>
      <c r="O17" s="832"/>
      <c r="P17" s="885"/>
      <c r="Q17" s="832"/>
      <c r="R17" s="885"/>
      <c r="S17" s="838"/>
    </row>
    <row r="18" spans="1:19" ht="14.4" customHeight="1" x14ac:dyDescent="0.3">
      <c r="A18" s="857" t="s">
        <v>2298</v>
      </c>
      <c r="B18" s="885">
        <v>16575.32</v>
      </c>
      <c r="C18" s="832">
        <v>1.2208705541282674</v>
      </c>
      <c r="D18" s="885">
        <v>13576.64</v>
      </c>
      <c r="E18" s="832">
        <v>1</v>
      </c>
      <c r="F18" s="885">
        <v>17138.650000000001</v>
      </c>
      <c r="G18" s="837">
        <v>1.2623631472882835</v>
      </c>
      <c r="H18" s="885"/>
      <c r="I18" s="832"/>
      <c r="J18" s="885"/>
      <c r="K18" s="832"/>
      <c r="L18" s="885"/>
      <c r="M18" s="837"/>
      <c r="N18" s="885"/>
      <c r="O18" s="832"/>
      <c r="P18" s="885"/>
      <c r="Q18" s="832"/>
      <c r="R18" s="885"/>
      <c r="S18" s="838"/>
    </row>
    <row r="19" spans="1:19" ht="14.4" customHeight="1" x14ac:dyDescent="0.3">
      <c r="A19" s="857" t="s">
        <v>2299</v>
      </c>
      <c r="B19" s="885">
        <v>284.33</v>
      </c>
      <c r="C19" s="832"/>
      <c r="D19" s="885"/>
      <c r="E19" s="832"/>
      <c r="F19" s="885">
        <v>252</v>
      </c>
      <c r="G19" s="837"/>
      <c r="H19" s="885"/>
      <c r="I19" s="832"/>
      <c r="J19" s="885"/>
      <c r="K19" s="832"/>
      <c r="L19" s="885"/>
      <c r="M19" s="837"/>
      <c r="N19" s="885"/>
      <c r="O19" s="832"/>
      <c r="P19" s="885"/>
      <c r="Q19" s="832"/>
      <c r="R19" s="885"/>
      <c r="S19" s="838"/>
    </row>
    <row r="20" spans="1:19" ht="14.4" customHeight="1" x14ac:dyDescent="0.3">
      <c r="A20" s="857" t="s">
        <v>2300</v>
      </c>
      <c r="B20" s="885">
        <v>1381</v>
      </c>
      <c r="C20" s="832">
        <v>1.571103526734926</v>
      </c>
      <c r="D20" s="885">
        <v>879</v>
      </c>
      <c r="E20" s="832">
        <v>1</v>
      </c>
      <c r="F20" s="885">
        <v>878</v>
      </c>
      <c r="G20" s="837">
        <v>0.99886234357224113</v>
      </c>
      <c r="H20" s="885"/>
      <c r="I20" s="832"/>
      <c r="J20" s="885"/>
      <c r="K20" s="832"/>
      <c r="L20" s="885"/>
      <c r="M20" s="837"/>
      <c r="N20" s="885"/>
      <c r="O20" s="832"/>
      <c r="P20" s="885"/>
      <c r="Q20" s="832"/>
      <c r="R20" s="885"/>
      <c r="S20" s="838"/>
    </row>
    <row r="21" spans="1:19" ht="14.4" customHeight="1" x14ac:dyDescent="0.3">
      <c r="A21" s="857" t="s">
        <v>2301</v>
      </c>
      <c r="B21" s="885"/>
      <c r="C21" s="832"/>
      <c r="D21" s="885"/>
      <c r="E21" s="832"/>
      <c r="F21" s="885">
        <v>748</v>
      </c>
      <c r="G21" s="837"/>
      <c r="H21" s="885"/>
      <c r="I21" s="832"/>
      <c r="J21" s="885"/>
      <c r="K21" s="832"/>
      <c r="L21" s="885"/>
      <c r="M21" s="837"/>
      <c r="N21" s="885"/>
      <c r="O21" s="832"/>
      <c r="P21" s="885"/>
      <c r="Q21" s="832"/>
      <c r="R21" s="885"/>
      <c r="S21" s="838"/>
    </row>
    <row r="22" spans="1:19" ht="14.4" customHeight="1" x14ac:dyDescent="0.3">
      <c r="A22" s="857" t="s">
        <v>2302</v>
      </c>
      <c r="B22" s="885">
        <v>1238.33</v>
      </c>
      <c r="C22" s="832">
        <v>0.93388386123680234</v>
      </c>
      <c r="D22" s="885">
        <v>1326</v>
      </c>
      <c r="E22" s="832">
        <v>1</v>
      </c>
      <c r="F22" s="885">
        <v>164</v>
      </c>
      <c r="G22" s="837">
        <v>0.12368024132730016</v>
      </c>
      <c r="H22" s="885"/>
      <c r="I22" s="832"/>
      <c r="J22" s="885"/>
      <c r="K22" s="832"/>
      <c r="L22" s="885"/>
      <c r="M22" s="837"/>
      <c r="N22" s="885"/>
      <c r="O22" s="832"/>
      <c r="P22" s="885"/>
      <c r="Q22" s="832"/>
      <c r="R22" s="885"/>
      <c r="S22" s="838"/>
    </row>
    <row r="23" spans="1:19" ht="14.4" customHeight="1" x14ac:dyDescent="0.3">
      <c r="A23" s="857" t="s">
        <v>2303</v>
      </c>
      <c r="B23" s="885">
        <v>251</v>
      </c>
      <c r="C23" s="832"/>
      <c r="D23" s="885"/>
      <c r="E23" s="832"/>
      <c r="F23" s="885">
        <v>1141</v>
      </c>
      <c r="G23" s="837"/>
      <c r="H23" s="885"/>
      <c r="I23" s="832"/>
      <c r="J23" s="885"/>
      <c r="K23" s="832"/>
      <c r="L23" s="885"/>
      <c r="M23" s="837"/>
      <c r="N23" s="885"/>
      <c r="O23" s="832"/>
      <c r="P23" s="885"/>
      <c r="Q23" s="832"/>
      <c r="R23" s="885"/>
      <c r="S23" s="838"/>
    </row>
    <row r="24" spans="1:19" ht="14.4" customHeight="1" x14ac:dyDescent="0.3">
      <c r="A24" s="857" t="s">
        <v>2304</v>
      </c>
      <c r="B24" s="885">
        <v>1883</v>
      </c>
      <c r="C24" s="832">
        <v>1.622814199408789</v>
      </c>
      <c r="D24" s="885">
        <v>1160.33</v>
      </c>
      <c r="E24" s="832">
        <v>1</v>
      </c>
      <c r="F24" s="885">
        <v>2547.33</v>
      </c>
      <c r="G24" s="837">
        <v>2.195349598821025</v>
      </c>
      <c r="H24" s="885"/>
      <c r="I24" s="832"/>
      <c r="J24" s="885"/>
      <c r="K24" s="832"/>
      <c r="L24" s="885"/>
      <c r="M24" s="837"/>
      <c r="N24" s="885"/>
      <c r="O24" s="832"/>
      <c r="P24" s="885"/>
      <c r="Q24" s="832"/>
      <c r="R24" s="885"/>
      <c r="S24" s="838"/>
    </row>
    <row r="25" spans="1:19" ht="14.4" customHeight="1" x14ac:dyDescent="0.3">
      <c r="A25" s="857" t="s">
        <v>2305</v>
      </c>
      <c r="B25" s="885">
        <v>1159.33</v>
      </c>
      <c r="C25" s="832">
        <v>0.73624147435001841</v>
      </c>
      <c r="D25" s="885">
        <v>1574.6599999999999</v>
      </c>
      <c r="E25" s="832">
        <v>1</v>
      </c>
      <c r="F25" s="885">
        <v>379</v>
      </c>
      <c r="G25" s="837">
        <v>0.24068687843724998</v>
      </c>
      <c r="H25" s="885"/>
      <c r="I25" s="832"/>
      <c r="J25" s="885"/>
      <c r="K25" s="832"/>
      <c r="L25" s="885"/>
      <c r="M25" s="837"/>
      <c r="N25" s="885"/>
      <c r="O25" s="832"/>
      <c r="P25" s="885"/>
      <c r="Q25" s="832"/>
      <c r="R25" s="885"/>
      <c r="S25" s="838"/>
    </row>
    <row r="26" spans="1:19" ht="14.4" customHeight="1" x14ac:dyDescent="0.3">
      <c r="A26" s="857" t="s">
        <v>2306</v>
      </c>
      <c r="B26" s="885">
        <v>753</v>
      </c>
      <c r="C26" s="832">
        <v>5.9761904761904763</v>
      </c>
      <c r="D26" s="885">
        <v>126</v>
      </c>
      <c r="E26" s="832">
        <v>1</v>
      </c>
      <c r="F26" s="885">
        <v>252</v>
      </c>
      <c r="G26" s="837">
        <v>2</v>
      </c>
      <c r="H26" s="885"/>
      <c r="I26" s="832"/>
      <c r="J26" s="885"/>
      <c r="K26" s="832"/>
      <c r="L26" s="885"/>
      <c r="M26" s="837"/>
      <c r="N26" s="885"/>
      <c r="O26" s="832"/>
      <c r="P26" s="885"/>
      <c r="Q26" s="832"/>
      <c r="R26" s="885"/>
      <c r="S26" s="838"/>
    </row>
    <row r="27" spans="1:19" ht="14.4" customHeight="1" thickBot="1" x14ac:dyDescent="0.35">
      <c r="A27" s="889" t="s">
        <v>2307</v>
      </c>
      <c r="B27" s="887">
        <v>1284.33</v>
      </c>
      <c r="C27" s="840">
        <v>1.4139464731980667</v>
      </c>
      <c r="D27" s="887">
        <v>908.33</v>
      </c>
      <c r="E27" s="840">
        <v>1</v>
      </c>
      <c r="F27" s="887"/>
      <c r="G27" s="845"/>
      <c r="H27" s="887"/>
      <c r="I27" s="840"/>
      <c r="J27" s="887"/>
      <c r="K27" s="840"/>
      <c r="L27" s="887"/>
      <c r="M27" s="845"/>
      <c r="N27" s="887"/>
      <c r="O27" s="840"/>
      <c r="P27" s="887"/>
      <c r="Q27" s="840"/>
      <c r="R27" s="887"/>
      <c r="S2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2790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5767.699999999998</v>
      </c>
      <c r="G3" s="208">
        <f t="shared" si="0"/>
        <v>13394206.770000003</v>
      </c>
      <c r="H3" s="208"/>
      <c r="I3" s="208"/>
      <c r="J3" s="208">
        <f t="shared" si="0"/>
        <v>5705.3099999999986</v>
      </c>
      <c r="K3" s="208">
        <f t="shared" si="0"/>
        <v>12471104.800000003</v>
      </c>
      <c r="L3" s="208"/>
      <c r="M3" s="208"/>
      <c r="N3" s="208">
        <f t="shared" si="0"/>
        <v>6077.61</v>
      </c>
      <c r="O3" s="208">
        <f t="shared" si="0"/>
        <v>14514868.100000001</v>
      </c>
      <c r="P3" s="79">
        <f>IF(K3=0,0,O3/K3)</f>
        <v>1.1638798913789898</v>
      </c>
      <c r="Q3" s="209">
        <f>IF(N3=0,0,O3/N3)</f>
        <v>2388.2526354932288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2308</v>
      </c>
      <c r="B6" s="825" t="s">
        <v>2205</v>
      </c>
      <c r="C6" s="825" t="s">
        <v>2215</v>
      </c>
      <c r="D6" s="825" t="s">
        <v>2230</v>
      </c>
      <c r="E6" s="825" t="s">
        <v>2231</v>
      </c>
      <c r="F6" s="225"/>
      <c r="G6" s="225"/>
      <c r="H6" s="225"/>
      <c r="I6" s="225"/>
      <c r="J6" s="225">
        <v>1</v>
      </c>
      <c r="K6" s="225">
        <v>126</v>
      </c>
      <c r="L6" s="225">
        <v>1</v>
      </c>
      <c r="M6" s="225">
        <v>126</v>
      </c>
      <c r="N6" s="225"/>
      <c r="O6" s="225"/>
      <c r="P6" s="830"/>
      <c r="Q6" s="848"/>
    </row>
    <row r="7" spans="1:17" ht="14.4" customHeight="1" x14ac:dyDescent="0.3">
      <c r="A7" s="831" t="s">
        <v>2308</v>
      </c>
      <c r="B7" s="832" t="s">
        <v>2205</v>
      </c>
      <c r="C7" s="832" t="s">
        <v>2215</v>
      </c>
      <c r="D7" s="832" t="s">
        <v>2230</v>
      </c>
      <c r="E7" s="832" t="s">
        <v>2232</v>
      </c>
      <c r="F7" s="849"/>
      <c r="G7" s="849"/>
      <c r="H7" s="849"/>
      <c r="I7" s="849"/>
      <c r="J7" s="849">
        <v>1</v>
      </c>
      <c r="K7" s="849">
        <v>126</v>
      </c>
      <c r="L7" s="849">
        <v>1</v>
      </c>
      <c r="M7" s="849">
        <v>126</v>
      </c>
      <c r="N7" s="849"/>
      <c r="O7" s="849"/>
      <c r="P7" s="837"/>
      <c r="Q7" s="850"/>
    </row>
    <row r="8" spans="1:17" ht="14.4" customHeight="1" x14ac:dyDescent="0.3">
      <c r="A8" s="831" t="s">
        <v>2308</v>
      </c>
      <c r="B8" s="832" t="s">
        <v>2205</v>
      </c>
      <c r="C8" s="832" t="s">
        <v>2215</v>
      </c>
      <c r="D8" s="832" t="s">
        <v>2243</v>
      </c>
      <c r="E8" s="832" t="s">
        <v>2244</v>
      </c>
      <c r="F8" s="849"/>
      <c r="G8" s="849"/>
      <c r="H8" s="849"/>
      <c r="I8" s="849"/>
      <c r="J8" s="849">
        <v>1</v>
      </c>
      <c r="K8" s="849">
        <v>33.33</v>
      </c>
      <c r="L8" s="849">
        <v>1</v>
      </c>
      <c r="M8" s="849">
        <v>33.33</v>
      </c>
      <c r="N8" s="849"/>
      <c r="O8" s="849"/>
      <c r="P8" s="837"/>
      <c r="Q8" s="850"/>
    </row>
    <row r="9" spans="1:17" ht="14.4" customHeight="1" x14ac:dyDescent="0.3">
      <c r="A9" s="831" t="s">
        <v>2308</v>
      </c>
      <c r="B9" s="832" t="s">
        <v>2205</v>
      </c>
      <c r="C9" s="832" t="s">
        <v>2215</v>
      </c>
      <c r="D9" s="832" t="s">
        <v>2246</v>
      </c>
      <c r="E9" s="832" t="s">
        <v>2247</v>
      </c>
      <c r="F9" s="849">
        <v>1</v>
      </c>
      <c r="G9" s="849">
        <v>251</v>
      </c>
      <c r="H9" s="849">
        <v>0.5</v>
      </c>
      <c r="I9" s="849">
        <v>251</v>
      </c>
      <c r="J9" s="849">
        <v>2</v>
      </c>
      <c r="K9" s="849">
        <v>502</v>
      </c>
      <c r="L9" s="849">
        <v>1</v>
      </c>
      <c r="M9" s="849">
        <v>251</v>
      </c>
      <c r="N9" s="849"/>
      <c r="O9" s="849"/>
      <c r="P9" s="837"/>
      <c r="Q9" s="850"/>
    </row>
    <row r="10" spans="1:17" ht="14.4" customHeight="1" x14ac:dyDescent="0.3">
      <c r="A10" s="831" t="s">
        <v>2309</v>
      </c>
      <c r="B10" s="832" t="s">
        <v>2205</v>
      </c>
      <c r="C10" s="832" t="s">
        <v>2215</v>
      </c>
      <c r="D10" s="832" t="s">
        <v>2230</v>
      </c>
      <c r="E10" s="832" t="s">
        <v>2231</v>
      </c>
      <c r="F10" s="849"/>
      <c r="G10" s="849"/>
      <c r="H10" s="849"/>
      <c r="I10" s="849"/>
      <c r="J10" s="849">
        <v>1</v>
      </c>
      <c r="K10" s="849">
        <v>126</v>
      </c>
      <c r="L10" s="849">
        <v>1</v>
      </c>
      <c r="M10" s="849">
        <v>126</v>
      </c>
      <c r="N10" s="849"/>
      <c r="O10" s="849"/>
      <c r="P10" s="837"/>
      <c r="Q10" s="850"/>
    </row>
    <row r="11" spans="1:17" ht="14.4" customHeight="1" x14ac:dyDescent="0.3">
      <c r="A11" s="831" t="s">
        <v>2309</v>
      </c>
      <c r="B11" s="832" t="s">
        <v>2205</v>
      </c>
      <c r="C11" s="832" t="s">
        <v>2215</v>
      </c>
      <c r="D11" s="832" t="s">
        <v>2243</v>
      </c>
      <c r="E11" s="832" t="s">
        <v>2245</v>
      </c>
      <c r="F11" s="849">
        <v>1</v>
      </c>
      <c r="G11" s="849">
        <v>33.33</v>
      </c>
      <c r="H11" s="849">
        <v>1</v>
      </c>
      <c r="I11" s="849">
        <v>33.33</v>
      </c>
      <c r="J11" s="849">
        <v>1</v>
      </c>
      <c r="K11" s="849">
        <v>33.33</v>
      </c>
      <c r="L11" s="849">
        <v>1</v>
      </c>
      <c r="M11" s="849">
        <v>33.33</v>
      </c>
      <c r="N11" s="849">
        <v>1</v>
      </c>
      <c r="O11" s="849">
        <v>33.33</v>
      </c>
      <c r="P11" s="837">
        <v>1</v>
      </c>
      <c r="Q11" s="850">
        <v>33.33</v>
      </c>
    </row>
    <row r="12" spans="1:17" ht="14.4" customHeight="1" x14ac:dyDescent="0.3">
      <c r="A12" s="831" t="s">
        <v>2309</v>
      </c>
      <c r="B12" s="832" t="s">
        <v>2205</v>
      </c>
      <c r="C12" s="832" t="s">
        <v>2215</v>
      </c>
      <c r="D12" s="832" t="s">
        <v>2246</v>
      </c>
      <c r="E12" s="832" t="s">
        <v>2247</v>
      </c>
      <c r="F12" s="849"/>
      <c r="G12" s="849"/>
      <c r="H12" s="849"/>
      <c r="I12" s="849"/>
      <c r="J12" s="849">
        <v>1</v>
      </c>
      <c r="K12" s="849">
        <v>251</v>
      </c>
      <c r="L12" s="849">
        <v>1</v>
      </c>
      <c r="M12" s="849">
        <v>251</v>
      </c>
      <c r="N12" s="849">
        <v>2</v>
      </c>
      <c r="O12" s="849">
        <v>504</v>
      </c>
      <c r="P12" s="837">
        <v>2.0079681274900398</v>
      </c>
      <c r="Q12" s="850">
        <v>252</v>
      </c>
    </row>
    <row r="13" spans="1:17" ht="14.4" customHeight="1" x14ac:dyDescent="0.3">
      <c r="A13" s="831" t="s">
        <v>2309</v>
      </c>
      <c r="B13" s="832" t="s">
        <v>2205</v>
      </c>
      <c r="C13" s="832" t="s">
        <v>2215</v>
      </c>
      <c r="D13" s="832" t="s">
        <v>2246</v>
      </c>
      <c r="E13" s="832" t="s">
        <v>2248</v>
      </c>
      <c r="F13" s="849">
        <v>1</v>
      </c>
      <c r="G13" s="849">
        <v>251</v>
      </c>
      <c r="H13" s="849">
        <v>1</v>
      </c>
      <c r="I13" s="849">
        <v>251</v>
      </c>
      <c r="J13" s="849">
        <v>1</v>
      </c>
      <c r="K13" s="849">
        <v>251</v>
      </c>
      <c r="L13" s="849">
        <v>1</v>
      </c>
      <c r="M13" s="849">
        <v>251</v>
      </c>
      <c r="N13" s="849">
        <v>1</v>
      </c>
      <c r="O13" s="849">
        <v>252</v>
      </c>
      <c r="P13" s="837">
        <v>1.0039840637450199</v>
      </c>
      <c r="Q13" s="850">
        <v>252</v>
      </c>
    </row>
    <row r="14" spans="1:17" ht="14.4" customHeight="1" x14ac:dyDescent="0.3">
      <c r="A14" s="831" t="s">
        <v>2309</v>
      </c>
      <c r="B14" s="832" t="s">
        <v>2205</v>
      </c>
      <c r="C14" s="832" t="s">
        <v>2215</v>
      </c>
      <c r="D14" s="832" t="s">
        <v>2267</v>
      </c>
      <c r="E14" s="832" t="s">
        <v>2268</v>
      </c>
      <c r="F14" s="849"/>
      <c r="G14" s="849"/>
      <c r="H14" s="849"/>
      <c r="I14" s="849"/>
      <c r="J14" s="849">
        <v>1</v>
      </c>
      <c r="K14" s="849">
        <v>373</v>
      </c>
      <c r="L14" s="849">
        <v>1</v>
      </c>
      <c r="M14" s="849">
        <v>373</v>
      </c>
      <c r="N14" s="849"/>
      <c r="O14" s="849"/>
      <c r="P14" s="837"/>
      <c r="Q14" s="850"/>
    </row>
    <row r="15" spans="1:17" ht="14.4" customHeight="1" x14ac:dyDescent="0.3">
      <c r="A15" s="831" t="s">
        <v>2310</v>
      </c>
      <c r="B15" s="832" t="s">
        <v>2205</v>
      </c>
      <c r="C15" s="832" t="s">
        <v>2215</v>
      </c>
      <c r="D15" s="832" t="s">
        <v>2219</v>
      </c>
      <c r="E15" s="832" t="s">
        <v>2221</v>
      </c>
      <c r="F15" s="849"/>
      <c r="G15" s="849"/>
      <c r="H15" s="849"/>
      <c r="I15" s="849"/>
      <c r="J15" s="849"/>
      <c r="K15" s="849"/>
      <c r="L15" s="849"/>
      <c r="M15" s="849"/>
      <c r="N15" s="849">
        <v>1</v>
      </c>
      <c r="O15" s="849">
        <v>37</v>
      </c>
      <c r="P15" s="837"/>
      <c r="Q15" s="850">
        <v>37</v>
      </c>
    </row>
    <row r="16" spans="1:17" ht="14.4" customHeight="1" x14ac:dyDescent="0.3">
      <c r="A16" s="831" t="s">
        <v>2310</v>
      </c>
      <c r="B16" s="832" t="s">
        <v>2205</v>
      </c>
      <c r="C16" s="832" t="s">
        <v>2215</v>
      </c>
      <c r="D16" s="832" t="s">
        <v>2230</v>
      </c>
      <c r="E16" s="832" t="s">
        <v>2231</v>
      </c>
      <c r="F16" s="849"/>
      <c r="G16" s="849"/>
      <c r="H16" s="849"/>
      <c r="I16" s="849"/>
      <c r="J16" s="849">
        <v>2</v>
      </c>
      <c r="K16" s="849">
        <v>252</v>
      </c>
      <c r="L16" s="849">
        <v>1</v>
      </c>
      <c r="M16" s="849">
        <v>126</v>
      </c>
      <c r="N16" s="849">
        <v>4</v>
      </c>
      <c r="O16" s="849">
        <v>508</v>
      </c>
      <c r="P16" s="837">
        <v>2.0158730158730158</v>
      </c>
      <c r="Q16" s="850">
        <v>127</v>
      </c>
    </row>
    <row r="17" spans="1:17" ht="14.4" customHeight="1" x14ac:dyDescent="0.3">
      <c r="A17" s="831" t="s">
        <v>2310</v>
      </c>
      <c r="B17" s="832" t="s">
        <v>2205</v>
      </c>
      <c r="C17" s="832" t="s">
        <v>2215</v>
      </c>
      <c r="D17" s="832" t="s">
        <v>2230</v>
      </c>
      <c r="E17" s="832" t="s">
        <v>2232</v>
      </c>
      <c r="F17" s="849">
        <v>1</v>
      </c>
      <c r="G17" s="849">
        <v>126</v>
      </c>
      <c r="H17" s="849">
        <v>1</v>
      </c>
      <c r="I17" s="849">
        <v>126</v>
      </c>
      <c r="J17" s="849">
        <v>1</v>
      </c>
      <c r="K17" s="849">
        <v>126</v>
      </c>
      <c r="L17" s="849">
        <v>1</v>
      </c>
      <c r="M17" s="849">
        <v>126</v>
      </c>
      <c r="N17" s="849">
        <v>3</v>
      </c>
      <c r="O17" s="849">
        <v>381</v>
      </c>
      <c r="P17" s="837">
        <v>3.0238095238095237</v>
      </c>
      <c r="Q17" s="850">
        <v>127</v>
      </c>
    </row>
    <row r="18" spans="1:17" ht="14.4" customHeight="1" x14ac:dyDescent="0.3">
      <c r="A18" s="831" t="s">
        <v>2310</v>
      </c>
      <c r="B18" s="832" t="s">
        <v>2205</v>
      </c>
      <c r="C18" s="832" t="s">
        <v>2215</v>
      </c>
      <c r="D18" s="832" t="s">
        <v>2243</v>
      </c>
      <c r="E18" s="832" t="s">
        <v>2245</v>
      </c>
      <c r="F18" s="849"/>
      <c r="G18" s="849"/>
      <c r="H18" s="849"/>
      <c r="I18" s="849"/>
      <c r="J18" s="849">
        <v>1</v>
      </c>
      <c r="K18" s="849">
        <v>33.33</v>
      </c>
      <c r="L18" s="849">
        <v>1</v>
      </c>
      <c r="M18" s="849">
        <v>33.33</v>
      </c>
      <c r="N18" s="849">
        <v>1</v>
      </c>
      <c r="O18" s="849">
        <v>33.33</v>
      </c>
      <c r="P18" s="837">
        <v>1</v>
      </c>
      <c r="Q18" s="850">
        <v>33.33</v>
      </c>
    </row>
    <row r="19" spans="1:17" ht="14.4" customHeight="1" x14ac:dyDescent="0.3">
      <c r="A19" s="831" t="s">
        <v>2310</v>
      </c>
      <c r="B19" s="832" t="s">
        <v>2205</v>
      </c>
      <c r="C19" s="832" t="s">
        <v>2215</v>
      </c>
      <c r="D19" s="832" t="s">
        <v>2246</v>
      </c>
      <c r="E19" s="832" t="s">
        <v>2247</v>
      </c>
      <c r="F19" s="849"/>
      <c r="G19" s="849"/>
      <c r="H19" s="849"/>
      <c r="I19" s="849"/>
      <c r="J19" s="849">
        <v>1</v>
      </c>
      <c r="K19" s="849">
        <v>251</v>
      </c>
      <c r="L19" s="849">
        <v>1</v>
      </c>
      <c r="M19" s="849">
        <v>251</v>
      </c>
      <c r="N19" s="849">
        <v>1</v>
      </c>
      <c r="O19" s="849">
        <v>252</v>
      </c>
      <c r="P19" s="837">
        <v>1.0039840637450199</v>
      </c>
      <c r="Q19" s="850">
        <v>252</v>
      </c>
    </row>
    <row r="20" spans="1:17" ht="14.4" customHeight="1" x14ac:dyDescent="0.3">
      <c r="A20" s="831" t="s">
        <v>2310</v>
      </c>
      <c r="B20" s="832" t="s">
        <v>2205</v>
      </c>
      <c r="C20" s="832" t="s">
        <v>2215</v>
      </c>
      <c r="D20" s="832" t="s">
        <v>2246</v>
      </c>
      <c r="E20" s="832" t="s">
        <v>2248</v>
      </c>
      <c r="F20" s="849">
        <v>1</v>
      </c>
      <c r="G20" s="849">
        <v>251</v>
      </c>
      <c r="H20" s="849">
        <v>0.25</v>
      </c>
      <c r="I20" s="849">
        <v>251</v>
      </c>
      <c r="J20" s="849">
        <v>4</v>
      </c>
      <c r="K20" s="849">
        <v>1004</v>
      </c>
      <c r="L20" s="849">
        <v>1</v>
      </c>
      <c r="M20" s="849">
        <v>251</v>
      </c>
      <c r="N20" s="849">
        <v>1</v>
      </c>
      <c r="O20" s="849">
        <v>252</v>
      </c>
      <c r="P20" s="837">
        <v>0.25099601593625498</v>
      </c>
      <c r="Q20" s="850">
        <v>252</v>
      </c>
    </row>
    <row r="21" spans="1:17" ht="14.4" customHeight="1" x14ac:dyDescent="0.3">
      <c r="A21" s="831" t="s">
        <v>2310</v>
      </c>
      <c r="B21" s="832" t="s">
        <v>2205</v>
      </c>
      <c r="C21" s="832" t="s">
        <v>2215</v>
      </c>
      <c r="D21" s="832" t="s">
        <v>2267</v>
      </c>
      <c r="E21" s="832" t="s">
        <v>2268</v>
      </c>
      <c r="F21" s="849"/>
      <c r="G21" s="849"/>
      <c r="H21" s="849"/>
      <c r="I21" s="849"/>
      <c r="J21" s="849">
        <v>2</v>
      </c>
      <c r="K21" s="849">
        <v>746</v>
      </c>
      <c r="L21" s="849">
        <v>1</v>
      </c>
      <c r="M21" s="849">
        <v>373</v>
      </c>
      <c r="N21" s="849"/>
      <c r="O21" s="849"/>
      <c r="P21" s="837"/>
      <c r="Q21" s="850"/>
    </row>
    <row r="22" spans="1:17" ht="14.4" customHeight="1" x14ac:dyDescent="0.3">
      <c r="A22" s="831" t="s">
        <v>2310</v>
      </c>
      <c r="B22" s="832" t="s">
        <v>2205</v>
      </c>
      <c r="C22" s="832" t="s">
        <v>2215</v>
      </c>
      <c r="D22" s="832" t="s">
        <v>2267</v>
      </c>
      <c r="E22" s="832" t="s">
        <v>2269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374</v>
      </c>
      <c r="P22" s="837"/>
      <c r="Q22" s="850">
        <v>374</v>
      </c>
    </row>
    <row r="23" spans="1:17" ht="14.4" customHeight="1" x14ac:dyDescent="0.3">
      <c r="A23" s="831" t="s">
        <v>2311</v>
      </c>
      <c r="B23" s="832" t="s">
        <v>2205</v>
      </c>
      <c r="C23" s="832" t="s">
        <v>2215</v>
      </c>
      <c r="D23" s="832" t="s">
        <v>2246</v>
      </c>
      <c r="E23" s="832" t="s">
        <v>2247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252</v>
      </c>
      <c r="P23" s="837"/>
      <c r="Q23" s="850">
        <v>252</v>
      </c>
    </row>
    <row r="24" spans="1:17" ht="14.4" customHeight="1" x14ac:dyDescent="0.3">
      <c r="A24" s="831" t="s">
        <v>2311</v>
      </c>
      <c r="B24" s="832" t="s">
        <v>2205</v>
      </c>
      <c r="C24" s="832" t="s">
        <v>2215</v>
      </c>
      <c r="D24" s="832" t="s">
        <v>2246</v>
      </c>
      <c r="E24" s="832" t="s">
        <v>2248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252</v>
      </c>
      <c r="P24" s="837"/>
      <c r="Q24" s="850">
        <v>252</v>
      </c>
    </row>
    <row r="25" spans="1:17" ht="14.4" customHeight="1" x14ac:dyDescent="0.3">
      <c r="A25" s="831" t="s">
        <v>553</v>
      </c>
      <c r="B25" s="832" t="s">
        <v>2205</v>
      </c>
      <c r="C25" s="832" t="s">
        <v>2215</v>
      </c>
      <c r="D25" s="832" t="s">
        <v>2219</v>
      </c>
      <c r="E25" s="832" t="s">
        <v>2220</v>
      </c>
      <c r="F25" s="849">
        <v>1</v>
      </c>
      <c r="G25" s="849">
        <v>37</v>
      </c>
      <c r="H25" s="849">
        <v>1</v>
      </c>
      <c r="I25" s="849">
        <v>37</v>
      </c>
      <c r="J25" s="849">
        <v>1</v>
      </c>
      <c r="K25" s="849">
        <v>37</v>
      </c>
      <c r="L25" s="849">
        <v>1</v>
      </c>
      <c r="M25" s="849">
        <v>37</v>
      </c>
      <c r="N25" s="849"/>
      <c r="O25" s="849"/>
      <c r="P25" s="837"/>
      <c r="Q25" s="850"/>
    </row>
    <row r="26" spans="1:17" ht="14.4" customHeight="1" x14ac:dyDescent="0.3">
      <c r="A26" s="831" t="s">
        <v>553</v>
      </c>
      <c r="B26" s="832" t="s">
        <v>2205</v>
      </c>
      <c r="C26" s="832" t="s">
        <v>2215</v>
      </c>
      <c r="D26" s="832" t="s">
        <v>2219</v>
      </c>
      <c r="E26" s="832" t="s">
        <v>2221</v>
      </c>
      <c r="F26" s="849"/>
      <c r="G26" s="849"/>
      <c r="H26" s="849"/>
      <c r="I26" s="849"/>
      <c r="J26" s="849">
        <v>3</v>
      </c>
      <c r="K26" s="849">
        <v>111</v>
      </c>
      <c r="L26" s="849">
        <v>1</v>
      </c>
      <c r="M26" s="849">
        <v>37</v>
      </c>
      <c r="N26" s="849">
        <v>4</v>
      </c>
      <c r="O26" s="849">
        <v>148</v>
      </c>
      <c r="P26" s="837">
        <v>1.3333333333333333</v>
      </c>
      <c r="Q26" s="850">
        <v>37</v>
      </c>
    </row>
    <row r="27" spans="1:17" ht="14.4" customHeight="1" x14ac:dyDescent="0.3">
      <c r="A27" s="831" t="s">
        <v>553</v>
      </c>
      <c r="B27" s="832" t="s">
        <v>2205</v>
      </c>
      <c r="C27" s="832" t="s">
        <v>2215</v>
      </c>
      <c r="D27" s="832" t="s">
        <v>2222</v>
      </c>
      <c r="E27" s="832" t="s">
        <v>2223</v>
      </c>
      <c r="F27" s="849">
        <v>43</v>
      </c>
      <c r="G27" s="849">
        <v>215</v>
      </c>
      <c r="H27" s="849">
        <v>1.5925925925925926</v>
      </c>
      <c r="I27" s="849">
        <v>5</v>
      </c>
      <c r="J27" s="849">
        <v>27</v>
      </c>
      <c r="K27" s="849">
        <v>135</v>
      </c>
      <c r="L27" s="849">
        <v>1</v>
      </c>
      <c r="M27" s="849">
        <v>5</v>
      </c>
      <c r="N27" s="849">
        <v>17</v>
      </c>
      <c r="O27" s="849">
        <v>85</v>
      </c>
      <c r="P27" s="837">
        <v>0.62962962962962965</v>
      </c>
      <c r="Q27" s="850">
        <v>5</v>
      </c>
    </row>
    <row r="28" spans="1:17" ht="14.4" customHeight="1" x14ac:dyDescent="0.3">
      <c r="A28" s="831" t="s">
        <v>553</v>
      </c>
      <c r="B28" s="832" t="s">
        <v>2205</v>
      </c>
      <c r="C28" s="832" t="s">
        <v>2215</v>
      </c>
      <c r="D28" s="832" t="s">
        <v>2230</v>
      </c>
      <c r="E28" s="832" t="s">
        <v>2232</v>
      </c>
      <c r="F28" s="849">
        <v>1</v>
      </c>
      <c r="G28" s="849">
        <v>126</v>
      </c>
      <c r="H28" s="849"/>
      <c r="I28" s="849">
        <v>126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553</v>
      </c>
      <c r="B29" s="832" t="s">
        <v>2205</v>
      </c>
      <c r="C29" s="832" t="s">
        <v>2215</v>
      </c>
      <c r="D29" s="832" t="s">
        <v>2243</v>
      </c>
      <c r="E29" s="832" t="s">
        <v>2244</v>
      </c>
      <c r="F29" s="849"/>
      <c r="G29" s="849"/>
      <c r="H29" s="849"/>
      <c r="I29" s="849"/>
      <c r="J29" s="849">
        <v>1</v>
      </c>
      <c r="K29" s="849">
        <v>33.33</v>
      </c>
      <c r="L29" s="849">
        <v>1</v>
      </c>
      <c r="M29" s="849">
        <v>33.33</v>
      </c>
      <c r="N29" s="849"/>
      <c r="O29" s="849"/>
      <c r="P29" s="837"/>
      <c r="Q29" s="850"/>
    </row>
    <row r="30" spans="1:17" ht="14.4" customHeight="1" x14ac:dyDescent="0.3">
      <c r="A30" s="831" t="s">
        <v>553</v>
      </c>
      <c r="B30" s="832" t="s">
        <v>2205</v>
      </c>
      <c r="C30" s="832" t="s">
        <v>2215</v>
      </c>
      <c r="D30" s="832" t="s">
        <v>2243</v>
      </c>
      <c r="E30" s="832" t="s">
        <v>2245</v>
      </c>
      <c r="F30" s="849">
        <v>6</v>
      </c>
      <c r="G30" s="849">
        <v>199.97999999999996</v>
      </c>
      <c r="H30" s="849">
        <v>1.9999999999999998</v>
      </c>
      <c r="I30" s="849">
        <v>33.329999999999991</v>
      </c>
      <c r="J30" s="849">
        <v>3</v>
      </c>
      <c r="K30" s="849">
        <v>99.99</v>
      </c>
      <c r="L30" s="849">
        <v>1</v>
      </c>
      <c r="M30" s="849">
        <v>33.33</v>
      </c>
      <c r="N30" s="849">
        <v>7</v>
      </c>
      <c r="O30" s="849">
        <v>233.32</v>
      </c>
      <c r="P30" s="837">
        <v>2.3334333433343333</v>
      </c>
      <c r="Q30" s="850">
        <v>33.331428571428567</v>
      </c>
    </row>
    <row r="31" spans="1:17" ht="14.4" customHeight="1" x14ac:dyDescent="0.3">
      <c r="A31" s="831" t="s">
        <v>553</v>
      </c>
      <c r="B31" s="832" t="s">
        <v>2205</v>
      </c>
      <c r="C31" s="832" t="s">
        <v>2215</v>
      </c>
      <c r="D31" s="832" t="s">
        <v>2246</v>
      </c>
      <c r="E31" s="832" t="s">
        <v>2247</v>
      </c>
      <c r="F31" s="849">
        <v>1</v>
      </c>
      <c r="G31" s="849">
        <v>251</v>
      </c>
      <c r="H31" s="849"/>
      <c r="I31" s="849">
        <v>251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" customHeight="1" x14ac:dyDescent="0.3">
      <c r="A32" s="831" t="s">
        <v>553</v>
      </c>
      <c r="B32" s="832" t="s">
        <v>2205</v>
      </c>
      <c r="C32" s="832" t="s">
        <v>2215</v>
      </c>
      <c r="D32" s="832" t="s">
        <v>2246</v>
      </c>
      <c r="E32" s="832" t="s">
        <v>2248</v>
      </c>
      <c r="F32" s="849">
        <v>2</v>
      </c>
      <c r="G32" s="849">
        <v>502</v>
      </c>
      <c r="H32" s="849">
        <v>0.5</v>
      </c>
      <c r="I32" s="849">
        <v>251</v>
      </c>
      <c r="J32" s="849">
        <v>4</v>
      </c>
      <c r="K32" s="849">
        <v>1004</v>
      </c>
      <c r="L32" s="849">
        <v>1</v>
      </c>
      <c r="M32" s="849">
        <v>251</v>
      </c>
      <c r="N32" s="849">
        <v>5</v>
      </c>
      <c r="O32" s="849">
        <v>1260</v>
      </c>
      <c r="P32" s="837">
        <v>1.2549800796812749</v>
      </c>
      <c r="Q32" s="850">
        <v>252</v>
      </c>
    </row>
    <row r="33" spans="1:17" ht="14.4" customHeight="1" x14ac:dyDescent="0.3">
      <c r="A33" s="831" t="s">
        <v>553</v>
      </c>
      <c r="B33" s="832" t="s">
        <v>2205</v>
      </c>
      <c r="C33" s="832" t="s">
        <v>2215</v>
      </c>
      <c r="D33" s="832" t="s">
        <v>2267</v>
      </c>
      <c r="E33" s="832" t="s">
        <v>2268</v>
      </c>
      <c r="F33" s="849">
        <v>1</v>
      </c>
      <c r="G33" s="849">
        <v>372</v>
      </c>
      <c r="H33" s="849">
        <v>0.49865951742627346</v>
      </c>
      <c r="I33" s="849">
        <v>372</v>
      </c>
      <c r="J33" s="849">
        <v>2</v>
      </c>
      <c r="K33" s="849">
        <v>746</v>
      </c>
      <c r="L33" s="849">
        <v>1</v>
      </c>
      <c r="M33" s="849">
        <v>373</v>
      </c>
      <c r="N33" s="849"/>
      <c r="O33" s="849"/>
      <c r="P33" s="837"/>
      <c r="Q33" s="850"/>
    </row>
    <row r="34" spans="1:17" ht="14.4" customHeight="1" x14ac:dyDescent="0.3">
      <c r="A34" s="831" t="s">
        <v>553</v>
      </c>
      <c r="B34" s="832" t="s">
        <v>2205</v>
      </c>
      <c r="C34" s="832" t="s">
        <v>2215</v>
      </c>
      <c r="D34" s="832" t="s">
        <v>2267</v>
      </c>
      <c r="E34" s="832" t="s">
        <v>2269</v>
      </c>
      <c r="F34" s="849">
        <v>1</v>
      </c>
      <c r="G34" s="849">
        <v>372</v>
      </c>
      <c r="H34" s="849">
        <v>0.99731903485254692</v>
      </c>
      <c r="I34" s="849">
        <v>372</v>
      </c>
      <c r="J34" s="849">
        <v>1</v>
      </c>
      <c r="K34" s="849">
        <v>373</v>
      </c>
      <c r="L34" s="849">
        <v>1</v>
      </c>
      <c r="M34" s="849">
        <v>373</v>
      </c>
      <c r="N34" s="849"/>
      <c r="O34" s="849"/>
      <c r="P34" s="837"/>
      <c r="Q34" s="850"/>
    </row>
    <row r="35" spans="1:17" ht="14.4" customHeight="1" x14ac:dyDescent="0.3">
      <c r="A35" s="831" t="s">
        <v>553</v>
      </c>
      <c r="B35" s="832" t="s">
        <v>2312</v>
      </c>
      <c r="C35" s="832" t="s">
        <v>2215</v>
      </c>
      <c r="D35" s="832" t="s">
        <v>2313</v>
      </c>
      <c r="E35" s="832" t="s">
        <v>2314</v>
      </c>
      <c r="F35" s="849">
        <v>2</v>
      </c>
      <c r="G35" s="849">
        <v>13996</v>
      </c>
      <c r="H35" s="849">
        <v>0.66628582309816242</v>
      </c>
      <c r="I35" s="849">
        <v>6998</v>
      </c>
      <c r="J35" s="849">
        <v>3</v>
      </c>
      <c r="K35" s="849">
        <v>21006</v>
      </c>
      <c r="L35" s="849">
        <v>1</v>
      </c>
      <c r="M35" s="849">
        <v>7002</v>
      </c>
      <c r="N35" s="849">
        <v>7</v>
      </c>
      <c r="O35" s="849">
        <v>49077</v>
      </c>
      <c r="P35" s="837">
        <v>2.3363324764353042</v>
      </c>
      <c r="Q35" s="850">
        <v>7011</v>
      </c>
    </row>
    <row r="36" spans="1:17" ht="14.4" customHeight="1" x14ac:dyDescent="0.3">
      <c r="A36" s="831" t="s">
        <v>553</v>
      </c>
      <c r="B36" s="832" t="s">
        <v>2312</v>
      </c>
      <c r="C36" s="832" t="s">
        <v>2215</v>
      </c>
      <c r="D36" s="832" t="s">
        <v>2315</v>
      </c>
      <c r="E36" s="832" t="s">
        <v>2316</v>
      </c>
      <c r="F36" s="849">
        <v>1</v>
      </c>
      <c r="G36" s="849">
        <v>3297</v>
      </c>
      <c r="H36" s="849"/>
      <c r="I36" s="849">
        <v>3297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553</v>
      </c>
      <c r="B37" s="832" t="s">
        <v>2312</v>
      </c>
      <c r="C37" s="832" t="s">
        <v>2215</v>
      </c>
      <c r="D37" s="832" t="s">
        <v>2317</v>
      </c>
      <c r="E37" s="832" t="s">
        <v>2318</v>
      </c>
      <c r="F37" s="849"/>
      <c r="G37" s="849"/>
      <c r="H37" s="849"/>
      <c r="I37" s="849"/>
      <c r="J37" s="849"/>
      <c r="K37" s="849"/>
      <c r="L37" s="849"/>
      <c r="M37" s="849"/>
      <c r="N37" s="849">
        <v>2</v>
      </c>
      <c r="O37" s="849">
        <v>9344</v>
      </c>
      <c r="P37" s="837"/>
      <c r="Q37" s="850">
        <v>4672</v>
      </c>
    </row>
    <row r="38" spans="1:17" ht="14.4" customHeight="1" x14ac:dyDescent="0.3">
      <c r="A38" s="831" t="s">
        <v>553</v>
      </c>
      <c r="B38" s="832" t="s">
        <v>2319</v>
      </c>
      <c r="C38" s="832" t="s">
        <v>2206</v>
      </c>
      <c r="D38" s="832" t="s">
        <v>2320</v>
      </c>
      <c r="E38" s="832" t="s">
        <v>1396</v>
      </c>
      <c r="F38" s="849">
        <v>6</v>
      </c>
      <c r="G38" s="849">
        <v>512.88</v>
      </c>
      <c r="H38" s="849">
        <v>0.58223594587230942</v>
      </c>
      <c r="I38" s="849">
        <v>85.48</v>
      </c>
      <c r="J38" s="849">
        <v>11</v>
      </c>
      <c r="K38" s="849">
        <v>880.88000000000011</v>
      </c>
      <c r="L38" s="849">
        <v>1</v>
      </c>
      <c r="M38" s="849">
        <v>80.080000000000013</v>
      </c>
      <c r="N38" s="849">
        <v>2</v>
      </c>
      <c r="O38" s="849">
        <v>160.16</v>
      </c>
      <c r="P38" s="837">
        <v>0.1818181818181818</v>
      </c>
      <c r="Q38" s="850">
        <v>80.08</v>
      </c>
    </row>
    <row r="39" spans="1:17" ht="14.4" customHeight="1" x14ac:dyDescent="0.3">
      <c r="A39" s="831" t="s">
        <v>553</v>
      </c>
      <c r="B39" s="832" t="s">
        <v>2319</v>
      </c>
      <c r="C39" s="832" t="s">
        <v>2206</v>
      </c>
      <c r="D39" s="832" t="s">
        <v>2321</v>
      </c>
      <c r="E39" s="832" t="s">
        <v>1396</v>
      </c>
      <c r="F39" s="849">
        <v>1</v>
      </c>
      <c r="G39" s="849">
        <v>76.13</v>
      </c>
      <c r="H39" s="849"/>
      <c r="I39" s="849">
        <v>76.13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" customHeight="1" x14ac:dyDescent="0.3">
      <c r="A40" s="831" t="s">
        <v>553</v>
      </c>
      <c r="B40" s="832" t="s">
        <v>2319</v>
      </c>
      <c r="C40" s="832" t="s">
        <v>2206</v>
      </c>
      <c r="D40" s="832" t="s">
        <v>2322</v>
      </c>
      <c r="E40" s="832" t="s">
        <v>1141</v>
      </c>
      <c r="F40" s="849">
        <v>1.4</v>
      </c>
      <c r="G40" s="849">
        <v>617.74</v>
      </c>
      <c r="H40" s="849"/>
      <c r="I40" s="849">
        <v>441.24285714285719</v>
      </c>
      <c r="J40" s="849"/>
      <c r="K40" s="849"/>
      <c r="L40" s="849"/>
      <c r="M40" s="849"/>
      <c r="N40" s="849"/>
      <c r="O40" s="849"/>
      <c r="P40" s="837"/>
      <c r="Q40" s="850"/>
    </row>
    <row r="41" spans="1:17" ht="14.4" customHeight="1" x14ac:dyDescent="0.3">
      <c r="A41" s="831" t="s">
        <v>553</v>
      </c>
      <c r="B41" s="832" t="s">
        <v>2319</v>
      </c>
      <c r="C41" s="832" t="s">
        <v>2206</v>
      </c>
      <c r="D41" s="832" t="s">
        <v>2323</v>
      </c>
      <c r="E41" s="832" t="s">
        <v>816</v>
      </c>
      <c r="F41" s="849">
        <v>21</v>
      </c>
      <c r="G41" s="849">
        <v>1226.4000000000001</v>
      </c>
      <c r="H41" s="849"/>
      <c r="I41" s="849">
        <v>58.400000000000006</v>
      </c>
      <c r="J41" s="849"/>
      <c r="K41" s="849"/>
      <c r="L41" s="849"/>
      <c r="M41" s="849"/>
      <c r="N41" s="849">
        <v>16</v>
      </c>
      <c r="O41" s="849">
        <v>934.4</v>
      </c>
      <c r="P41" s="837"/>
      <c r="Q41" s="850">
        <v>58.4</v>
      </c>
    </row>
    <row r="42" spans="1:17" ht="14.4" customHeight="1" x14ac:dyDescent="0.3">
      <c r="A42" s="831" t="s">
        <v>553</v>
      </c>
      <c r="B42" s="832" t="s">
        <v>2319</v>
      </c>
      <c r="C42" s="832" t="s">
        <v>2206</v>
      </c>
      <c r="D42" s="832" t="s">
        <v>2324</v>
      </c>
      <c r="E42" s="832" t="s">
        <v>2325</v>
      </c>
      <c r="F42" s="849"/>
      <c r="G42" s="849"/>
      <c r="H42" s="849"/>
      <c r="I42" s="849"/>
      <c r="J42" s="849"/>
      <c r="K42" s="849"/>
      <c r="L42" s="849"/>
      <c r="M42" s="849"/>
      <c r="N42" s="849">
        <v>11.3</v>
      </c>
      <c r="O42" s="849">
        <v>6434.07</v>
      </c>
      <c r="P42" s="837"/>
      <c r="Q42" s="850">
        <v>569.38672566371679</v>
      </c>
    </row>
    <row r="43" spans="1:17" ht="14.4" customHeight="1" x14ac:dyDescent="0.3">
      <c r="A43" s="831" t="s">
        <v>553</v>
      </c>
      <c r="B43" s="832" t="s">
        <v>2319</v>
      </c>
      <c r="C43" s="832" t="s">
        <v>2206</v>
      </c>
      <c r="D43" s="832" t="s">
        <v>2326</v>
      </c>
      <c r="E43" s="832" t="s">
        <v>2327</v>
      </c>
      <c r="F43" s="849"/>
      <c r="G43" s="849"/>
      <c r="H43" s="849"/>
      <c r="I43" s="849"/>
      <c r="J43" s="849">
        <v>1</v>
      </c>
      <c r="K43" s="849">
        <v>42.88</v>
      </c>
      <c r="L43" s="849">
        <v>1</v>
      </c>
      <c r="M43" s="849">
        <v>42.88</v>
      </c>
      <c r="N43" s="849"/>
      <c r="O43" s="849"/>
      <c r="P43" s="837"/>
      <c r="Q43" s="850"/>
    </row>
    <row r="44" spans="1:17" ht="14.4" customHeight="1" x14ac:dyDescent="0.3">
      <c r="A44" s="831" t="s">
        <v>553</v>
      </c>
      <c r="B44" s="832" t="s">
        <v>2319</v>
      </c>
      <c r="C44" s="832" t="s">
        <v>2206</v>
      </c>
      <c r="D44" s="832" t="s">
        <v>2328</v>
      </c>
      <c r="E44" s="832" t="s">
        <v>732</v>
      </c>
      <c r="F44" s="849">
        <v>11</v>
      </c>
      <c r="G44" s="849">
        <v>849.42000000000007</v>
      </c>
      <c r="H44" s="849"/>
      <c r="I44" s="849">
        <v>77.220000000000013</v>
      </c>
      <c r="J44" s="849"/>
      <c r="K44" s="849"/>
      <c r="L44" s="849"/>
      <c r="M44" s="849"/>
      <c r="N44" s="849">
        <v>8</v>
      </c>
      <c r="O44" s="849">
        <v>617.76</v>
      </c>
      <c r="P44" s="837"/>
      <c r="Q44" s="850">
        <v>77.22</v>
      </c>
    </row>
    <row r="45" spans="1:17" ht="14.4" customHeight="1" x14ac:dyDescent="0.3">
      <c r="A45" s="831" t="s">
        <v>553</v>
      </c>
      <c r="B45" s="832" t="s">
        <v>2319</v>
      </c>
      <c r="C45" s="832" t="s">
        <v>2206</v>
      </c>
      <c r="D45" s="832" t="s">
        <v>2329</v>
      </c>
      <c r="E45" s="832" t="s">
        <v>2330</v>
      </c>
      <c r="F45" s="849">
        <v>0.6</v>
      </c>
      <c r="G45" s="849">
        <v>163.03</v>
      </c>
      <c r="H45" s="849">
        <v>7.0588591865187608E-2</v>
      </c>
      <c r="I45" s="849">
        <v>271.7166666666667</v>
      </c>
      <c r="J45" s="849">
        <v>8.5</v>
      </c>
      <c r="K45" s="849">
        <v>2309.58</v>
      </c>
      <c r="L45" s="849">
        <v>1</v>
      </c>
      <c r="M45" s="849">
        <v>271.71529411764703</v>
      </c>
      <c r="N45" s="849">
        <v>8.6</v>
      </c>
      <c r="O45" s="849">
        <v>2336.7799999999997</v>
      </c>
      <c r="P45" s="837">
        <v>1.0117770330536286</v>
      </c>
      <c r="Q45" s="850">
        <v>271.71860465116276</v>
      </c>
    </row>
    <row r="46" spans="1:17" ht="14.4" customHeight="1" x14ac:dyDescent="0.3">
      <c r="A46" s="831" t="s">
        <v>553</v>
      </c>
      <c r="B46" s="832" t="s">
        <v>2319</v>
      </c>
      <c r="C46" s="832" t="s">
        <v>2206</v>
      </c>
      <c r="D46" s="832" t="s">
        <v>2331</v>
      </c>
      <c r="E46" s="832" t="s">
        <v>2332</v>
      </c>
      <c r="F46" s="849">
        <v>10</v>
      </c>
      <c r="G46" s="849">
        <v>657.5</v>
      </c>
      <c r="H46" s="849">
        <v>0.1111111111111111</v>
      </c>
      <c r="I46" s="849">
        <v>65.75</v>
      </c>
      <c r="J46" s="849">
        <v>90</v>
      </c>
      <c r="K46" s="849">
        <v>5917.5</v>
      </c>
      <c r="L46" s="849">
        <v>1</v>
      </c>
      <c r="M46" s="849">
        <v>65.75</v>
      </c>
      <c r="N46" s="849"/>
      <c r="O46" s="849"/>
      <c r="P46" s="837"/>
      <c r="Q46" s="850"/>
    </row>
    <row r="47" spans="1:17" ht="14.4" customHeight="1" x14ac:dyDescent="0.3">
      <c r="A47" s="831" t="s">
        <v>553</v>
      </c>
      <c r="B47" s="832" t="s">
        <v>2319</v>
      </c>
      <c r="C47" s="832" t="s">
        <v>2206</v>
      </c>
      <c r="D47" s="832" t="s">
        <v>2333</v>
      </c>
      <c r="E47" s="832" t="s">
        <v>2334</v>
      </c>
      <c r="F47" s="849">
        <v>2.4</v>
      </c>
      <c r="G47" s="849">
        <v>189.12</v>
      </c>
      <c r="H47" s="849">
        <v>0.52171034482758627</v>
      </c>
      <c r="I47" s="849">
        <v>78.800000000000011</v>
      </c>
      <c r="J47" s="849">
        <v>4.5999999999999996</v>
      </c>
      <c r="K47" s="849">
        <v>362.5</v>
      </c>
      <c r="L47" s="849">
        <v>1</v>
      </c>
      <c r="M47" s="849">
        <v>78.804347826086968</v>
      </c>
      <c r="N47" s="849"/>
      <c r="O47" s="849"/>
      <c r="P47" s="837"/>
      <c r="Q47" s="850"/>
    </row>
    <row r="48" spans="1:17" ht="14.4" customHeight="1" x14ac:dyDescent="0.3">
      <c r="A48" s="831" t="s">
        <v>553</v>
      </c>
      <c r="B48" s="832" t="s">
        <v>2319</v>
      </c>
      <c r="C48" s="832" t="s">
        <v>2206</v>
      </c>
      <c r="D48" s="832" t="s">
        <v>2335</v>
      </c>
      <c r="E48" s="832" t="s">
        <v>1286</v>
      </c>
      <c r="F48" s="849">
        <v>1</v>
      </c>
      <c r="G48" s="849">
        <v>70.150000000000006</v>
      </c>
      <c r="H48" s="849">
        <v>3.3333333333333333E-2</v>
      </c>
      <c r="I48" s="849">
        <v>70.150000000000006</v>
      </c>
      <c r="J48" s="849">
        <v>30</v>
      </c>
      <c r="K48" s="849">
        <v>2104.5</v>
      </c>
      <c r="L48" s="849">
        <v>1</v>
      </c>
      <c r="M48" s="849">
        <v>70.150000000000006</v>
      </c>
      <c r="N48" s="849">
        <v>15</v>
      </c>
      <c r="O48" s="849">
        <v>661.95</v>
      </c>
      <c r="P48" s="837">
        <v>0.31454027084818248</v>
      </c>
      <c r="Q48" s="850">
        <v>44.13</v>
      </c>
    </row>
    <row r="49" spans="1:17" ht="14.4" customHeight="1" x14ac:dyDescent="0.3">
      <c r="A49" s="831" t="s">
        <v>553</v>
      </c>
      <c r="B49" s="832" t="s">
        <v>2319</v>
      </c>
      <c r="C49" s="832" t="s">
        <v>2206</v>
      </c>
      <c r="D49" s="832" t="s">
        <v>2336</v>
      </c>
      <c r="E49" s="832" t="s">
        <v>2337</v>
      </c>
      <c r="F49" s="849">
        <v>18.400000000000002</v>
      </c>
      <c r="G49" s="849">
        <v>7209.119999999999</v>
      </c>
      <c r="H49" s="849">
        <v>0.88334284993101475</v>
      </c>
      <c r="I49" s="849">
        <v>391.7999999999999</v>
      </c>
      <c r="J49" s="849">
        <v>20.83</v>
      </c>
      <c r="K49" s="849">
        <v>8161.18</v>
      </c>
      <c r="L49" s="849">
        <v>1</v>
      </c>
      <c r="M49" s="849">
        <v>391.79932789246283</v>
      </c>
      <c r="N49" s="849">
        <v>9.1999999999999993</v>
      </c>
      <c r="O49" s="849">
        <v>3604.5600000000004</v>
      </c>
      <c r="P49" s="837">
        <v>0.44167142496550749</v>
      </c>
      <c r="Q49" s="850">
        <v>391.80000000000007</v>
      </c>
    </row>
    <row r="50" spans="1:17" ht="14.4" customHeight="1" x14ac:dyDescent="0.3">
      <c r="A50" s="831" t="s">
        <v>553</v>
      </c>
      <c r="B50" s="832" t="s">
        <v>2319</v>
      </c>
      <c r="C50" s="832" t="s">
        <v>2206</v>
      </c>
      <c r="D50" s="832" t="s">
        <v>2338</v>
      </c>
      <c r="E50" s="832" t="s">
        <v>2339</v>
      </c>
      <c r="F50" s="849"/>
      <c r="G50" s="849"/>
      <c r="H50" s="849"/>
      <c r="I50" s="849"/>
      <c r="J50" s="849">
        <v>12</v>
      </c>
      <c r="K50" s="849">
        <v>2630.4</v>
      </c>
      <c r="L50" s="849">
        <v>1</v>
      </c>
      <c r="M50" s="849">
        <v>219.20000000000002</v>
      </c>
      <c r="N50" s="849"/>
      <c r="O50" s="849"/>
      <c r="P50" s="837"/>
      <c r="Q50" s="850"/>
    </row>
    <row r="51" spans="1:17" ht="14.4" customHeight="1" x14ac:dyDescent="0.3">
      <c r="A51" s="831" t="s">
        <v>553</v>
      </c>
      <c r="B51" s="832" t="s">
        <v>2319</v>
      </c>
      <c r="C51" s="832" t="s">
        <v>2206</v>
      </c>
      <c r="D51" s="832" t="s">
        <v>2340</v>
      </c>
      <c r="E51" s="832" t="s">
        <v>2341</v>
      </c>
      <c r="F51" s="849">
        <v>2</v>
      </c>
      <c r="G51" s="849">
        <v>5101.3599999999997</v>
      </c>
      <c r="H51" s="849"/>
      <c r="I51" s="849">
        <v>2550.6799999999998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553</v>
      </c>
      <c r="B52" s="832" t="s">
        <v>2319</v>
      </c>
      <c r="C52" s="832" t="s">
        <v>2206</v>
      </c>
      <c r="D52" s="832" t="s">
        <v>2342</v>
      </c>
      <c r="E52" s="832" t="s">
        <v>1145</v>
      </c>
      <c r="F52" s="849">
        <v>1.6</v>
      </c>
      <c r="G52" s="849">
        <v>686</v>
      </c>
      <c r="H52" s="849">
        <v>17.929952953476217</v>
      </c>
      <c r="I52" s="849">
        <v>428.75</v>
      </c>
      <c r="J52" s="849">
        <v>0.1</v>
      </c>
      <c r="K52" s="849">
        <v>38.26</v>
      </c>
      <c r="L52" s="849">
        <v>1</v>
      </c>
      <c r="M52" s="849">
        <v>382.59999999999997</v>
      </c>
      <c r="N52" s="849"/>
      <c r="O52" s="849"/>
      <c r="P52" s="837"/>
      <c r="Q52" s="850"/>
    </row>
    <row r="53" spans="1:17" ht="14.4" customHeight="1" x14ac:dyDescent="0.3">
      <c r="A53" s="831" t="s">
        <v>553</v>
      </c>
      <c r="B53" s="832" t="s">
        <v>2319</v>
      </c>
      <c r="C53" s="832" t="s">
        <v>2206</v>
      </c>
      <c r="D53" s="832" t="s">
        <v>2343</v>
      </c>
      <c r="E53" s="832" t="s">
        <v>1281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219.2</v>
      </c>
      <c r="P53" s="837"/>
      <c r="Q53" s="850">
        <v>219.2</v>
      </c>
    </row>
    <row r="54" spans="1:17" ht="14.4" customHeight="1" x14ac:dyDescent="0.3">
      <c r="A54" s="831" t="s">
        <v>553</v>
      </c>
      <c r="B54" s="832" t="s">
        <v>2319</v>
      </c>
      <c r="C54" s="832" t="s">
        <v>2206</v>
      </c>
      <c r="D54" s="832" t="s">
        <v>2344</v>
      </c>
      <c r="E54" s="832" t="s">
        <v>1145</v>
      </c>
      <c r="F54" s="849"/>
      <c r="G54" s="849"/>
      <c r="H54" s="849"/>
      <c r="I54" s="849"/>
      <c r="J54" s="849"/>
      <c r="K54" s="849"/>
      <c r="L54" s="849"/>
      <c r="M54" s="849"/>
      <c r="N54" s="849">
        <v>0.8</v>
      </c>
      <c r="O54" s="849">
        <v>686.04</v>
      </c>
      <c r="P54" s="837"/>
      <c r="Q54" s="850">
        <v>857.55</v>
      </c>
    </row>
    <row r="55" spans="1:17" ht="14.4" customHeight="1" x14ac:dyDescent="0.3">
      <c r="A55" s="831" t="s">
        <v>553</v>
      </c>
      <c r="B55" s="832" t="s">
        <v>2319</v>
      </c>
      <c r="C55" s="832" t="s">
        <v>2206</v>
      </c>
      <c r="D55" s="832" t="s">
        <v>2345</v>
      </c>
      <c r="E55" s="832" t="s">
        <v>1214</v>
      </c>
      <c r="F55" s="849"/>
      <c r="G55" s="849"/>
      <c r="H55" s="849"/>
      <c r="I55" s="849"/>
      <c r="J55" s="849"/>
      <c r="K55" s="849"/>
      <c r="L55" s="849"/>
      <c r="M55" s="849"/>
      <c r="N55" s="849">
        <v>26</v>
      </c>
      <c r="O55" s="849">
        <v>1709.5</v>
      </c>
      <c r="P55" s="837"/>
      <c r="Q55" s="850">
        <v>65.75</v>
      </c>
    </row>
    <row r="56" spans="1:17" ht="14.4" customHeight="1" x14ac:dyDescent="0.3">
      <c r="A56" s="831" t="s">
        <v>553</v>
      </c>
      <c r="B56" s="832" t="s">
        <v>2319</v>
      </c>
      <c r="C56" s="832" t="s">
        <v>2206</v>
      </c>
      <c r="D56" s="832" t="s">
        <v>2346</v>
      </c>
      <c r="E56" s="832" t="s">
        <v>1137</v>
      </c>
      <c r="F56" s="849">
        <v>3.6</v>
      </c>
      <c r="G56" s="849">
        <v>2268</v>
      </c>
      <c r="H56" s="849"/>
      <c r="I56" s="849">
        <v>630</v>
      </c>
      <c r="J56" s="849"/>
      <c r="K56" s="849"/>
      <c r="L56" s="849"/>
      <c r="M56" s="849"/>
      <c r="N56" s="849">
        <v>7.2</v>
      </c>
      <c r="O56" s="849">
        <v>2882.88</v>
      </c>
      <c r="P56" s="837"/>
      <c r="Q56" s="850">
        <v>400.4</v>
      </c>
    </row>
    <row r="57" spans="1:17" ht="14.4" customHeight="1" x14ac:dyDescent="0.3">
      <c r="A57" s="831" t="s">
        <v>553</v>
      </c>
      <c r="B57" s="832" t="s">
        <v>2319</v>
      </c>
      <c r="C57" s="832" t="s">
        <v>2206</v>
      </c>
      <c r="D57" s="832" t="s">
        <v>2347</v>
      </c>
      <c r="E57" s="832" t="s">
        <v>1137</v>
      </c>
      <c r="F57" s="849">
        <v>0.2</v>
      </c>
      <c r="G57" s="849">
        <v>229</v>
      </c>
      <c r="H57" s="849">
        <v>0.35745504495504499</v>
      </c>
      <c r="I57" s="849">
        <v>1145</v>
      </c>
      <c r="J57" s="849">
        <v>0.8</v>
      </c>
      <c r="K57" s="849">
        <v>640.64</v>
      </c>
      <c r="L57" s="849">
        <v>1</v>
      </c>
      <c r="M57" s="849">
        <v>800.8</v>
      </c>
      <c r="N57" s="849">
        <v>1.7</v>
      </c>
      <c r="O57" s="849">
        <v>1361.3600000000001</v>
      </c>
      <c r="P57" s="837">
        <v>2.1250000000000004</v>
      </c>
      <c r="Q57" s="850">
        <v>800.80000000000007</v>
      </c>
    </row>
    <row r="58" spans="1:17" ht="14.4" customHeight="1" x14ac:dyDescent="0.3">
      <c r="A58" s="831" t="s">
        <v>553</v>
      </c>
      <c r="B58" s="832" t="s">
        <v>2319</v>
      </c>
      <c r="C58" s="832" t="s">
        <v>2206</v>
      </c>
      <c r="D58" s="832" t="s">
        <v>2348</v>
      </c>
      <c r="E58" s="832" t="s">
        <v>2349</v>
      </c>
      <c r="F58" s="849"/>
      <c r="G58" s="849"/>
      <c r="H58" s="849"/>
      <c r="I58" s="849"/>
      <c r="J58" s="849">
        <v>4</v>
      </c>
      <c r="K58" s="849">
        <v>119214.16</v>
      </c>
      <c r="L58" s="849">
        <v>1</v>
      </c>
      <c r="M58" s="849">
        <v>29803.54</v>
      </c>
      <c r="N58" s="849">
        <v>6</v>
      </c>
      <c r="O58" s="849">
        <v>167840.8</v>
      </c>
      <c r="P58" s="837">
        <v>1.4078931563163302</v>
      </c>
      <c r="Q58" s="850">
        <v>27973.466666666664</v>
      </c>
    </row>
    <row r="59" spans="1:17" ht="14.4" customHeight="1" x14ac:dyDescent="0.3">
      <c r="A59" s="831" t="s">
        <v>553</v>
      </c>
      <c r="B59" s="832" t="s">
        <v>2319</v>
      </c>
      <c r="C59" s="832" t="s">
        <v>2350</v>
      </c>
      <c r="D59" s="832" t="s">
        <v>2351</v>
      </c>
      <c r="E59" s="832" t="s">
        <v>2352</v>
      </c>
      <c r="F59" s="849">
        <v>9</v>
      </c>
      <c r="G59" s="849">
        <v>18022.32</v>
      </c>
      <c r="H59" s="849">
        <v>4.490961918953805</v>
      </c>
      <c r="I59" s="849">
        <v>2002.48</v>
      </c>
      <c r="J59" s="849">
        <v>2</v>
      </c>
      <c r="K59" s="849">
        <v>4013.02</v>
      </c>
      <c r="L59" s="849">
        <v>1</v>
      </c>
      <c r="M59" s="849">
        <v>2006.51</v>
      </c>
      <c r="N59" s="849">
        <v>2</v>
      </c>
      <c r="O59" s="849">
        <v>4319.1400000000003</v>
      </c>
      <c r="P59" s="837">
        <v>1.076281703056551</v>
      </c>
      <c r="Q59" s="850">
        <v>2159.5700000000002</v>
      </c>
    </row>
    <row r="60" spans="1:17" ht="14.4" customHeight="1" x14ac:dyDescent="0.3">
      <c r="A60" s="831" t="s">
        <v>553</v>
      </c>
      <c r="B60" s="832" t="s">
        <v>2319</v>
      </c>
      <c r="C60" s="832" t="s">
        <v>2350</v>
      </c>
      <c r="D60" s="832" t="s">
        <v>2353</v>
      </c>
      <c r="E60" s="832" t="s">
        <v>2354</v>
      </c>
      <c r="F60" s="849">
        <v>1</v>
      </c>
      <c r="G60" s="849">
        <v>9904.81</v>
      </c>
      <c r="H60" s="849"/>
      <c r="I60" s="849">
        <v>9904.81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553</v>
      </c>
      <c r="B61" s="832" t="s">
        <v>2319</v>
      </c>
      <c r="C61" s="832" t="s">
        <v>2350</v>
      </c>
      <c r="D61" s="832" t="s">
        <v>2355</v>
      </c>
      <c r="E61" s="832" t="s">
        <v>2356</v>
      </c>
      <c r="F61" s="849">
        <v>6</v>
      </c>
      <c r="G61" s="849">
        <v>6372.6</v>
      </c>
      <c r="H61" s="849"/>
      <c r="I61" s="849">
        <v>1062.1000000000001</v>
      </c>
      <c r="J61" s="849"/>
      <c r="K61" s="849"/>
      <c r="L61" s="849"/>
      <c r="M61" s="849"/>
      <c r="N61" s="849">
        <v>1</v>
      </c>
      <c r="O61" s="849">
        <v>1211.6099999999999</v>
      </c>
      <c r="P61" s="837"/>
      <c r="Q61" s="850">
        <v>1211.6099999999999</v>
      </c>
    </row>
    <row r="62" spans="1:17" ht="14.4" customHeight="1" x14ac:dyDescent="0.3">
      <c r="A62" s="831" t="s">
        <v>553</v>
      </c>
      <c r="B62" s="832" t="s">
        <v>2319</v>
      </c>
      <c r="C62" s="832" t="s">
        <v>2350</v>
      </c>
      <c r="D62" s="832" t="s">
        <v>2355</v>
      </c>
      <c r="E62" s="832" t="s">
        <v>2357</v>
      </c>
      <c r="F62" s="849">
        <v>2</v>
      </c>
      <c r="G62" s="849">
        <v>2126.06</v>
      </c>
      <c r="H62" s="849"/>
      <c r="I62" s="849">
        <v>1063.03</v>
      </c>
      <c r="J62" s="849"/>
      <c r="K62" s="849"/>
      <c r="L62" s="849"/>
      <c r="M62" s="849"/>
      <c r="N62" s="849"/>
      <c r="O62" s="849"/>
      <c r="P62" s="837"/>
      <c r="Q62" s="850"/>
    </row>
    <row r="63" spans="1:17" ht="14.4" customHeight="1" x14ac:dyDescent="0.3">
      <c r="A63" s="831" t="s">
        <v>553</v>
      </c>
      <c r="B63" s="832" t="s">
        <v>2319</v>
      </c>
      <c r="C63" s="832" t="s">
        <v>2358</v>
      </c>
      <c r="D63" s="832" t="s">
        <v>2359</v>
      </c>
      <c r="E63" s="832" t="s">
        <v>2360</v>
      </c>
      <c r="F63" s="849">
        <v>91</v>
      </c>
      <c r="G63" s="849">
        <v>62517</v>
      </c>
      <c r="H63" s="849">
        <v>1</v>
      </c>
      <c r="I63" s="849">
        <v>687</v>
      </c>
      <c r="J63" s="849">
        <v>91</v>
      </c>
      <c r="K63" s="849">
        <v>62517</v>
      </c>
      <c r="L63" s="849">
        <v>1</v>
      </c>
      <c r="M63" s="849">
        <v>687</v>
      </c>
      <c r="N63" s="849">
        <v>99</v>
      </c>
      <c r="O63" s="849">
        <v>68013</v>
      </c>
      <c r="P63" s="837">
        <v>1.0879120879120878</v>
      </c>
      <c r="Q63" s="850">
        <v>687</v>
      </c>
    </row>
    <row r="64" spans="1:17" ht="14.4" customHeight="1" x14ac:dyDescent="0.3">
      <c r="A64" s="831" t="s">
        <v>553</v>
      </c>
      <c r="B64" s="832" t="s">
        <v>2319</v>
      </c>
      <c r="C64" s="832" t="s">
        <v>2358</v>
      </c>
      <c r="D64" s="832" t="s">
        <v>2361</v>
      </c>
      <c r="E64" s="832" t="s">
        <v>2362</v>
      </c>
      <c r="F64" s="849">
        <v>169</v>
      </c>
      <c r="G64" s="849">
        <v>40560</v>
      </c>
      <c r="H64" s="849">
        <v>0.85353535353535348</v>
      </c>
      <c r="I64" s="849">
        <v>240</v>
      </c>
      <c r="J64" s="849">
        <v>198</v>
      </c>
      <c r="K64" s="849">
        <v>47520</v>
      </c>
      <c r="L64" s="849">
        <v>1</v>
      </c>
      <c r="M64" s="849">
        <v>240</v>
      </c>
      <c r="N64" s="849">
        <v>131</v>
      </c>
      <c r="O64" s="849">
        <v>31440</v>
      </c>
      <c r="P64" s="837">
        <v>0.66161616161616166</v>
      </c>
      <c r="Q64" s="850">
        <v>240</v>
      </c>
    </row>
    <row r="65" spans="1:17" ht="14.4" customHeight="1" x14ac:dyDescent="0.3">
      <c r="A65" s="831" t="s">
        <v>553</v>
      </c>
      <c r="B65" s="832" t="s">
        <v>2319</v>
      </c>
      <c r="C65" s="832" t="s">
        <v>2358</v>
      </c>
      <c r="D65" s="832" t="s">
        <v>2363</v>
      </c>
      <c r="E65" s="832" t="s">
        <v>2362</v>
      </c>
      <c r="F65" s="849"/>
      <c r="G65" s="849"/>
      <c r="H65" s="849"/>
      <c r="I65" s="849"/>
      <c r="J65" s="849"/>
      <c r="K65" s="849"/>
      <c r="L65" s="849"/>
      <c r="M65" s="849"/>
      <c r="N65" s="849">
        <v>8</v>
      </c>
      <c r="O65" s="849">
        <v>1976</v>
      </c>
      <c r="P65" s="837"/>
      <c r="Q65" s="850">
        <v>247</v>
      </c>
    </row>
    <row r="66" spans="1:17" ht="14.4" customHeight="1" x14ac:dyDescent="0.3">
      <c r="A66" s="831" t="s">
        <v>553</v>
      </c>
      <c r="B66" s="832" t="s">
        <v>2319</v>
      </c>
      <c r="C66" s="832" t="s">
        <v>2358</v>
      </c>
      <c r="D66" s="832" t="s">
        <v>2364</v>
      </c>
      <c r="E66" s="832" t="s">
        <v>2362</v>
      </c>
      <c r="F66" s="849">
        <v>8.8000000000000007</v>
      </c>
      <c r="G66" s="849">
        <v>10700.8</v>
      </c>
      <c r="H66" s="849">
        <v>0.84615384615384603</v>
      </c>
      <c r="I66" s="849">
        <v>1215.9999999999998</v>
      </c>
      <c r="J66" s="849">
        <v>10.4</v>
      </c>
      <c r="K66" s="849">
        <v>12646.400000000001</v>
      </c>
      <c r="L66" s="849">
        <v>1</v>
      </c>
      <c r="M66" s="849">
        <v>1216</v>
      </c>
      <c r="N66" s="849">
        <v>6.8900000000000006</v>
      </c>
      <c r="O66" s="849">
        <v>8378.24</v>
      </c>
      <c r="P66" s="837">
        <v>0.66249999999999987</v>
      </c>
      <c r="Q66" s="850">
        <v>1215.9999999999998</v>
      </c>
    </row>
    <row r="67" spans="1:17" ht="14.4" customHeight="1" x14ac:dyDescent="0.3">
      <c r="A67" s="831" t="s">
        <v>553</v>
      </c>
      <c r="B67" s="832" t="s">
        <v>2319</v>
      </c>
      <c r="C67" s="832" t="s">
        <v>2358</v>
      </c>
      <c r="D67" s="832" t="s">
        <v>2365</v>
      </c>
      <c r="E67" s="832" t="s">
        <v>2366</v>
      </c>
      <c r="F67" s="849">
        <v>0.5</v>
      </c>
      <c r="G67" s="849">
        <v>2226.0300000000002</v>
      </c>
      <c r="H67" s="849">
        <v>0.16666666666666669</v>
      </c>
      <c r="I67" s="849">
        <v>4452.0600000000004</v>
      </c>
      <c r="J67" s="849">
        <v>3</v>
      </c>
      <c r="K67" s="849">
        <v>13356.18</v>
      </c>
      <c r="L67" s="849">
        <v>1</v>
      </c>
      <c r="M67" s="849">
        <v>4452.0600000000004</v>
      </c>
      <c r="N67" s="849"/>
      <c r="O67" s="849"/>
      <c r="P67" s="837"/>
      <c r="Q67" s="850"/>
    </row>
    <row r="68" spans="1:17" ht="14.4" customHeight="1" x14ac:dyDescent="0.3">
      <c r="A68" s="831" t="s">
        <v>553</v>
      </c>
      <c r="B68" s="832" t="s">
        <v>2319</v>
      </c>
      <c r="C68" s="832" t="s">
        <v>2358</v>
      </c>
      <c r="D68" s="832" t="s">
        <v>2367</v>
      </c>
      <c r="E68" s="832" t="s">
        <v>2368</v>
      </c>
      <c r="F68" s="849"/>
      <c r="G68" s="849"/>
      <c r="H68" s="849"/>
      <c r="I68" s="849"/>
      <c r="J68" s="849">
        <v>1</v>
      </c>
      <c r="K68" s="849">
        <v>518.70000000000005</v>
      </c>
      <c r="L68" s="849">
        <v>1</v>
      </c>
      <c r="M68" s="849">
        <v>518.70000000000005</v>
      </c>
      <c r="N68" s="849"/>
      <c r="O68" s="849"/>
      <c r="P68" s="837"/>
      <c r="Q68" s="850"/>
    </row>
    <row r="69" spans="1:17" ht="14.4" customHeight="1" x14ac:dyDescent="0.3">
      <c r="A69" s="831" t="s">
        <v>553</v>
      </c>
      <c r="B69" s="832" t="s">
        <v>2319</v>
      </c>
      <c r="C69" s="832" t="s">
        <v>2358</v>
      </c>
      <c r="D69" s="832" t="s">
        <v>2369</v>
      </c>
      <c r="E69" s="832" t="s">
        <v>2370</v>
      </c>
      <c r="F69" s="849">
        <v>25</v>
      </c>
      <c r="G69" s="849">
        <v>5596.25</v>
      </c>
      <c r="H69" s="849">
        <v>0.67567567567567566</v>
      </c>
      <c r="I69" s="849">
        <v>223.85</v>
      </c>
      <c r="J69" s="849">
        <v>37</v>
      </c>
      <c r="K69" s="849">
        <v>8282.4500000000007</v>
      </c>
      <c r="L69" s="849">
        <v>1</v>
      </c>
      <c r="M69" s="849">
        <v>223.85000000000002</v>
      </c>
      <c r="N69" s="849">
        <v>38</v>
      </c>
      <c r="O69" s="849">
        <v>8506.3000000000011</v>
      </c>
      <c r="P69" s="837">
        <v>1.027027027027027</v>
      </c>
      <c r="Q69" s="850">
        <v>223.85000000000002</v>
      </c>
    </row>
    <row r="70" spans="1:17" ht="14.4" customHeight="1" x14ac:dyDescent="0.3">
      <c r="A70" s="831" t="s">
        <v>553</v>
      </c>
      <c r="B70" s="832" t="s">
        <v>2319</v>
      </c>
      <c r="C70" s="832" t="s">
        <v>2358</v>
      </c>
      <c r="D70" s="832" t="s">
        <v>2369</v>
      </c>
      <c r="E70" s="832" t="s">
        <v>2371</v>
      </c>
      <c r="F70" s="849">
        <v>50</v>
      </c>
      <c r="G70" s="849">
        <v>11192.5</v>
      </c>
      <c r="H70" s="849">
        <v>1.1904761904761907</v>
      </c>
      <c r="I70" s="849">
        <v>223.85</v>
      </c>
      <c r="J70" s="849">
        <v>42</v>
      </c>
      <c r="K70" s="849">
        <v>9401.6999999999989</v>
      </c>
      <c r="L70" s="849">
        <v>1</v>
      </c>
      <c r="M70" s="849">
        <v>223.84999999999997</v>
      </c>
      <c r="N70" s="849">
        <v>46</v>
      </c>
      <c r="O70" s="849">
        <v>10297.1</v>
      </c>
      <c r="P70" s="837">
        <v>1.0952380952380953</v>
      </c>
      <c r="Q70" s="850">
        <v>223.85</v>
      </c>
    </row>
    <row r="71" spans="1:17" ht="14.4" customHeight="1" x14ac:dyDescent="0.3">
      <c r="A71" s="831" t="s">
        <v>553</v>
      </c>
      <c r="B71" s="832" t="s">
        <v>2319</v>
      </c>
      <c r="C71" s="832" t="s">
        <v>2358</v>
      </c>
      <c r="D71" s="832" t="s">
        <v>2372</v>
      </c>
      <c r="E71" s="832" t="s">
        <v>2373</v>
      </c>
      <c r="F71" s="849">
        <v>1</v>
      </c>
      <c r="G71" s="849">
        <v>2156.67</v>
      </c>
      <c r="H71" s="849"/>
      <c r="I71" s="849">
        <v>2156.67</v>
      </c>
      <c r="J71" s="849"/>
      <c r="K71" s="849"/>
      <c r="L71" s="849"/>
      <c r="M71" s="849"/>
      <c r="N71" s="849">
        <v>1</v>
      </c>
      <c r="O71" s="849">
        <v>2156.67</v>
      </c>
      <c r="P71" s="837"/>
      <c r="Q71" s="850">
        <v>2156.67</v>
      </c>
    </row>
    <row r="72" spans="1:17" ht="14.4" customHeight="1" x14ac:dyDescent="0.3">
      <c r="A72" s="831" t="s">
        <v>553</v>
      </c>
      <c r="B72" s="832" t="s">
        <v>2319</v>
      </c>
      <c r="C72" s="832" t="s">
        <v>2358</v>
      </c>
      <c r="D72" s="832" t="s">
        <v>2372</v>
      </c>
      <c r="E72" s="832" t="s">
        <v>2374</v>
      </c>
      <c r="F72" s="849"/>
      <c r="G72" s="849"/>
      <c r="H72" s="849"/>
      <c r="I72" s="849"/>
      <c r="J72" s="849">
        <v>2</v>
      </c>
      <c r="K72" s="849">
        <v>4313.34</v>
      </c>
      <c r="L72" s="849">
        <v>1</v>
      </c>
      <c r="M72" s="849">
        <v>2156.67</v>
      </c>
      <c r="N72" s="849"/>
      <c r="O72" s="849"/>
      <c r="P72" s="837"/>
      <c r="Q72" s="850"/>
    </row>
    <row r="73" spans="1:17" ht="14.4" customHeight="1" x14ac:dyDescent="0.3">
      <c r="A73" s="831" t="s">
        <v>553</v>
      </c>
      <c r="B73" s="832" t="s">
        <v>2319</v>
      </c>
      <c r="C73" s="832" t="s">
        <v>2358</v>
      </c>
      <c r="D73" s="832" t="s">
        <v>2375</v>
      </c>
      <c r="E73" s="832" t="s">
        <v>2373</v>
      </c>
      <c r="F73" s="849">
        <v>1</v>
      </c>
      <c r="G73" s="849">
        <v>5708.29</v>
      </c>
      <c r="H73" s="849">
        <v>1</v>
      </c>
      <c r="I73" s="849">
        <v>5708.29</v>
      </c>
      <c r="J73" s="849">
        <v>1</v>
      </c>
      <c r="K73" s="849">
        <v>5708.29</v>
      </c>
      <c r="L73" s="849">
        <v>1</v>
      </c>
      <c r="M73" s="849">
        <v>5708.29</v>
      </c>
      <c r="N73" s="849"/>
      <c r="O73" s="849"/>
      <c r="P73" s="837"/>
      <c r="Q73" s="850"/>
    </row>
    <row r="74" spans="1:17" ht="14.4" customHeight="1" x14ac:dyDescent="0.3">
      <c r="A74" s="831" t="s">
        <v>553</v>
      </c>
      <c r="B74" s="832" t="s">
        <v>2319</v>
      </c>
      <c r="C74" s="832" t="s">
        <v>2358</v>
      </c>
      <c r="D74" s="832" t="s">
        <v>2375</v>
      </c>
      <c r="E74" s="832" t="s">
        <v>2374</v>
      </c>
      <c r="F74" s="849">
        <v>1</v>
      </c>
      <c r="G74" s="849">
        <v>5708.29</v>
      </c>
      <c r="H74" s="849"/>
      <c r="I74" s="849">
        <v>5708.29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553</v>
      </c>
      <c r="B75" s="832" t="s">
        <v>2319</v>
      </c>
      <c r="C75" s="832" t="s">
        <v>2358</v>
      </c>
      <c r="D75" s="832" t="s">
        <v>2376</v>
      </c>
      <c r="E75" s="832" t="s">
        <v>2377</v>
      </c>
      <c r="F75" s="849">
        <v>1</v>
      </c>
      <c r="G75" s="849">
        <v>3938.18</v>
      </c>
      <c r="H75" s="849"/>
      <c r="I75" s="849">
        <v>3938.18</v>
      </c>
      <c r="J75" s="849"/>
      <c r="K75" s="849"/>
      <c r="L75" s="849"/>
      <c r="M75" s="849"/>
      <c r="N75" s="849">
        <v>1</v>
      </c>
      <c r="O75" s="849">
        <v>3938.18</v>
      </c>
      <c r="P75" s="837"/>
      <c r="Q75" s="850">
        <v>3938.18</v>
      </c>
    </row>
    <row r="76" spans="1:17" ht="14.4" customHeight="1" x14ac:dyDescent="0.3">
      <c r="A76" s="831" t="s">
        <v>553</v>
      </c>
      <c r="B76" s="832" t="s">
        <v>2319</v>
      </c>
      <c r="C76" s="832" t="s">
        <v>2358</v>
      </c>
      <c r="D76" s="832" t="s">
        <v>2376</v>
      </c>
      <c r="E76" s="832" t="s">
        <v>2378</v>
      </c>
      <c r="F76" s="849"/>
      <c r="G76" s="849"/>
      <c r="H76" s="849"/>
      <c r="I76" s="849"/>
      <c r="J76" s="849">
        <v>2</v>
      </c>
      <c r="K76" s="849">
        <v>7876.36</v>
      </c>
      <c r="L76" s="849">
        <v>1</v>
      </c>
      <c r="M76" s="849">
        <v>3938.18</v>
      </c>
      <c r="N76" s="849"/>
      <c r="O76" s="849"/>
      <c r="P76" s="837"/>
      <c r="Q76" s="850"/>
    </row>
    <row r="77" spans="1:17" ht="14.4" customHeight="1" x14ac:dyDescent="0.3">
      <c r="A77" s="831" t="s">
        <v>553</v>
      </c>
      <c r="B77" s="832" t="s">
        <v>2319</v>
      </c>
      <c r="C77" s="832" t="s">
        <v>2358</v>
      </c>
      <c r="D77" s="832" t="s">
        <v>2379</v>
      </c>
      <c r="E77" s="832" t="s">
        <v>2380</v>
      </c>
      <c r="F77" s="849">
        <v>1</v>
      </c>
      <c r="G77" s="849">
        <v>3928.34</v>
      </c>
      <c r="H77" s="849">
        <v>0.33333333333333331</v>
      </c>
      <c r="I77" s="849">
        <v>3928.34</v>
      </c>
      <c r="J77" s="849">
        <v>3</v>
      </c>
      <c r="K77" s="849">
        <v>11785.02</v>
      </c>
      <c r="L77" s="849">
        <v>1</v>
      </c>
      <c r="M77" s="849">
        <v>3928.34</v>
      </c>
      <c r="N77" s="849"/>
      <c r="O77" s="849"/>
      <c r="P77" s="837"/>
      <c r="Q77" s="850"/>
    </row>
    <row r="78" spans="1:17" ht="14.4" customHeight="1" x14ac:dyDescent="0.3">
      <c r="A78" s="831" t="s">
        <v>553</v>
      </c>
      <c r="B78" s="832" t="s">
        <v>2319</v>
      </c>
      <c r="C78" s="832" t="s">
        <v>2358</v>
      </c>
      <c r="D78" s="832" t="s">
        <v>2381</v>
      </c>
      <c r="E78" s="832" t="s">
        <v>2382</v>
      </c>
      <c r="F78" s="849">
        <v>1</v>
      </c>
      <c r="G78" s="849">
        <v>4385.37</v>
      </c>
      <c r="H78" s="849">
        <v>1</v>
      </c>
      <c r="I78" s="849">
        <v>4385.37</v>
      </c>
      <c r="J78" s="849">
        <v>1</v>
      </c>
      <c r="K78" s="849">
        <v>4385.37</v>
      </c>
      <c r="L78" s="849">
        <v>1</v>
      </c>
      <c r="M78" s="849">
        <v>4385.37</v>
      </c>
      <c r="N78" s="849"/>
      <c r="O78" s="849"/>
      <c r="P78" s="837"/>
      <c r="Q78" s="850"/>
    </row>
    <row r="79" spans="1:17" ht="14.4" customHeight="1" x14ac:dyDescent="0.3">
      <c r="A79" s="831" t="s">
        <v>553</v>
      </c>
      <c r="B79" s="832" t="s">
        <v>2319</v>
      </c>
      <c r="C79" s="832" t="s">
        <v>2358</v>
      </c>
      <c r="D79" s="832" t="s">
        <v>2383</v>
      </c>
      <c r="E79" s="832" t="s">
        <v>2384</v>
      </c>
      <c r="F79" s="849">
        <v>3</v>
      </c>
      <c r="G79" s="849">
        <v>11785.02</v>
      </c>
      <c r="H79" s="849"/>
      <c r="I79" s="849">
        <v>3928.34</v>
      </c>
      <c r="J79" s="849"/>
      <c r="K79" s="849"/>
      <c r="L79" s="849"/>
      <c r="M79" s="849"/>
      <c r="N79" s="849">
        <v>1</v>
      </c>
      <c r="O79" s="849">
        <v>3928.34</v>
      </c>
      <c r="P79" s="837"/>
      <c r="Q79" s="850">
        <v>3928.34</v>
      </c>
    </row>
    <row r="80" spans="1:17" ht="14.4" customHeight="1" x14ac:dyDescent="0.3">
      <c r="A80" s="831" t="s">
        <v>553</v>
      </c>
      <c r="B80" s="832" t="s">
        <v>2319</v>
      </c>
      <c r="C80" s="832" t="s">
        <v>2358</v>
      </c>
      <c r="D80" s="832" t="s">
        <v>2385</v>
      </c>
      <c r="E80" s="832" t="s">
        <v>2386</v>
      </c>
      <c r="F80" s="849">
        <v>4</v>
      </c>
      <c r="G80" s="849">
        <v>56133.2</v>
      </c>
      <c r="H80" s="849"/>
      <c r="I80" s="849">
        <v>14033.3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" customHeight="1" x14ac:dyDescent="0.3">
      <c r="A81" s="831" t="s">
        <v>553</v>
      </c>
      <c r="B81" s="832" t="s">
        <v>2319</v>
      </c>
      <c r="C81" s="832" t="s">
        <v>2358</v>
      </c>
      <c r="D81" s="832" t="s">
        <v>2387</v>
      </c>
      <c r="E81" s="832" t="s">
        <v>2386</v>
      </c>
      <c r="F81" s="849">
        <v>2</v>
      </c>
      <c r="G81" s="849">
        <v>5355.92</v>
      </c>
      <c r="H81" s="849"/>
      <c r="I81" s="849">
        <v>2677.96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553</v>
      </c>
      <c r="B82" s="832" t="s">
        <v>2319</v>
      </c>
      <c r="C82" s="832" t="s">
        <v>2358</v>
      </c>
      <c r="D82" s="832" t="s">
        <v>2388</v>
      </c>
      <c r="E82" s="832" t="s">
        <v>2389</v>
      </c>
      <c r="F82" s="849"/>
      <c r="G82" s="849"/>
      <c r="H82" s="849"/>
      <c r="I82" s="849"/>
      <c r="J82" s="849">
        <v>1</v>
      </c>
      <c r="K82" s="849">
        <v>3353.67</v>
      </c>
      <c r="L82" s="849">
        <v>1</v>
      </c>
      <c r="M82" s="849">
        <v>3353.67</v>
      </c>
      <c r="N82" s="849">
        <v>1</v>
      </c>
      <c r="O82" s="849">
        <v>3353.67</v>
      </c>
      <c r="P82" s="837">
        <v>1</v>
      </c>
      <c r="Q82" s="850">
        <v>3353.67</v>
      </c>
    </row>
    <row r="83" spans="1:17" ht="14.4" customHeight="1" x14ac:dyDescent="0.3">
      <c r="A83" s="831" t="s">
        <v>553</v>
      </c>
      <c r="B83" s="832" t="s">
        <v>2319</v>
      </c>
      <c r="C83" s="832" t="s">
        <v>2358</v>
      </c>
      <c r="D83" s="832" t="s">
        <v>2390</v>
      </c>
      <c r="E83" s="832" t="s">
        <v>2391</v>
      </c>
      <c r="F83" s="849"/>
      <c r="G83" s="849"/>
      <c r="H83" s="849"/>
      <c r="I83" s="849"/>
      <c r="J83" s="849"/>
      <c r="K83" s="849"/>
      <c r="L83" s="849"/>
      <c r="M83" s="849"/>
      <c r="N83" s="849">
        <v>2</v>
      </c>
      <c r="O83" s="849">
        <v>9352</v>
      </c>
      <c r="P83" s="837"/>
      <c r="Q83" s="850">
        <v>4676</v>
      </c>
    </row>
    <row r="84" spans="1:17" ht="14.4" customHeight="1" x14ac:dyDescent="0.3">
      <c r="A84" s="831" t="s">
        <v>553</v>
      </c>
      <c r="B84" s="832" t="s">
        <v>2319</v>
      </c>
      <c r="C84" s="832" t="s">
        <v>2358</v>
      </c>
      <c r="D84" s="832" t="s">
        <v>2392</v>
      </c>
      <c r="E84" s="832" t="s">
        <v>2391</v>
      </c>
      <c r="F84" s="849">
        <v>1</v>
      </c>
      <c r="G84" s="849">
        <v>5239</v>
      </c>
      <c r="H84" s="849"/>
      <c r="I84" s="849">
        <v>5239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553</v>
      </c>
      <c r="B85" s="832" t="s">
        <v>2319</v>
      </c>
      <c r="C85" s="832" t="s">
        <v>2358</v>
      </c>
      <c r="D85" s="832" t="s">
        <v>2393</v>
      </c>
      <c r="E85" s="832" t="s">
        <v>2394</v>
      </c>
      <c r="F85" s="849"/>
      <c r="G85" s="849"/>
      <c r="H85" s="849"/>
      <c r="I85" s="849"/>
      <c r="J85" s="849"/>
      <c r="K85" s="849"/>
      <c r="L85" s="849"/>
      <c r="M85" s="849"/>
      <c r="N85" s="849">
        <v>8</v>
      </c>
      <c r="O85" s="849">
        <v>4736</v>
      </c>
      <c r="P85" s="837"/>
      <c r="Q85" s="850">
        <v>592</v>
      </c>
    </row>
    <row r="86" spans="1:17" ht="14.4" customHeight="1" x14ac:dyDescent="0.3">
      <c r="A86" s="831" t="s">
        <v>553</v>
      </c>
      <c r="B86" s="832" t="s">
        <v>2319</v>
      </c>
      <c r="C86" s="832" t="s">
        <v>2358</v>
      </c>
      <c r="D86" s="832" t="s">
        <v>2393</v>
      </c>
      <c r="E86" s="832" t="s">
        <v>2395</v>
      </c>
      <c r="F86" s="849">
        <v>6</v>
      </c>
      <c r="G86" s="849">
        <v>3552</v>
      </c>
      <c r="H86" s="849"/>
      <c r="I86" s="849">
        <v>592</v>
      </c>
      <c r="J86" s="849"/>
      <c r="K86" s="849"/>
      <c r="L86" s="849"/>
      <c r="M86" s="849"/>
      <c r="N86" s="849">
        <v>4</v>
      </c>
      <c r="O86" s="849">
        <v>2368</v>
      </c>
      <c r="P86" s="837"/>
      <c r="Q86" s="850">
        <v>592</v>
      </c>
    </row>
    <row r="87" spans="1:17" ht="14.4" customHeight="1" x14ac:dyDescent="0.3">
      <c r="A87" s="831" t="s">
        <v>553</v>
      </c>
      <c r="B87" s="832" t="s">
        <v>2319</v>
      </c>
      <c r="C87" s="832" t="s">
        <v>2358</v>
      </c>
      <c r="D87" s="832" t="s">
        <v>2396</v>
      </c>
      <c r="E87" s="832" t="s">
        <v>2397</v>
      </c>
      <c r="F87" s="849"/>
      <c r="G87" s="849"/>
      <c r="H87" s="849"/>
      <c r="I87" s="849"/>
      <c r="J87" s="849">
        <v>1</v>
      </c>
      <c r="K87" s="849">
        <v>6593.35</v>
      </c>
      <c r="L87" s="849">
        <v>1</v>
      </c>
      <c r="M87" s="849">
        <v>6593.35</v>
      </c>
      <c r="N87" s="849">
        <v>1</v>
      </c>
      <c r="O87" s="849">
        <v>6593.35</v>
      </c>
      <c r="P87" s="837">
        <v>1</v>
      </c>
      <c r="Q87" s="850">
        <v>6593.35</v>
      </c>
    </row>
    <row r="88" spans="1:17" ht="14.4" customHeight="1" x14ac:dyDescent="0.3">
      <c r="A88" s="831" t="s">
        <v>553</v>
      </c>
      <c r="B88" s="832" t="s">
        <v>2319</v>
      </c>
      <c r="C88" s="832" t="s">
        <v>2358</v>
      </c>
      <c r="D88" s="832" t="s">
        <v>2398</v>
      </c>
      <c r="E88" s="832" t="s">
        <v>2397</v>
      </c>
      <c r="F88" s="849"/>
      <c r="G88" s="849"/>
      <c r="H88" s="849"/>
      <c r="I88" s="849"/>
      <c r="J88" s="849">
        <v>1</v>
      </c>
      <c r="K88" s="849">
        <v>1978.94</v>
      </c>
      <c r="L88" s="849">
        <v>1</v>
      </c>
      <c r="M88" s="849">
        <v>1978.94</v>
      </c>
      <c r="N88" s="849"/>
      <c r="O88" s="849"/>
      <c r="P88" s="837"/>
      <c r="Q88" s="850"/>
    </row>
    <row r="89" spans="1:17" ht="14.4" customHeight="1" x14ac:dyDescent="0.3">
      <c r="A89" s="831" t="s">
        <v>553</v>
      </c>
      <c r="B89" s="832" t="s">
        <v>2319</v>
      </c>
      <c r="C89" s="832" t="s">
        <v>2358</v>
      </c>
      <c r="D89" s="832" t="s">
        <v>2399</v>
      </c>
      <c r="E89" s="832" t="s">
        <v>2400</v>
      </c>
      <c r="F89" s="849">
        <v>20</v>
      </c>
      <c r="G89" s="849">
        <v>261820</v>
      </c>
      <c r="H89" s="849">
        <v>10</v>
      </c>
      <c r="I89" s="849">
        <v>13091</v>
      </c>
      <c r="J89" s="849">
        <v>2</v>
      </c>
      <c r="K89" s="849">
        <v>26182</v>
      </c>
      <c r="L89" s="849">
        <v>1</v>
      </c>
      <c r="M89" s="849">
        <v>13091</v>
      </c>
      <c r="N89" s="849"/>
      <c r="O89" s="849"/>
      <c r="P89" s="837"/>
      <c r="Q89" s="850"/>
    </row>
    <row r="90" spans="1:17" ht="14.4" customHeight="1" x14ac:dyDescent="0.3">
      <c r="A90" s="831" t="s">
        <v>553</v>
      </c>
      <c r="B90" s="832" t="s">
        <v>2319</v>
      </c>
      <c r="C90" s="832" t="s">
        <v>2358</v>
      </c>
      <c r="D90" s="832" t="s">
        <v>2401</v>
      </c>
      <c r="E90" s="832" t="s">
        <v>2402</v>
      </c>
      <c r="F90" s="849">
        <v>2</v>
      </c>
      <c r="G90" s="849">
        <v>5146.58</v>
      </c>
      <c r="H90" s="849"/>
      <c r="I90" s="849">
        <v>2573.29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" customHeight="1" x14ac:dyDescent="0.3">
      <c r="A91" s="831" t="s">
        <v>553</v>
      </c>
      <c r="B91" s="832" t="s">
        <v>2319</v>
      </c>
      <c r="C91" s="832" t="s">
        <v>2358</v>
      </c>
      <c r="D91" s="832" t="s">
        <v>2403</v>
      </c>
      <c r="E91" s="832" t="s">
        <v>2386</v>
      </c>
      <c r="F91" s="849">
        <v>2</v>
      </c>
      <c r="G91" s="849">
        <v>8222.5</v>
      </c>
      <c r="H91" s="849"/>
      <c r="I91" s="849">
        <v>4111.25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553</v>
      </c>
      <c r="B92" s="832" t="s">
        <v>2319</v>
      </c>
      <c r="C92" s="832" t="s">
        <v>2358</v>
      </c>
      <c r="D92" s="832" t="s">
        <v>2404</v>
      </c>
      <c r="E92" s="832" t="s">
        <v>2405</v>
      </c>
      <c r="F92" s="849">
        <v>1</v>
      </c>
      <c r="G92" s="849">
        <v>5918.67</v>
      </c>
      <c r="H92" s="849"/>
      <c r="I92" s="849">
        <v>5918.67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553</v>
      </c>
      <c r="B93" s="832" t="s">
        <v>2319</v>
      </c>
      <c r="C93" s="832" t="s">
        <v>2358</v>
      </c>
      <c r="D93" s="832" t="s">
        <v>2406</v>
      </c>
      <c r="E93" s="832" t="s">
        <v>2405</v>
      </c>
      <c r="F93" s="849"/>
      <c r="G93" s="849"/>
      <c r="H93" s="849"/>
      <c r="I93" s="849"/>
      <c r="J93" s="849">
        <v>1</v>
      </c>
      <c r="K93" s="849">
        <v>8286.76</v>
      </c>
      <c r="L93" s="849">
        <v>1</v>
      </c>
      <c r="M93" s="849">
        <v>8286.76</v>
      </c>
      <c r="N93" s="849"/>
      <c r="O93" s="849"/>
      <c r="P93" s="837"/>
      <c r="Q93" s="850"/>
    </row>
    <row r="94" spans="1:17" ht="14.4" customHeight="1" x14ac:dyDescent="0.3">
      <c r="A94" s="831" t="s">
        <v>553</v>
      </c>
      <c r="B94" s="832" t="s">
        <v>2319</v>
      </c>
      <c r="C94" s="832" t="s">
        <v>2358</v>
      </c>
      <c r="D94" s="832" t="s">
        <v>2407</v>
      </c>
      <c r="E94" s="832" t="s">
        <v>2405</v>
      </c>
      <c r="F94" s="849">
        <v>4</v>
      </c>
      <c r="G94" s="849">
        <v>11549.24</v>
      </c>
      <c r="H94" s="849">
        <v>0.66666666666666663</v>
      </c>
      <c r="I94" s="849">
        <v>2887.31</v>
      </c>
      <c r="J94" s="849">
        <v>6</v>
      </c>
      <c r="K94" s="849">
        <v>17323.86</v>
      </c>
      <c r="L94" s="849">
        <v>1</v>
      </c>
      <c r="M94" s="849">
        <v>2887.31</v>
      </c>
      <c r="N94" s="849"/>
      <c r="O94" s="849"/>
      <c r="P94" s="837"/>
      <c r="Q94" s="850"/>
    </row>
    <row r="95" spans="1:17" ht="14.4" customHeight="1" x14ac:dyDescent="0.3">
      <c r="A95" s="831" t="s">
        <v>553</v>
      </c>
      <c r="B95" s="832" t="s">
        <v>2319</v>
      </c>
      <c r="C95" s="832" t="s">
        <v>2358</v>
      </c>
      <c r="D95" s="832" t="s">
        <v>2408</v>
      </c>
      <c r="E95" s="832" t="s">
        <v>2409</v>
      </c>
      <c r="F95" s="849"/>
      <c r="G95" s="849"/>
      <c r="H95" s="849"/>
      <c r="I95" s="849"/>
      <c r="J95" s="849">
        <v>1</v>
      </c>
      <c r="K95" s="849">
        <v>6850.36</v>
      </c>
      <c r="L95" s="849">
        <v>1</v>
      </c>
      <c r="M95" s="849">
        <v>6850.36</v>
      </c>
      <c r="N95" s="849">
        <v>1</v>
      </c>
      <c r="O95" s="849">
        <v>6850.36</v>
      </c>
      <c r="P95" s="837">
        <v>1</v>
      </c>
      <c r="Q95" s="850">
        <v>6850.36</v>
      </c>
    </row>
    <row r="96" spans="1:17" ht="14.4" customHeight="1" x14ac:dyDescent="0.3">
      <c r="A96" s="831" t="s">
        <v>553</v>
      </c>
      <c r="B96" s="832" t="s">
        <v>2319</v>
      </c>
      <c r="C96" s="832" t="s">
        <v>2358</v>
      </c>
      <c r="D96" s="832" t="s">
        <v>2410</v>
      </c>
      <c r="E96" s="832" t="s">
        <v>2411</v>
      </c>
      <c r="F96" s="849"/>
      <c r="G96" s="849"/>
      <c r="H96" s="849"/>
      <c r="I96" s="849"/>
      <c r="J96" s="849">
        <v>30</v>
      </c>
      <c r="K96" s="849">
        <v>243990</v>
      </c>
      <c r="L96" s="849">
        <v>1</v>
      </c>
      <c r="M96" s="849">
        <v>8133</v>
      </c>
      <c r="N96" s="849"/>
      <c r="O96" s="849"/>
      <c r="P96" s="837"/>
      <c r="Q96" s="850"/>
    </row>
    <row r="97" spans="1:17" ht="14.4" customHeight="1" x14ac:dyDescent="0.3">
      <c r="A97" s="831" t="s">
        <v>553</v>
      </c>
      <c r="B97" s="832" t="s">
        <v>2319</v>
      </c>
      <c r="C97" s="832" t="s">
        <v>2358</v>
      </c>
      <c r="D97" s="832" t="s">
        <v>2410</v>
      </c>
      <c r="E97" s="832" t="s">
        <v>2412</v>
      </c>
      <c r="F97" s="849">
        <v>12</v>
      </c>
      <c r="G97" s="849">
        <v>97596</v>
      </c>
      <c r="H97" s="849">
        <v>3</v>
      </c>
      <c r="I97" s="849">
        <v>8133</v>
      </c>
      <c r="J97" s="849">
        <v>4</v>
      </c>
      <c r="K97" s="849">
        <v>32532</v>
      </c>
      <c r="L97" s="849">
        <v>1</v>
      </c>
      <c r="M97" s="849">
        <v>8133</v>
      </c>
      <c r="N97" s="849"/>
      <c r="O97" s="849"/>
      <c r="P97" s="837"/>
      <c r="Q97" s="850"/>
    </row>
    <row r="98" spans="1:17" ht="14.4" customHeight="1" x14ac:dyDescent="0.3">
      <c r="A98" s="831" t="s">
        <v>553</v>
      </c>
      <c r="B98" s="832" t="s">
        <v>2319</v>
      </c>
      <c r="C98" s="832" t="s">
        <v>2358</v>
      </c>
      <c r="D98" s="832" t="s">
        <v>2413</v>
      </c>
      <c r="E98" s="832" t="s">
        <v>2411</v>
      </c>
      <c r="F98" s="849"/>
      <c r="G98" s="849"/>
      <c r="H98" s="849"/>
      <c r="I98" s="849"/>
      <c r="J98" s="849">
        <v>14</v>
      </c>
      <c r="K98" s="849">
        <v>80486</v>
      </c>
      <c r="L98" s="849">
        <v>1</v>
      </c>
      <c r="M98" s="849">
        <v>5749</v>
      </c>
      <c r="N98" s="849"/>
      <c r="O98" s="849"/>
      <c r="P98" s="837"/>
      <c r="Q98" s="850"/>
    </row>
    <row r="99" spans="1:17" ht="14.4" customHeight="1" x14ac:dyDescent="0.3">
      <c r="A99" s="831" t="s">
        <v>553</v>
      </c>
      <c r="B99" s="832" t="s">
        <v>2319</v>
      </c>
      <c r="C99" s="832" t="s">
        <v>2358</v>
      </c>
      <c r="D99" s="832" t="s">
        <v>2413</v>
      </c>
      <c r="E99" s="832" t="s">
        <v>2412</v>
      </c>
      <c r="F99" s="849">
        <v>6</v>
      </c>
      <c r="G99" s="849">
        <v>34494</v>
      </c>
      <c r="H99" s="849">
        <v>3</v>
      </c>
      <c r="I99" s="849">
        <v>5749</v>
      </c>
      <c r="J99" s="849">
        <v>2</v>
      </c>
      <c r="K99" s="849">
        <v>11498</v>
      </c>
      <c r="L99" s="849">
        <v>1</v>
      </c>
      <c r="M99" s="849">
        <v>5749</v>
      </c>
      <c r="N99" s="849"/>
      <c r="O99" s="849"/>
      <c r="P99" s="837"/>
      <c r="Q99" s="850"/>
    </row>
    <row r="100" spans="1:17" ht="14.4" customHeight="1" x14ac:dyDescent="0.3">
      <c r="A100" s="831" t="s">
        <v>553</v>
      </c>
      <c r="B100" s="832" t="s">
        <v>2319</v>
      </c>
      <c r="C100" s="832" t="s">
        <v>2358</v>
      </c>
      <c r="D100" s="832" t="s">
        <v>2414</v>
      </c>
      <c r="E100" s="832" t="s">
        <v>2415</v>
      </c>
      <c r="F100" s="849"/>
      <c r="G100" s="849"/>
      <c r="H100" s="849"/>
      <c r="I100" s="849"/>
      <c r="J100" s="849">
        <v>30</v>
      </c>
      <c r="K100" s="849">
        <v>81660</v>
      </c>
      <c r="L100" s="849">
        <v>1</v>
      </c>
      <c r="M100" s="849">
        <v>2722</v>
      </c>
      <c r="N100" s="849"/>
      <c r="O100" s="849"/>
      <c r="P100" s="837"/>
      <c r="Q100" s="850"/>
    </row>
    <row r="101" spans="1:17" ht="14.4" customHeight="1" x14ac:dyDescent="0.3">
      <c r="A101" s="831" t="s">
        <v>553</v>
      </c>
      <c r="B101" s="832" t="s">
        <v>2319</v>
      </c>
      <c r="C101" s="832" t="s">
        <v>2358</v>
      </c>
      <c r="D101" s="832" t="s">
        <v>2414</v>
      </c>
      <c r="E101" s="832" t="s">
        <v>2416</v>
      </c>
      <c r="F101" s="849">
        <v>12</v>
      </c>
      <c r="G101" s="849">
        <v>32664</v>
      </c>
      <c r="H101" s="849">
        <v>3</v>
      </c>
      <c r="I101" s="849">
        <v>2722</v>
      </c>
      <c r="J101" s="849">
        <v>4</v>
      </c>
      <c r="K101" s="849">
        <v>10888</v>
      </c>
      <c r="L101" s="849">
        <v>1</v>
      </c>
      <c r="M101" s="849">
        <v>2722</v>
      </c>
      <c r="N101" s="849"/>
      <c r="O101" s="849"/>
      <c r="P101" s="837"/>
      <c r="Q101" s="850"/>
    </row>
    <row r="102" spans="1:17" ht="14.4" customHeight="1" x14ac:dyDescent="0.3">
      <c r="A102" s="831" t="s">
        <v>553</v>
      </c>
      <c r="B102" s="832" t="s">
        <v>2319</v>
      </c>
      <c r="C102" s="832" t="s">
        <v>2358</v>
      </c>
      <c r="D102" s="832" t="s">
        <v>2417</v>
      </c>
      <c r="E102" s="832" t="s">
        <v>2418</v>
      </c>
      <c r="F102" s="849"/>
      <c r="G102" s="849"/>
      <c r="H102" s="849"/>
      <c r="I102" s="849"/>
      <c r="J102" s="849"/>
      <c r="K102" s="849"/>
      <c r="L102" s="849"/>
      <c r="M102" s="849"/>
      <c r="N102" s="849">
        <v>6</v>
      </c>
      <c r="O102" s="849">
        <v>36979.5</v>
      </c>
      <c r="P102" s="837"/>
      <c r="Q102" s="850">
        <v>6163.25</v>
      </c>
    </row>
    <row r="103" spans="1:17" ht="14.4" customHeight="1" x14ac:dyDescent="0.3">
      <c r="A103" s="831" t="s">
        <v>553</v>
      </c>
      <c r="B103" s="832" t="s">
        <v>2319</v>
      </c>
      <c r="C103" s="832" t="s">
        <v>2358</v>
      </c>
      <c r="D103" s="832" t="s">
        <v>2419</v>
      </c>
      <c r="E103" s="832" t="s">
        <v>2418</v>
      </c>
      <c r="F103" s="849"/>
      <c r="G103" s="849"/>
      <c r="H103" s="849"/>
      <c r="I103" s="849"/>
      <c r="J103" s="849"/>
      <c r="K103" s="849"/>
      <c r="L103" s="849"/>
      <c r="M103" s="849"/>
      <c r="N103" s="849">
        <v>6</v>
      </c>
      <c r="O103" s="849">
        <v>6429.6</v>
      </c>
      <c r="P103" s="837"/>
      <c r="Q103" s="850">
        <v>1071.6000000000001</v>
      </c>
    </row>
    <row r="104" spans="1:17" ht="14.4" customHeight="1" x14ac:dyDescent="0.3">
      <c r="A104" s="831" t="s">
        <v>553</v>
      </c>
      <c r="B104" s="832" t="s">
        <v>2319</v>
      </c>
      <c r="C104" s="832" t="s">
        <v>2358</v>
      </c>
      <c r="D104" s="832" t="s">
        <v>2420</v>
      </c>
      <c r="E104" s="832" t="s">
        <v>2421</v>
      </c>
      <c r="F104" s="849">
        <v>2</v>
      </c>
      <c r="G104" s="849">
        <v>125316</v>
      </c>
      <c r="H104" s="849"/>
      <c r="I104" s="849">
        <v>62658</v>
      </c>
      <c r="J104" s="849"/>
      <c r="K104" s="849"/>
      <c r="L104" s="849"/>
      <c r="M104" s="849"/>
      <c r="N104" s="849">
        <v>1</v>
      </c>
      <c r="O104" s="849">
        <v>62658</v>
      </c>
      <c r="P104" s="837"/>
      <c r="Q104" s="850">
        <v>62658</v>
      </c>
    </row>
    <row r="105" spans="1:17" ht="14.4" customHeight="1" x14ac:dyDescent="0.3">
      <c r="A105" s="831" t="s">
        <v>553</v>
      </c>
      <c r="B105" s="832" t="s">
        <v>2319</v>
      </c>
      <c r="C105" s="832" t="s">
        <v>2358</v>
      </c>
      <c r="D105" s="832" t="s">
        <v>2420</v>
      </c>
      <c r="E105" s="832" t="s">
        <v>2422</v>
      </c>
      <c r="F105" s="849"/>
      <c r="G105" s="849"/>
      <c r="H105" s="849"/>
      <c r="I105" s="849"/>
      <c r="J105" s="849">
        <v>2</v>
      </c>
      <c r="K105" s="849">
        <v>125316</v>
      </c>
      <c r="L105" s="849">
        <v>1</v>
      </c>
      <c r="M105" s="849">
        <v>62658</v>
      </c>
      <c r="N105" s="849"/>
      <c r="O105" s="849"/>
      <c r="P105" s="837"/>
      <c r="Q105" s="850"/>
    </row>
    <row r="106" spans="1:17" ht="14.4" customHeight="1" x14ac:dyDescent="0.3">
      <c r="A106" s="831" t="s">
        <v>553</v>
      </c>
      <c r="B106" s="832" t="s">
        <v>2319</v>
      </c>
      <c r="C106" s="832" t="s">
        <v>2358</v>
      </c>
      <c r="D106" s="832" t="s">
        <v>2423</v>
      </c>
      <c r="E106" s="832" t="s">
        <v>2424</v>
      </c>
      <c r="F106" s="849">
        <v>1</v>
      </c>
      <c r="G106" s="849">
        <v>37620.9</v>
      </c>
      <c r="H106" s="849"/>
      <c r="I106" s="849">
        <v>37620.9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" customHeight="1" x14ac:dyDescent="0.3">
      <c r="A107" s="831" t="s">
        <v>553</v>
      </c>
      <c r="B107" s="832" t="s">
        <v>2319</v>
      </c>
      <c r="C107" s="832" t="s">
        <v>2358</v>
      </c>
      <c r="D107" s="832" t="s">
        <v>2425</v>
      </c>
      <c r="E107" s="832" t="s">
        <v>2426</v>
      </c>
      <c r="F107" s="849"/>
      <c r="G107" s="849"/>
      <c r="H107" s="849"/>
      <c r="I107" s="849"/>
      <c r="J107" s="849">
        <v>1</v>
      </c>
      <c r="K107" s="849">
        <v>5983</v>
      </c>
      <c r="L107" s="849">
        <v>1</v>
      </c>
      <c r="M107" s="849">
        <v>5983</v>
      </c>
      <c r="N107" s="849"/>
      <c r="O107" s="849"/>
      <c r="P107" s="837"/>
      <c r="Q107" s="850"/>
    </row>
    <row r="108" spans="1:17" ht="14.4" customHeight="1" x14ac:dyDescent="0.3">
      <c r="A108" s="831" t="s">
        <v>553</v>
      </c>
      <c r="B108" s="832" t="s">
        <v>2319</v>
      </c>
      <c r="C108" s="832" t="s">
        <v>2358</v>
      </c>
      <c r="D108" s="832" t="s">
        <v>2427</v>
      </c>
      <c r="E108" s="832" t="s">
        <v>2428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6517</v>
      </c>
      <c r="P108" s="837"/>
      <c r="Q108" s="850">
        <v>6517</v>
      </c>
    </row>
    <row r="109" spans="1:17" ht="14.4" customHeight="1" x14ac:dyDescent="0.3">
      <c r="A109" s="831" t="s">
        <v>553</v>
      </c>
      <c r="B109" s="832" t="s">
        <v>2319</v>
      </c>
      <c r="C109" s="832" t="s">
        <v>2358</v>
      </c>
      <c r="D109" s="832" t="s">
        <v>2427</v>
      </c>
      <c r="E109" s="832" t="s">
        <v>2426</v>
      </c>
      <c r="F109" s="849">
        <v>1</v>
      </c>
      <c r="G109" s="849">
        <v>6517</v>
      </c>
      <c r="H109" s="849">
        <v>0.5</v>
      </c>
      <c r="I109" s="849">
        <v>6517</v>
      </c>
      <c r="J109" s="849">
        <v>2</v>
      </c>
      <c r="K109" s="849">
        <v>13034</v>
      </c>
      <c r="L109" s="849">
        <v>1</v>
      </c>
      <c r="M109" s="849">
        <v>6517</v>
      </c>
      <c r="N109" s="849">
        <v>1</v>
      </c>
      <c r="O109" s="849">
        <v>6028.08</v>
      </c>
      <c r="P109" s="837">
        <v>0.46248887524934784</v>
      </c>
      <c r="Q109" s="850">
        <v>6028.08</v>
      </c>
    </row>
    <row r="110" spans="1:17" ht="14.4" customHeight="1" x14ac:dyDescent="0.3">
      <c r="A110" s="831" t="s">
        <v>553</v>
      </c>
      <c r="B110" s="832" t="s">
        <v>2319</v>
      </c>
      <c r="C110" s="832" t="s">
        <v>2358</v>
      </c>
      <c r="D110" s="832" t="s">
        <v>2429</v>
      </c>
      <c r="E110" s="832" t="s">
        <v>2430</v>
      </c>
      <c r="F110" s="849"/>
      <c r="G110" s="849"/>
      <c r="H110" s="849"/>
      <c r="I110" s="849"/>
      <c r="J110" s="849">
        <v>1</v>
      </c>
      <c r="K110" s="849">
        <v>366628.15</v>
      </c>
      <c r="L110" s="849">
        <v>1</v>
      </c>
      <c r="M110" s="849">
        <v>366628.15</v>
      </c>
      <c r="N110" s="849"/>
      <c r="O110" s="849"/>
      <c r="P110" s="837"/>
      <c r="Q110" s="850"/>
    </row>
    <row r="111" spans="1:17" ht="14.4" customHeight="1" x14ac:dyDescent="0.3">
      <c r="A111" s="831" t="s">
        <v>553</v>
      </c>
      <c r="B111" s="832" t="s">
        <v>2319</v>
      </c>
      <c r="C111" s="832" t="s">
        <v>2358</v>
      </c>
      <c r="D111" s="832" t="s">
        <v>2431</v>
      </c>
      <c r="E111" s="832" t="s">
        <v>2432</v>
      </c>
      <c r="F111" s="849">
        <v>1</v>
      </c>
      <c r="G111" s="849">
        <v>16913</v>
      </c>
      <c r="H111" s="849">
        <v>0.25</v>
      </c>
      <c r="I111" s="849">
        <v>16913</v>
      </c>
      <c r="J111" s="849">
        <v>4</v>
      </c>
      <c r="K111" s="849">
        <v>67652</v>
      </c>
      <c r="L111" s="849">
        <v>1</v>
      </c>
      <c r="M111" s="849">
        <v>16913</v>
      </c>
      <c r="N111" s="849">
        <v>6</v>
      </c>
      <c r="O111" s="849">
        <v>98914.92</v>
      </c>
      <c r="P111" s="837">
        <v>1.4621137586471944</v>
      </c>
      <c r="Q111" s="850">
        <v>16485.82</v>
      </c>
    </row>
    <row r="112" spans="1:17" ht="14.4" customHeight="1" x14ac:dyDescent="0.3">
      <c r="A112" s="831" t="s">
        <v>553</v>
      </c>
      <c r="B112" s="832" t="s">
        <v>2319</v>
      </c>
      <c r="C112" s="832" t="s">
        <v>2358</v>
      </c>
      <c r="D112" s="832" t="s">
        <v>2433</v>
      </c>
      <c r="E112" s="832" t="s">
        <v>2434</v>
      </c>
      <c r="F112" s="849">
        <v>4</v>
      </c>
      <c r="G112" s="849">
        <v>54672</v>
      </c>
      <c r="H112" s="849"/>
      <c r="I112" s="849">
        <v>13668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553</v>
      </c>
      <c r="B113" s="832" t="s">
        <v>2319</v>
      </c>
      <c r="C113" s="832" t="s">
        <v>2358</v>
      </c>
      <c r="D113" s="832" t="s">
        <v>2435</v>
      </c>
      <c r="E113" s="832" t="s">
        <v>2436</v>
      </c>
      <c r="F113" s="849">
        <v>2</v>
      </c>
      <c r="G113" s="849">
        <v>56922</v>
      </c>
      <c r="H113" s="849"/>
      <c r="I113" s="849">
        <v>28461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553</v>
      </c>
      <c r="B114" s="832" t="s">
        <v>2319</v>
      </c>
      <c r="C114" s="832" t="s">
        <v>2358</v>
      </c>
      <c r="D114" s="832" t="s">
        <v>2437</v>
      </c>
      <c r="E114" s="832" t="s">
        <v>2438</v>
      </c>
      <c r="F114" s="849"/>
      <c r="G114" s="849"/>
      <c r="H114" s="849"/>
      <c r="I114" s="849"/>
      <c r="J114" s="849">
        <v>2</v>
      </c>
      <c r="K114" s="849">
        <v>119367.64</v>
      </c>
      <c r="L114" s="849">
        <v>1</v>
      </c>
      <c r="M114" s="849">
        <v>59683.82</v>
      </c>
      <c r="N114" s="849"/>
      <c r="O114" s="849"/>
      <c r="P114" s="837"/>
      <c r="Q114" s="850"/>
    </row>
    <row r="115" spans="1:17" ht="14.4" customHeight="1" x14ac:dyDescent="0.3">
      <c r="A115" s="831" t="s">
        <v>553</v>
      </c>
      <c r="B115" s="832" t="s">
        <v>2319</v>
      </c>
      <c r="C115" s="832" t="s">
        <v>2358</v>
      </c>
      <c r="D115" s="832" t="s">
        <v>2439</v>
      </c>
      <c r="E115" s="832" t="s">
        <v>2440</v>
      </c>
      <c r="F115" s="849">
        <v>1</v>
      </c>
      <c r="G115" s="849">
        <v>4227.33</v>
      </c>
      <c r="H115" s="849">
        <v>0.5</v>
      </c>
      <c r="I115" s="849">
        <v>4227.33</v>
      </c>
      <c r="J115" s="849">
        <v>2</v>
      </c>
      <c r="K115" s="849">
        <v>8454.66</v>
      </c>
      <c r="L115" s="849">
        <v>1</v>
      </c>
      <c r="M115" s="849">
        <v>4227.33</v>
      </c>
      <c r="N115" s="849"/>
      <c r="O115" s="849"/>
      <c r="P115" s="837"/>
      <c r="Q115" s="850"/>
    </row>
    <row r="116" spans="1:17" ht="14.4" customHeight="1" x14ac:dyDescent="0.3">
      <c r="A116" s="831" t="s">
        <v>553</v>
      </c>
      <c r="B116" s="832" t="s">
        <v>2319</v>
      </c>
      <c r="C116" s="832" t="s">
        <v>2358</v>
      </c>
      <c r="D116" s="832" t="s">
        <v>2439</v>
      </c>
      <c r="E116" s="832" t="s">
        <v>2397</v>
      </c>
      <c r="F116" s="849"/>
      <c r="G116" s="849"/>
      <c r="H116" s="849"/>
      <c r="I116" s="849"/>
      <c r="J116" s="849">
        <v>1</v>
      </c>
      <c r="K116" s="849">
        <v>4227.33</v>
      </c>
      <c r="L116" s="849">
        <v>1</v>
      </c>
      <c r="M116" s="849">
        <v>4227.33</v>
      </c>
      <c r="N116" s="849"/>
      <c r="O116" s="849"/>
      <c r="P116" s="837"/>
      <c r="Q116" s="850"/>
    </row>
    <row r="117" spans="1:17" ht="14.4" customHeight="1" x14ac:dyDescent="0.3">
      <c r="A117" s="831" t="s">
        <v>553</v>
      </c>
      <c r="B117" s="832" t="s">
        <v>2319</v>
      </c>
      <c r="C117" s="832" t="s">
        <v>2358</v>
      </c>
      <c r="D117" s="832" t="s">
        <v>2441</v>
      </c>
      <c r="E117" s="832" t="s">
        <v>2442</v>
      </c>
      <c r="F117" s="849">
        <v>1</v>
      </c>
      <c r="G117" s="849">
        <v>4385.37</v>
      </c>
      <c r="H117" s="849"/>
      <c r="I117" s="849">
        <v>4385.37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553</v>
      </c>
      <c r="B118" s="832" t="s">
        <v>2319</v>
      </c>
      <c r="C118" s="832" t="s">
        <v>2358</v>
      </c>
      <c r="D118" s="832" t="s">
        <v>2443</v>
      </c>
      <c r="E118" s="832" t="s">
        <v>2444</v>
      </c>
      <c r="F118" s="849"/>
      <c r="G118" s="849"/>
      <c r="H118" s="849"/>
      <c r="I118" s="849"/>
      <c r="J118" s="849"/>
      <c r="K118" s="849"/>
      <c r="L118" s="849"/>
      <c r="M118" s="849"/>
      <c r="N118" s="849">
        <v>6</v>
      </c>
      <c r="O118" s="849">
        <v>57553.02</v>
      </c>
      <c r="P118" s="837"/>
      <c r="Q118" s="850">
        <v>9592.17</v>
      </c>
    </row>
    <row r="119" spans="1:17" ht="14.4" customHeight="1" x14ac:dyDescent="0.3">
      <c r="A119" s="831" t="s">
        <v>553</v>
      </c>
      <c r="B119" s="832" t="s">
        <v>2319</v>
      </c>
      <c r="C119" s="832" t="s">
        <v>2358</v>
      </c>
      <c r="D119" s="832" t="s">
        <v>2443</v>
      </c>
      <c r="E119" s="832" t="s">
        <v>2445</v>
      </c>
      <c r="F119" s="849"/>
      <c r="G119" s="849"/>
      <c r="H119" s="849"/>
      <c r="I119" s="849"/>
      <c r="J119" s="849">
        <v>2</v>
      </c>
      <c r="K119" s="849">
        <v>19184.34</v>
      </c>
      <c r="L119" s="849">
        <v>1</v>
      </c>
      <c r="M119" s="849">
        <v>9592.17</v>
      </c>
      <c r="N119" s="849">
        <v>6</v>
      </c>
      <c r="O119" s="849">
        <v>57553.020000000004</v>
      </c>
      <c r="P119" s="837">
        <v>3</v>
      </c>
      <c r="Q119" s="850">
        <v>9592.17</v>
      </c>
    </row>
    <row r="120" spans="1:17" ht="14.4" customHeight="1" x14ac:dyDescent="0.3">
      <c r="A120" s="831" t="s">
        <v>553</v>
      </c>
      <c r="B120" s="832" t="s">
        <v>2319</v>
      </c>
      <c r="C120" s="832" t="s">
        <v>2358</v>
      </c>
      <c r="D120" s="832" t="s">
        <v>2446</v>
      </c>
      <c r="E120" s="832" t="s">
        <v>2447</v>
      </c>
      <c r="F120" s="849"/>
      <c r="G120" s="849"/>
      <c r="H120" s="849"/>
      <c r="I120" s="849"/>
      <c r="J120" s="849">
        <v>1</v>
      </c>
      <c r="K120" s="849">
        <v>32437</v>
      </c>
      <c r="L120" s="849">
        <v>1</v>
      </c>
      <c r="M120" s="849">
        <v>32437</v>
      </c>
      <c r="N120" s="849">
        <v>3</v>
      </c>
      <c r="O120" s="849">
        <v>97311</v>
      </c>
      <c r="P120" s="837">
        <v>3</v>
      </c>
      <c r="Q120" s="850">
        <v>32437</v>
      </c>
    </row>
    <row r="121" spans="1:17" ht="14.4" customHeight="1" x14ac:dyDescent="0.3">
      <c r="A121" s="831" t="s">
        <v>553</v>
      </c>
      <c r="B121" s="832" t="s">
        <v>2319</v>
      </c>
      <c r="C121" s="832" t="s">
        <v>2358</v>
      </c>
      <c r="D121" s="832" t="s">
        <v>2448</v>
      </c>
      <c r="E121" s="832" t="s">
        <v>2449</v>
      </c>
      <c r="F121" s="849">
        <v>20</v>
      </c>
      <c r="G121" s="849">
        <v>177000</v>
      </c>
      <c r="H121" s="849">
        <v>1</v>
      </c>
      <c r="I121" s="849">
        <v>8850</v>
      </c>
      <c r="J121" s="849">
        <v>20</v>
      </c>
      <c r="K121" s="849">
        <v>177000</v>
      </c>
      <c r="L121" s="849">
        <v>1</v>
      </c>
      <c r="M121" s="849">
        <v>8850</v>
      </c>
      <c r="N121" s="849">
        <v>6</v>
      </c>
      <c r="O121" s="849">
        <v>53100</v>
      </c>
      <c r="P121" s="837">
        <v>0.3</v>
      </c>
      <c r="Q121" s="850">
        <v>8850</v>
      </c>
    </row>
    <row r="122" spans="1:17" ht="14.4" customHeight="1" x14ac:dyDescent="0.3">
      <c r="A122" s="831" t="s">
        <v>553</v>
      </c>
      <c r="B122" s="832" t="s">
        <v>2319</v>
      </c>
      <c r="C122" s="832" t="s">
        <v>2358</v>
      </c>
      <c r="D122" s="832" t="s">
        <v>2448</v>
      </c>
      <c r="E122" s="832" t="s">
        <v>2450</v>
      </c>
      <c r="F122" s="849">
        <v>47</v>
      </c>
      <c r="G122" s="849">
        <v>415950</v>
      </c>
      <c r="H122" s="849">
        <v>1.3823529411764706</v>
      </c>
      <c r="I122" s="849">
        <v>8850</v>
      </c>
      <c r="J122" s="849">
        <v>34</v>
      </c>
      <c r="K122" s="849">
        <v>300900</v>
      </c>
      <c r="L122" s="849">
        <v>1</v>
      </c>
      <c r="M122" s="849">
        <v>8850</v>
      </c>
      <c r="N122" s="849"/>
      <c r="O122" s="849"/>
      <c r="P122" s="837"/>
      <c r="Q122" s="850"/>
    </row>
    <row r="123" spans="1:17" ht="14.4" customHeight="1" x14ac:dyDescent="0.3">
      <c r="A123" s="831" t="s">
        <v>553</v>
      </c>
      <c r="B123" s="832" t="s">
        <v>2319</v>
      </c>
      <c r="C123" s="832" t="s">
        <v>2358</v>
      </c>
      <c r="D123" s="832" t="s">
        <v>2451</v>
      </c>
      <c r="E123" s="832" t="s">
        <v>2449</v>
      </c>
      <c r="F123" s="849">
        <v>10</v>
      </c>
      <c r="G123" s="849">
        <v>45310</v>
      </c>
      <c r="H123" s="849">
        <v>5</v>
      </c>
      <c r="I123" s="849">
        <v>4531</v>
      </c>
      <c r="J123" s="849">
        <v>2</v>
      </c>
      <c r="K123" s="849">
        <v>9062</v>
      </c>
      <c r="L123" s="849">
        <v>1</v>
      </c>
      <c r="M123" s="849">
        <v>4531</v>
      </c>
      <c r="N123" s="849">
        <v>3</v>
      </c>
      <c r="O123" s="849">
        <v>13593</v>
      </c>
      <c r="P123" s="837">
        <v>1.5</v>
      </c>
      <c r="Q123" s="850">
        <v>4531</v>
      </c>
    </row>
    <row r="124" spans="1:17" ht="14.4" customHeight="1" x14ac:dyDescent="0.3">
      <c r="A124" s="831" t="s">
        <v>553</v>
      </c>
      <c r="B124" s="832" t="s">
        <v>2319</v>
      </c>
      <c r="C124" s="832" t="s">
        <v>2358</v>
      </c>
      <c r="D124" s="832" t="s">
        <v>2451</v>
      </c>
      <c r="E124" s="832" t="s">
        <v>2450</v>
      </c>
      <c r="F124" s="849">
        <v>21</v>
      </c>
      <c r="G124" s="849">
        <v>95151</v>
      </c>
      <c r="H124" s="849">
        <v>2.1</v>
      </c>
      <c r="I124" s="849">
        <v>4531</v>
      </c>
      <c r="J124" s="849">
        <v>10</v>
      </c>
      <c r="K124" s="849">
        <v>45310</v>
      </c>
      <c r="L124" s="849">
        <v>1</v>
      </c>
      <c r="M124" s="849">
        <v>4531</v>
      </c>
      <c r="N124" s="849"/>
      <c r="O124" s="849"/>
      <c r="P124" s="837"/>
      <c r="Q124" s="850"/>
    </row>
    <row r="125" spans="1:17" ht="14.4" customHeight="1" x14ac:dyDescent="0.3">
      <c r="A125" s="831" t="s">
        <v>553</v>
      </c>
      <c r="B125" s="832" t="s">
        <v>2319</v>
      </c>
      <c r="C125" s="832" t="s">
        <v>2358</v>
      </c>
      <c r="D125" s="832" t="s">
        <v>2452</v>
      </c>
      <c r="E125" s="832" t="s">
        <v>2453</v>
      </c>
      <c r="F125" s="849">
        <v>12</v>
      </c>
      <c r="G125" s="849">
        <v>219420</v>
      </c>
      <c r="H125" s="849">
        <v>0.2857142857142857</v>
      </c>
      <c r="I125" s="849">
        <v>18285</v>
      </c>
      <c r="J125" s="849">
        <v>42</v>
      </c>
      <c r="K125" s="849">
        <v>767970</v>
      </c>
      <c r="L125" s="849">
        <v>1</v>
      </c>
      <c r="M125" s="849">
        <v>18285</v>
      </c>
      <c r="N125" s="849">
        <v>48</v>
      </c>
      <c r="O125" s="849">
        <v>877680</v>
      </c>
      <c r="P125" s="837">
        <v>1.1428571428571428</v>
      </c>
      <c r="Q125" s="850">
        <v>18285</v>
      </c>
    </row>
    <row r="126" spans="1:17" ht="14.4" customHeight="1" x14ac:dyDescent="0.3">
      <c r="A126" s="831" t="s">
        <v>553</v>
      </c>
      <c r="B126" s="832" t="s">
        <v>2319</v>
      </c>
      <c r="C126" s="832" t="s">
        <v>2358</v>
      </c>
      <c r="D126" s="832" t="s">
        <v>2454</v>
      </c>
      <c r="E126" s="832" t="s">
        <v>2449</v>
      </c>
      <c r="F126" s="849">
        <v>20</v>
      </c>
      <c r="G126" s="849">
        <v>39920</v>
      </c>
      <c r="H126" s="849">
        <v>1</v>
      </c>
      <c r="I126" s="849">
        <v>1996</v>
      </c>
      <c r="J126" s="849">
        <v>20</v>
      </c>
      <c r="K126" s="849">
        <v>39920</v>
      </c>
      <c r="L126" s="849">
        <v>1</v>
      </c>
      <c r="M126" s="849">
        <v>1996</v>
      </c>
      <c r="N126" s="849">
        <v>6</v>
      </c>
      <c r="O126" s="849">
        <v>11976</v>
      </c>
      <c r="P126" s="837">
        <v>0.3</v>
      </c>
      <c r="Q126" s="850">
        <v>1996</v>
      </c>
    </row>
    <row r="127" spans="1:17" ht="14.4" customHeight="1" x14ac:dyDescent="0.3">
      <c r="A127" s="831" t="s">
        <v>553</v>
      </c>
      <c r="B127" s="832" t="s">
        <v>2319</v>
      </c>
      <c r="C127" s="832" t="s">
        <v>2358</v>
      </c>
      <c r="D127" s="832" t="s">
        <v>2454</v>
      </c>
      <c r="E127" s="832" t="s">
        <v>2450</v>
      </c>
      <c r="F127" s="849">
        <v>44</v>
      </c>
      <c r="G127" s="849">
        <v>87824</v>
      </c>
      <c r="H127" s="849">
        <v>1.2571428571428571</v>
      </c>
      <c r="I127" s="849">
        <v>1996</v>
      </c>
      <c r="J127" s="849">
        <v>35</v>
      </c>
      <c r="K127" s="849">
        <v>69860</v>
      </c>
      <c r="L127" s="849">
        <v>1</v>
      </c>
      <c r="M127" s="849">
        <v>1996</v>
      </c>
      <c r="N127" s="849"/>
      <c r="O127" s="849"/>
      <c r="P127" s="837"/>
      <c r="Q127" s="850"/>
    </row>
    <row r="128" spans="1:17" ht="14.4" customHeight="1" x14ac:dyDescent="0.3">
      <c r="A128" s="831" t="s">
        <v>553</v>
      </c>
      <c r="B128" s="832" t="s">
        <v>2319</v>
      </c>
      <c r="C128" s="832" t="s">
        <v>2358</v>
      </c>
      <c r="D128" s="832" t="s">
        <v>2455</v>
      </c>
      <c r="E128" s="832" t="s">
        <v>2456</v>
      </c>
      <c r="F128" s="849">
        <v>12</v>
      </c>
      <c r="G128" s="849">
        <v>30780</v>
      </c>
      <c r="H128" s="849">
        <v>3</v>
      </c>
      <c r="I128" s="849">
        <v>2565</v>
      </c>
      <c r="J128" s="849">
        <v>4</v>
      </c>
      <c r="K128" s="849">
        <v>10260</v>
      </c>
      <c r="L128" s="849">
        <v>1</v>
      </c>
      <c r="M128" s="849">
        <v>2565</v>
      </c>
      <c r="N128" s="849">
        <v>4</v>
      </c>
      <c r="O128" s="849">
        <v>10260</v>
      </c>
      <c r="P128" s="837">
        <v>1</v>
      </c>
      <c r="Q128" s="850">
        <v>2565</v>
      </c>
    </row>
    <row r="129" spans="1:17" ht="14.4" customHeight="1" x14ac:dyDescent="0.3">
      <c r="A129" s="831" t="s">
        <v>553</v>
      </c>
      <c r="B129" s="832" t="s">
        <v>2319</v>
      </c>
      <c r="C129" s="832" t="s">
        <v>2358</v>
      </c>
      <c r="D129" s="832" t="s">
        <v>2455</v>
      </c>
      <c r="E129" s="832" t="s">
        <v>2457</v>
      </c>
      <c r="F129" s="849">
        <v>8</v>
      </c>
      <c r="G129" s="849">
        <v>20520</v>
      </c>
      <c r="H129" s="849"/>
      <c r="I129" s="849">
        <v>2565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553</v>
      </c>
      <c r="B130" s="832" t="s">
        <v>2319</v>
      </c>
      <c r="C130" s="832" t="s">
        <v>2358</v>
      </c>
      <c r="D130" s="832" t="s">
        <v>2458</v>
      </c>
      <c r="E130" s="832" t="s">
        <v>2456</v>
      </c>
      <c r="F130" s="849">
        <v>12</v>
      </c>
      <c r="G130" s="849">
        <v>139380</v>
      </c>
      <c r="H130" s="849">
        <v>3</v>
      </c>
      <c r="I130" s="849">
        <v>11615</v>
      </c>
      <c r="J130" s="849">
        <v>4</v>
      </c>
      <c r="K130" s="849">
        <v>46460</v>
      </c>
      <c r="L130" s="849">
        <v>1</v>
      </c>
      <c r="M130" s="849">
        <v>11615</v>
      </c>
      <c r="N130" s="849">
        <v>4</v>
      </c>
      <c r="O130" s="849">
        <v>46460</v>
      </c>
      <c r="P130" s="837">
        <v>1</v>
      </c>
      <c r="Q130" s="850">
        <v>11615</v>
      </c>
    </row>
    <row r="131" spans="1:17" ht="14.4" customHeight="1" x14ac:dyDescent="0.3">
      <c r="A131" s="831" t="s">
        <v>553</v>
      </c>
      <c r="B131" s="832" t="s">
        <v>2319</v>
      </c>
      <c r="C131" s="832" t="s">
        <v>2358</v>
      </c>
      <c r="D131" s="832" t="s">
        <v>2458</v>
      </c>
      <c r="E131" s="832" t="s">
        <v>2457</v>
      </c>
      <c r="F131" s="849">
        <v>8</v>
      </c>
      <c r="G131" s="849">
        <v>92920</v>
      </c>
      <c r="H131" s="849">
        <v>2.6666666666666665</v>
      </c>
      <c r="I131" s="849">
        <v>11615</v>
      </c>
      <c r="J131" s="849">
        <v>3</v>
      </c>
      <c r="K131" s="849">
        <v>34845</v>
      </c>
      <c r="L131" s="849">
        <v>1</v>
      </c>
      <c r="M131" s="849">
        <v>11615</v>
      </c>
      <c r="N131" s="849"/>
      <c r="O131" s="849"/>
      <c r="P131" s="837"/>
      <c r="Q131" s="850"/>
    </row>
    <row r="132" spans="1:17" ht="14.4" customHeight="1" x14ac:dyDescent="0.3">
      <c r="A132" s="831" t="s">
        <v>553</v>
      </c>
      <c r="B132" s="832" t="s">
        <v>2319</v>
      </c>
      <c r="C132" s="832" t="s">
        <v>2358</v>
      </c>
      <c r="D132" s="832" t="s">
        <v>2459</v>
      </c>
      <c r="E132" s="832" t="s">
        <v>2456</v>
      </c>
      <c r="F132" s="849">
        <v>6</v>
      </c>
      <c r="G132" s="849">
        <v>14973</v>
      </c>
      <c r="H132" s="849">
        <v>0.6</v>
      </c>
      <c r="I132" s="849">
        <v>2495.5</v>
      </c>
      <c r="J132" s="849">
        <v>10</v>
      </c>
      <c r="K132" s="849">
        <v>24955</v>
      </c>
      <c r="L132" s="849">
        <v>1</v>
      </c>
      <c r="M132" s="849">
        <v>2495.5</v>
      </c>
      <c r="N132" s="849">
        <v>2</v>
      </c>
      <c r="O132" s="849">
        <v>4991</v>
      </c>
      <c r="P132" s="837">
        <v>0.2</v>
      </c>
      <c r="Q132" s="850">
        <v>2495.5</v>
      </c>
    </row>
    <row r="133" spans="1:17" ht="14.4" customHeight="1" x14ac:dyDescent="0.3">
      <c r="A133" s="831" t="s">
        <v>553</v>
      </c>
      <c r="B133" s="832" t="s">
        <v>2319</v>
      </c>
      <c r="C133" s="832" t="s">
        <v>2358</v>
      </c>
      <c r="D133" s="832" t="s">
        <v>2459</v>
      </c>
      <c r="E133" s="832" t="s">
        <v>2457</v>
      </c>
      <c r="F133" s="849">
        <v>8</v>
      </c>
      <c r="G133" s="849">
        <v>19964</v>
      </c>
      <c r="H133" s="849">
        <v>1</v>
      </c>
      <c r="I133" s="849">
        <v>2495.5</v>
      </c>
      <c r="J133" s="849">
        <v>8</v>
      </c>
      <c r="K133" s="849">
        <v>19964</v>
      </c>
      <c r="L133" s="849">
        <v>1</v>
      </c>
      <c r="M133" s="849">
        <v>2495.5</v>
      </c>
      <c r="N133" s="849"/>
      <c r="O133" s="849"/>
      <c r="P133" s="837"/>
      <c r="Q133" s="850"/>
    </row>
    <row r="134" spans="1:17" ht="14.4" customHeight="1" x14ac:dyDescent="0.3">
      <c r="A134" s="831" t="s">
        <v>553</v>
      </c>
      <c r="B134" s="832" t="s">
        <v>2319</v>
      </c>
      <c r="C134" s="832" t="s">
        <v>2358</v>
      </c>
      <c r="D134" s="832" t="s">
        <v>2460</v>
      </c>
      <c r="E134" s="832" t="s">
        <v>2461</v>
      </c>
      <c r="F134" s="849">
        <v>8</v>
      </c>
      <c r="G134" s="849">
        <v>169696</v>
      </c>
      <c r="H134" s="849">
        <v>4</v>
      </c>
      <c r="I134" s="849">
        <v>21212</v>
      </c>
      <c r="J134" s="849">
        <v>2</v>
      </c>
      <c r="K134" s="849">
        <v>42424</v>
      </c>
      <c r="L134" s="849">
        <v>1</v>
      </c>
      <c r="M134" s="849">
        <v>21212</v>
      </c>
      <c r="N134" s="849">
        <v>5</v>
      </c>
      <c r="O134" s="849">
        <v>101574.01</v>
      </c>
      <c r="P134" s="837">
        <v>2.3942582029040165</v>
      </c>
      <c r="Q134" s="850">
        <v>20314.802</v>
      </c>
    </row>
    <row r="135" spans="1:17" ht="14.4" customHeight="1" x14ac:dyDescent="0.3">
      <c r="A135" s="831" t="s">
        <v>553</v>
      </c>
      <c r="B135" s="832" t="s">
        <v>2319</v>
      </c>
      <c r="C135" s="832" t="s">
        <v>2358</v>
      </c>
      <c r="D135" s="832" t="s">
        <v>2462</v>
      </c>
      <c r="E135" s="832" t="s">
        <v>2463</v>
      </c>
      <c r="F135" s="849"/>
      <c r="G135" s="849"/>
      <c r="H135" s="849"/>
      <c r="I135" s="849"/>
      <c r="J135" s="849">
        <v>1</v>
      </c>
      <c r="K135" s="849">
        <v>3122.56</v>
      </c>
      <c r="L135" s="849">
        <v>1</v>
      </c>
      <c r="M135" s="849">
        <v>3122.56</v>
      </c>
      <c r="N135" s="849"/>
      <c r="O135" s="849"/>
      <c r="P135" s="837"/>
      <c r="Q135" s="850"/>
    </row>
    <row r="136" spans="1:17" ht="14.4" customHeight="1" x14ac:dyDescent="0.3">
      <c r="A136" s="831" t="s">
        <v>553</v>
      </c>
      <c r="B136" s="832" t="s">
        <v>2319</v>
      </c>
      <c r="C136" s="832" t="s">
        <v>2358</v>
      </c>
      <c r="D136" s="832" t="s">
        <v>2464</v>
      </c>
      <c r="E136" s="832" t="s">
        <v>2465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65000</v>
      </c>
      <c r="P136" s="837"/>
      <c r="Q136" s="850">
        <v>65000</v>
      </c>
    </row>
    <row r="137" spans="1:17" ht="14.4" customHeight="1" x14ac:dyDescent="0.3">
      <c r="A137" s="831" t="s">
        <v>553</v>
      </c>
      <c r="B137" s="832" t="s">
        <v>2319</v>
      </c>
      <c r="C137" s="832" t="s">
        <v>2358</v>
      </c>
      <c r="D137" s="832" t="s">
        <v>2466</v>
      </c>
      <c r="E137" s="832" t="s">
        <v>2467</v>
      </c>
      <c r="F137" s="849"/>
      <c r="G137" s="849"/>
      <c r="H137" s="849"/>
      <c r="I137" s="849"/>
      <c r="J137" s="849">
        <v>1</v>
      </c>
      <c r="K137" s="849">
        <v>64567.3</v>
      </c>
      <c r="L137" s="849">
        <v>1</v>
      </c>
      <c r="M137" s="849">
        <v>64567.3</v>
      </c>
      <c r="N137" s="849"/>
      <c r="O137" s="849"/>
      <c r="P137" s="837"/>
      <c r="Q137" s="850"/>
    </row>
    <row r="138" spans="1:17" ht="14.4" customHeight="1" x14ac:dyDescent="0.3">
      <c r="A138" s="831" t="s">
        <v>553</v>
      </c>
      <c r="B138" s="832" t="s">
        <v>2319</v>
      </c>
      <c r="C138" s="832" t="s">
        <v>2358</v>
      </c>
      <c r="D138" s="832" t="s">
        <v>2468</v>
      </c>
      <c r="E138" s="832" t="s">
        <v>2469</v>
      </c>
      <c r="F138" s="849"/>
      <c r="G138" s="849"/>
      <c r="H138" s="849"/>
      <c r="I138" s="849"/>
      <c r="J138" s="849"/>
      <c r="K138" s="849"/>
      <c r="L138" s="849"/>
      <c r="M138" s="849"/>
      <c r="N138" s="849">
        <v>20</v>
      </c>
      <c r="O138" s="849">
        <v>77970</v>
      </c>
      <c r="P138" s="837"/>
      <c r="Q138" s="850">
        <v>3898.5</v>
      </c>
    </row>
    <row r="139" spans="1:17" ht="14.4" customHeight="1" x14ac:dyDescent="0.3">
      <c r="A139" s="831" t="s">
        <v>553</v>
      </c>
      <c r="B139" s="832" t="s">
        <v>2319</v>
      </c>
      <c r="C139" s="832" t="s">
        <v>2358</v>
      </c>
      <c r="D139" s="832" t="s">
        <v>2468</v>
      </c>
      <c r="E139" s="832" t="s">
        <v>2470</v>
      </c>
      <c r="F139" s="849"/>
      <c r="G139" s="849"/>
      <c r="H139" s="849"/>
      <c r="I139" s="849"/>
      <c r="J139" s="849"/>
      <c r="K139" s="849"/>
      <c r="L139" s="849"/>
      <c r="M139" s="849"/>
      <c r="N139" s="849">
        <v>34</v>
      </c>
      <c r="O139" s="849">
        <v>132549</v>
      </c>
      <c r="P139" s="837"/>
      <c r="Q139" s="850">
        <v>3898.5</v>
      </c>
    </row>
    <row r="140" spans="1:17" ht="14.4" customHeight="1" x14ac:dyDescent="0.3">
      <c r="A140" s="831" t="s">
        <v>553</v>
      </c>
      <c r="B140" s="832" t="s">
        <v>2319</v>
      </c>
      <c r="C140" s="832" t="s">
        <v>2358</v>
      </c>
      <c r="D140" s="832" t="s">
        <v>2471</v>
      </c>
      <c r="E140" s="832" t="s">
        <v>2472</v>
      </c>
      <c r="F140" s="849"/>
      <c r="G140" s="849"/>
      <c r="H140" s="849"/>
      <c r="I140" s="849"/>
      <c r="J140" s="849"/>
      <c r="K140" s="849"/>
      <c r="L140" s="849"/>
      <c r="M140" s="849"/>
      <c r="N140" s="849">
        <v>36</v>
      </c>
      <c r="O140" s="849">
        <v>83844</v>
      </c>
      <c r="P140" s="837"/>
      <c r="Q140" s="850">
        <v>2329</v>
      </c>
    </row>
    <row r="141" spans="1:17" ht="14.4" customHeight="1" x14ac:dyDescent="0.3">
      <c r="A141" s="831" t="s">
        <v>553</v>
      </c>
      <c r="B141" s="832" t="s">
        <v>2319</v>
      </c>
      <c r="C141" s="832" t="s">
        <v>2358</v>
      </c>
      <c r="D141" s="832" t="s">
        <v>2471</v>
      </c>
      <c r="E141" s="832" t="s">
        <v>2473</v>
      </c>
      <c r="F141" s="849"/>
      <c r="G141" s="849"/>
      <c r="H141" s="849"/>
      <c r="I141" s="849"/>
      <c r="J141" s="849"/>
      <c r="K141" s="849"/>
      <c r="L141" s="849"/>
      <c r="M141" s="849"/>
      <c r="N141" s="849">
        <v>62</v>
      </c>
      <c r="O141" s="849">
        <v>144398</v>
      </c>
      <c r="P141" s="837"/>
      <c r="Q141" s="850">
        <v>2329</v>
      </c>
    </row>
    <row r="142" spans="1:17" ht="14.4" customHeight="1" x14ac:dyDescent="0.3">
      <c r="A142" s="831" t="s">
        <v>553</v>
      </c>
      <c r="B142" s="832" t="s">
        <v>2319</v>
      </c>
      <c r="C142" s="832" t="s">
        <v>2358</v>
      </c>
      <c r="D142" s="832" t="s">
        <v>2474</v>
      </c>
      <c r="E142" s="832" t="s">
        <v>2472</v>
      </c>
      <c r="F142" s="849"/>
      <c r="G142" s="849"/>
      <c r="H142" s="849"/>
      <c r="I142" s="849"/>
      <c r="J142" s="849"/>
      <c r="K142" s="849"/>
      <c r="L142" s="849"/>
      <c r="M142" s="849"/>
      <c r="N142" s="849">
        <v>32</v>
      </c>
      <c r="O142" s="849">
        <v>299232</v>
      </c>
      <c r="P142" s="837"/>
      <c r="Q142" s="850">
        <v>9351</v>
      </c>
    </row>
    <row r="143" spans="1:17" ht="14.4" customHeight="1" x14ac:dyDescent="0.3">
      <c r="A143" s="831" t="s">
        <v>553</v>
      </c>
      <c r="B143" s="832" t="s">
        <v>2319</v>
      </c>
      <c r="C143" s="832" t="s">
        <v>2358</v>
      </c>
      <c r="D143" s="832" t="s">
        <v>2474</v>
      </c>
      <c r="E143" s="832" t="s">
        <v>2473</v>
      </c>
      <c r="F143" s="849"/>
      <c r="G143" s="849"/>
      <c r="H143" s="849"/>
      <c r="I143" s="849"/>
      <c r="J143" s="849"/>
      <c r="K143" s="849"/>
      <c r="L143" s="849"/>
      <c r="M143" s="849"/>
      <c r="N143" s="849">
        <v>56</v>
      </c>
      <c r="O143" s="849">
        <v>523656</v>
      </c>
      <c r="P143" s="837"/>
      <c r="Q143" s="850">
        <v>9351</v>
      </c>
    </row>
    <row r="144" spans="1:17" ht="14.4" customHeight="1" x14ac:dyDescent="0.3">
      <c r="A144" s="831" t="s">
        <v>553</v>
      </c>
      <c r="B144" s="832" t="s">
        <v>2319</v>
      </c>
      <c r="C144" s="832" t="s">
        <v>2358</v>
      </c>
      <c r="D144" s="832" t="s">
        <v>2475</v>
      </c>
      <c r="E144" s="832" t="s">
        <v>2450</v>
      </c>
      <c r="F144" s="849"/>
      <c r="G144" s="849"/>
      <c r="H144" s="849"/>
      <c r="I144" s="849"/>
      <c r="J144" s="849">
        <v>1</v>
      </c>
      <c r="K144" s="849">
        <v>9918</v>
      </c>
      <c r="L144" s="849">
        <v>1</v>
      </c>
      <c r="M144" s="849">
        <v>9918</v>
      </c>
      <c r="N144" s="849"/>
      <c r="O144" s="849"/>
      <c r="P144" s="837"/>
      <c r="Q144" s="850"/>
    </row>
    <row r="145" spans="1:17" ht="14.4" customHeight="1" x14ac:dyDescent="0.3">
      <c r="A145" s="831" t="s">
        <v>553</v>
      </c>
      <c r="B145" s="832" t="s">
        <v>2319</v>
      </c>
      <c r="C145" s="832" t="s">
        <v>2358</v>
      </c>
      <c r="D145" s="832" t="s">
        <v>2476</v>
      </c>
      <c r="E145" s="832" t="s">
        <v>2477</v>
      </c>
      <c r="F145" s="849"/>
      <c r="G145" s="849"/>
      <c r="H145" s="849"/>
      <c r="I145" s="849"/>
      <c r="J145" s="849">
        <v>3</v>
      </c>
      <c r="K145" s="849">
        <v>7726.89</v>
      </c>
      <c r="L145" s="849">
        <v>1</v>
      </c>
      <c r="M145" s="849">
        <v>2575.63</v>
      </c>
      <c r="N145" s="849"/>
      <c r="O145" s="849"/>
      <c r="P145" s="837"/>
      <c r="Q145" s="850"/>
    </row>
    <row r="146" spans="1:17" ht="14.4" customHeight="1" x14ac:dyDescent="0.3">
      <c r="A146" s="831" t="s">
        <v>553</v>
      </c>
      <c r="B146" s="832" t="s">
        <v>2319</v>
      </c>
      <c r="C146" s="832" t="s">
        <v>2358</v>
      </c>
      <c r="D146" s="832" t="s">
        <v>2478</v>
      </c>
      <c r="E146" s="832" t="s">
        <v>2472</v>
      </c>
      <c r="F146" s="849"/>
      <c r="G146" s="849"/>
      <c r="H146" s="849"/>
      <c r="I146" s="849"/>
      <c r="J146" s="849"/>
      <c r="K146" s="849"/>
      <c r="L146" s="849"/>
      <c r="M146" s="849"/>
      <c r="N146" s="849">
        <v>4</v>
      </c>
      <c r="O146" s="849">
        <v>37932</v>
      </c>
      <c r="P146" s="837"/>
      <c r="Q146" s="850">
        <v>9483</v>
      </c>
    </row>
    <row r="147" spans="1:17" ht="14.4" customHeight="1" x14ac:dyDescent="0.3">
      <c r="A147" s="831" t="s">
        <v>553</v>
      </c>
      <c r="B147" s="832" t="s">
        <v>2319</v>
      </c>
      <c r="C147" s="832" t="s">
        <v>2358</v>
      </c>
      <c r="D147" s="832" t="s">
        <v>2478</v>
      </c>
      <c r="E147" s="832" t="s">
        <v>2473</v>
      </c>
      <c r="F147" s="849"/>
      <c r="G147" s="849"/>
      <c r="H147" s="849"/>
      <c r="I147" s="849"/>
      <c r="J147" s="849"/>
      <c r="K147" s="849"/>
      <c r="L147" s="849"/>
      <c r="M147" s="849"/>
      <c r="N147" s="849">
        <v>6</v>
      </c>
      <c r="O147" s="849">
        <v>56898</v>
      </c>
      <c r="P147" s="837"/>
      <c r="Q147" s="850">
        <v>9483</v>
      </c>
    </row>
    <row r="148" spans="1:17" ht="14.4" customHeight="1" x14ac:dyDescent="0.3">
      <c r="A148" s="831" t="s">
        <v>553</v>
      </c>
      <c r="B148" s="832" t="s">
        <v>2319</v>
      </c>
      <c r="C148" s="832" t="s">
        <v>2358</v>
      </c>
      <c r="D148" s="832" t="s">
        <v>2479</v>
      </c>
      <c r="E148" s="832" t="s">
        <v>2457</v>
      </c>
      <c r="F148" s="849"/>
      <c r="G148" s="849"/>
      <c r="H148" s="849"/>
      <c r="I148" s="849"/>
      <c r="J148" s="849">
        <v>1</v>
      </c>
      <c r="K148" s="849">
        <v>11255</v>
      </c>
      <c r="L148" s="849">
        <v>1</v>
      </c>
      <c r="M148" s="849">
        <v>11255</v>
      </c>
      <c r="N148" s="849"/>
      <c r="O148" s="849"/>
      <c r="P148" s="837"/>
      <c r="Q148" s="850"/>
    </row>
    <row r="149" spans="1:17" ht="14.4" customHeight="1" x14ac:dyDescent="0.3">
      <c r="A149" s="831" t="s">
        <v>553</v>
      </c>
      <c r="B149" s="832" t="s">
        <v>2319</v>
      </c>
      <c r="C149" s="832" t="s">
        <v>2358</v>
      </c>
      <c r="D149" s="832" t="s">
        <v>2480</v>
      </c>
      <c r="E149" s="832" t="s">
        <v>2481</v>
      </c>
      <c r="F149" s="849"/>
      <c r="G149" s="849"/>
      <c r="H149" s="849"/>
      <c r="I149" s="849"/>
      <c r="J149" s="849"/>
      <c r="K149" s="849"/>
      <c r="L149" s="849"/>
      <c r="M149" s="849"/>
      <c r="N149" s="849">
        <v>4</v>
      </c>
      <c r="O149" s="849">
        <v>48326.559999999998</v>
      </c>
      <c r="P149" s="837"/>
      <c r="Q149" s="850">
        <v>12081.64</v>
      </c>
    </row>
    <row r="150" spans="1:17" ht="14.4" customHeight="1" x14ac:dyDescent="0.3">
      <c r="A150" s="831" t="s">
        <v>553</v>
      </c>
      <c r="B150" s="832" t="s">
        <v>2319</v>
      </c>
      <c r="C150" s="832" t="s">
        <v>2358</v>
      </c>
      <c r="D150" s="832" t="s">
        <v>2480</v>
      </c>
      <c r="E150" s="832" t="s">
        <v>2482</v>
      </c>
      <c r="F150" s="849"/>
      <c r="G150" s="849"/>
      <c r="H150" s="849"/>
      <c r="I150" s="849"/>
      <c r="J150" s="849"/>
      <c r="K150" s="849"/>
      <c r="L150" s="849"/>
      <c r="M150" s="849"/>
      <c r="N150" s="849">
        <v>8</v>
      </c>
      <c r="O150" s="849">
        <v>96653.119999999995</v>
      </c>
      <c r="P150" s="837"/>
      <c r="Q150" s="850">
        <v>12081.64</v>
      </c>
    </row>
    <row r="151" spans="1:17" ht="14.4" customHeight="1" x14ac:dyDescent="0.3">
      <c r="A151" s="831" t="s">
        <v>553</v>
      </c>
      <c r="B151" s="832" t="s">
        <v>2319</v>
      </c>
      <c r="C151" s="832" t="s">
        <v>2358</v>
      </c>
      <c r="D151" s="832" t="s">
        <v>2483</v>
      </c>
      <c r="E151" s="832" t="s">
        <v>2473</v>
      </c>
      <c r="F151" s="849"/>
      <c r="G151" s="849"/>
      <c r="H151" s="849"/>
      <c r="I151" s="849"/>
      <c r="J151" s="849"/>
      <c r="K151" s="849"/>
      <c r="L151" s="849"/>
      <c r="M151" s="849"/>
      <c r="N151" s="849">
        <v>2</v>
      </c>
      <c r="O151" s="849">
        <v>11040</v>
      </c>
      <c r="P151" s="837"/>
      <c r="Q151" s="850">
        <v>5520</v>
      </c>
    </row>
    <row r="152" spans="1:17" ht="14.4" customHeight="1" x14ac:dyDescent="0.3">
      <c r="A152" s="831" t="s">
        <v>553</v>
      </c>
      <c r="B152" s="832" t="s">
        <v>2319</v>
      </c>
      <c r="C152" s="832" t="s">
        <v>2358</v>
      </c>
      <c r="D152" s="832" t="s">
        <v>2484</v>
      </c>
      <c r="E152" s="832" t="s">
        <v>2473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1920.5</v>
      </c>
      <c r="P152" s="837"/>
      <c r="Q152" s="850">
        <v>1920.5</v>
      </c>
    </row>
    <row r="153" spans="1:17" ht="14.4" customHeight="1" x14ac:dyDescent="0.3">
      <c r="A153" s="831" t="s">
        <v>553</v>
      </c>
      <c r="B153" s="832" t="s">
        <v>2319</v>
      </c>
      <c r="C153" s="832" t="s">
        <v>2358</v>
      </c>
      <c r="D153" s="832" t="s">
        <v>2485</v>
      </c>
      <c r="E153" s="832" t="s">
        <v>2486</v>
      </c>
      <c r="F153" s="849"/>
      <c r="G153" s="849"/>
      <c r="H153" s="849"/>
      <c r="I153" s="849"/>
      <c r="J153" s="849"/>
      <c r="K153" s="849"/>
      <c r="L153" s="849"/>
      <c r="M153" s="849"/>
      <c r="N153" s="849">
        <v>1</v>
      </c>
      <c r="O153" s="849">
        <v>6960</v>
      </c>
      <c r="P153" s="837"/>
      <c r="Q153" s="850">
        <v>6960</v>
      </c>
    </row>
    <row r="154" spans="1:17" ht="14.4" customHeight="1" x14ac:dyDescent="0.3">
      <c r="A154" s="831" t="s">
        <v>553</v>
      </c>
      <c r="B154" s="832" t="s">
        <v>2319</v>
      </c>
      <c r="C154" s="832" t="s">
        <v>2358</v>
      </c>
      <c r="D154" s="832" t="s">
        <v>2487</v>
      </c>
      <c r="E154" s="832" t="s">
        <v>2481</v>
      </c>
      <c r="F154" s="849"/>
      <c r="G154" s="849"/>
      <c r="H154" s="849"/>
      <c r="I154" s="849"/>
      <c r="J154" s="849"/>
      <c r="K154" s="849"/>
      <c r="L154" s="849"/>
      <c r="M154" s="849"/>
      <c r="N154" s="849">
        <v>4</v>
      </c>
      <c r="O154" s="849">
        <v>5822.48</v>
      </c>
      <c r="P154" s="837"/>
      <c r="Q154" s="850">
        <v>1455.62</v>
      </c>
    </row>
    <row r="155" spans="1:17" ht="14.4" customHeight="1" x14ac:dyDescent="0.3">
      <c r="A155" s="831" t="s">
        <v>553</v>
      </c>
      <c r="B155" s="832" t="s">
        <v>2319</v>
      </c>
      <c r="C155" s="832" t="s">
        <v>2358</v>
      </c>
      <c r="D155" s="832" t="s">
        <v>2487</v>
      </c>
      <c r="E155" s="832" t="s">
        <v>2482</v>
      </c>
      <c r="F155" s="849"/>
      <c r="G155" s="849"/>
      <c r="H155" s="849"/>
      <c r="I155" s="849"/>
      <c r="J155" s="849"/>
      <c r="K155" s="849"/>
      <c r="L155" s="849"/>
      <c r="M155" s="849"/>
      <c r="N155" s="849">
        <v>8</v>
      </c>
      <c r="O155" s="849">
        <v>11644.96</v>
      </c>
      <c r="P155" s="837"/>
      <c r="Q155" s="850">
        <v>1455.62</v>
      </c>
    </row>
    <row r="156" spans="1:17" ht="14.4" customHeight="1" x14ac:dyDescent="0.3">
      <c r="A156" s="831" t="s">
        <v>553</v>
      </c>
      <c r="B156" s="832" t="s">
        <v>2319</v>
      </c>
      <c r="C156" s="832" t="s">
        <v>2358</v>
      </c>
      <c r="D156" s="832" t="s">
        <v>2488</v>
      </c>
      <c r="E156" s="832"/>
      <c r="F156" s="849"/>
      <c r="G156" s="849"/>
      <c r="H156" s="849"/>
      <c r="I156" s="849"/>
      <c r="J156" s="849"/>
      <c r="K156" s="849"/>
      <c r="L156" s="849"/>
      <c r="M156" s="849"/>
      <c r="N156" s="849">
        <v>8</v>
      </c>
      <c r="O156" s="849">
        <v>18537.84</v>
      </c>
      <c r="P156" s="837"/>
      <c r="Q156" s="850">
        <v>2317.23</v>
      </c>
    </row>
    <row r="157" spans="1:17" ht="14.4" customHeight="1" x14ac:dyDescent="0.3">
      <c r="A157" s="831" t="s">
        <v>553</v>
      </c>
      <c r="B157" s="832" t="s">
        <v>2319</v>
      </c>
      <c r="C157" s="832" t="s">
        <v>2358</v>
      </c>
      <c r="D157" s="832" t="s">
        <v>2488</v>
      </c>
      <c r="E157" s="832" t="s">
        <v>2489</v>
      </c>
      <c r="F157" s="849"/>
      <c r="G157" s="849"/>
      <c r="H157" s="849"/>
      <c r="I157" s="849"/>
      <c r="J157" s="849"/>
      <c r="K157" s="849"/>
      <c r="L157" s="849"/>
      <c r="M157" s="849"/>
      <c r="N157" s="849">
        <v>8</v>
      </c>
      <c r="O157" s="849">
        <v>18537.84</v>
      </c>
      <c r="P157" s="837"/>
      <c r="Q157" s="850">
        <v>2317.23</v>
      </c>
    </row>
    <row r="158" spans="1:17" ht="14.4" customHeight="1" x14ac:dyDescent="0.3">
      <c r="A158" s="831" t="s">
        <v>553</v>
      </c>
      <c r="B158" s="832" t="s">
        <v>2319</v>
      </c>
      <c r="C158" s="832" t="s">
        <v>2358</v>
      </c>
      <c r="D158" s="832" t="s">
        <v>2490</v>
      </c>
      <c r="E158" s="832"/>
      <c r="F158" s="849"/>
      <c r="G158" s="849"/>
      <c r="H158" s="849"/>
      <c r="I158" s="849"/>
      <c r="J158" s="849"/>
      <c r="K158" s="849"/>
      <c r="L158" s="849"/>
      <c r="M158" s="849"/>
      <c r="N158" s="849">
        <v>2</v>
      </c>
      <c r="O158" s="849">
        <v>108446.22</v>
      </c>
      <c r="P158" s="837"/>
      <c r="Q158" s="850">
        <v>54223.11</v>
      </c>
    </row>
    <row r="159" spans="1:17" ht="14.4" customHeight="1" x14ac:dyDescent="0.3">
      <c r="A159" s="831" t="s">
        <v>553</v>
      </c>
      <c r="B159" s="832" t="s">
        <v>2319</v>
      </c>
      <c r="C159" s="832" t="s">
        <v>2358</v>
      </c>
      <c r="D159" s="832" t="s">
        <v>2490</v>
      </c>
      <c r="E159" s="832" t="s">
        <v>2489</v>
      </c>
      <c r="F159" s="849"/>
      <c r="G159" s="849"/>
      <c r="H159" s="849"/>
      <c r="I159" s="849"/>
      <c r="J159" s="849"/>
      <c r="K159" s="849"/>
      <c r="L159" s="849"/>
      <c r="M159" s="849"/>
      <c r="N159" s="849">
        <v>3</v>
      </c>
      <c r="O159" s="849">
        <v>162669.33000000002</v>
      </c>
      <c r="P159" s="837"/>
      <c r="Q159" s="850">
        <v>54223.110000000008</v>
      </c>
    </row>
    <row r="160" spans="1:17" ht="14.4" customHeight="1" x14ac:dyDescent="0.3">
      <c r="A160" s="831" t="s">
        <v>553</v>
      </c>
      <c r="B160" s="832" t="s">
        <v>2319</v>
      </c>
      <c r="C160" s="832" t="s">
        <v>2358</v>
      </c>
      <c r="D160" s="832" t="s">
        <v>2491</v>
      </c>
      <c r="E160" s="832" t="s">
        <v>2434</v>
      </c>
      <c r="F160" s="849">
        <v>2</v>
      </c>
      <c r="G160" s="849">
        <v>8570.7199999999993</v>
      </c>
      <c r="H160" s="849"/>
      <c r="I160" s="849">
        <v>4285.3599999999997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" customHeight="1" x14ac:dyDescent="0.3">
      <c r="A161" s="831" t="s">
        <v>553</v>
      </c>
      <c r="B161" s="832" t="s">
        <v>2319</v>
      </c>
      <c r="C161" s="832" t="s">
        <v>2358</v>
      </c>
      <c r="D161" s="832" t="s">
        <v>2492</v>
      </c>
      <c r="E161" s="832" t="s">
        <v>2434</v>
      </c>
      <c r="F161" s="849">
        <v>4</v>
      </c>
      <c r="G161" s="849">
        <v>12855.04</v>
      </c>
      <c r="H161" s="849"/>
      <c r="I161" s="849">
        <v>3213.76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553</v>
      </c>
      <c r="B162" s="832" t="s">
        <v>2319</v>
      </c>
      <c r="C162" s="832" t="s">
        <v>2358</v>
      </c>
      <c r="D162" s="832" t="s">
        <v>2493</v>
      </c>
      <c r="E162" s="832" t="s">
        <v>2434</v>
      </c>
      <c r="F162" s="849">
        <v>4</v>
      </c>
      <c r="G162" s="849">
        <v>13410.56</v>
      </c>
      <c r="H162" s="849"/>
      <c r="I162" s="849">
        <v>3352.64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553</v>
      </c>
      <c r="B163" s="832" t="s">
        <v>2319</v>
      </c>
      <c r="C163" s="832" t="s">
        <v>2215</v>
      </c>
      <c r="D163" s="832" t="s">
        <v>2494</v>
      </c>
      <c r="E163" s="832" t="s">
        <v>2495</v>
      </c>
      <c r="F163" s="849"/>
      <c r="G163" s="849"/>
      <c r="H163" s="849"/>
      <c r="I163" s="849"/>
      <c r="J163" s="849">
        <v>4</v>
      </c>
      <c r="K163" s="849">
        <v>1186</v>
      </c>
      <c r="L163" s="849">
        <v>1</v>
      </c>
      <c r="M163" s="849">
        <v>296.5</v>
      </c>
      <c r="N163" s="849">
        <v>5</v>
      </c>
      <c r="O163" s="849">
        <v>1485</v>
      </c>
      <c r="P163" s="837">
        <v>1.2521079258010117</v>
      </c>
      <c r="Q163" s="850">
        <v>297</v>
      </c>
    </row>
    <row r="164" spans="1:17" ht="14.4" customHeight="1" x14ac:dyDescent="0.3">
      <c r="A164" s="831" t="s">
        <v>553</v>
      </c>
      <c r="B164" s="832" t="s">
        <v>2319</v>
      </c>
      <c r="C164" s="832" t="s">
        <v>2215</v>
      </c>
      <c r="D164" s="832" t="s">
        <v>2494</v>
      </c>
      <c r="E164" s="832" t="s">
        <v>2496</v>
      </c>
      <c r="F164" s="849">
        <v>6</v>
      </c>
      <c r="G164" s="849">
        <v>1776</v>
      </c>
      <c r="H164" s="849">
        <v>1.9932659932659933</v>
      </c>
      <c r="I164" s="849">
        <v>296</v>
      </c>
      <c r="J164" s="849">
        <v>3</v>
      </c>
      <c r="K164" s="849">
        <v>891</v>
      </c>
      <c r="L164" s="849">
        <v>1</v>
      </c>
      <c r="M164" s="849">
        <v>297</v>
      </c>
      <c r="N164" s="849">
        <v>2</v>
      </c>
      <c r="O164" s="849">
        <v>594</v>
      </c>
      <c r="P164" s="837">
        <v>0.66666666666666663</v>
      </c>
      <c r="Q164" s="850">
        <v>297</v>
      </c>
    </row>
    <row r="165" spans="1:17" ht="14.4" customHeight="1" x14ac:dyDescent="0.3">
      <c r="A165" s="831" t="s">
        <v>553</v>
      </c>
      <c r="B165" s="832" t="s">
        <v>2319</v>
      </c>
      <c r="C165" s="832" t="s">
        <v>2215</v>
      </c>
      <c r="D165" s="832" t="s">
        <v>2497</v>
      </c>
      <c r="E165" s="832" t="s">
        <v>2498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8704</v>
      </c>
      <c r="P165" s="837"/>
      <c r="Q165" s="850">
        <v>8704</v>
      </c>
    </row>
    <row r="166" spans="1:17" ht="14.4" customHeight="1" x14ac:dyDescent="0.3">
      <c r="A166" s="831" t="s">
        <v>553</v>
      </c>
      <c r="B166" s="832" t="s">
        <v>2319</v>
      </c>
      <c r="C166" s="832" t="s">
        <v>2215</v>
      </c>
      <c r="D166" s="832" t="s">
        <v>2499</v>
      </c>
      <c r="E166" s="832" t="s">
        <v>2500</v>
      </c>
      <c r="F166" s="849">
        <v>16</v>
      </c>
      <c r="G166" s="849">
        <v>91200</v>
      </c>
      <c r="H166" s="849">
        <v>5.3302162478082993</v>
      </c>
      <c r="I166" s="849">
        <v>5700</v>
      </c>
      <c r="J166" s="849">
        <v>3</v>
      </c>
      <c r="K166" s="849">
        <v>17110</v>
      </c>
      <c r="L166" s="849">
        <v>1</v>
      </c>
      <c r="M166" s="849">
        <v>5703.333333333333</v>
      </c>
      <c r="N166" s="849">
        <v>1</v>
      </c>
      <c r="O166" s="849">
        <v>5720</v>
      </c>
      <c r="P166" s="837">
        <v>0.33430742255990648</v>
      </c>
      <c r="Q166" s="850">
        <v>5720</v>
      </c>
    </row>
    <row r="167" spans="1:17" ht="14.4" customHeight="1" x14ac:dyDescent="0.3">
      <c r="A167" s="831" t="s">
        <v>553</v>
      </c>
      <c r="B167" s="832" t="s">
        <v>2319</v>
      </c>
      <c r="C167" s="832" t="s">
        <v>2215</v>
      </c>
      <c r="D167" s="832" t="s">
        <v>2499</v>
      </c>
      <c r="E167" s="832" t="s">
        <v>2501</v>
      </c>
      <c r="F167" s="849">
        <v>1</v>
      </c>
      <c r="G167" s="849">
        <v>5700</v>
      </c>
      <c r="H167" s="849">
        <v>0.49956178790534617</v>
      </c>
      <c r="I167" s="849">
        <v>5700</v>
      </c>
      <c r="J167" s="849">
        <v>2</v>
      </c>
      <c r="K167" s="849">
        <v>11410</v>
      </c>
      <c r="L167" s="849">
        <v>1</v>
      </c>
      <c r="M167" s="849">
        <v>5705</v>
      </c>
      <c r="N167" s="849">
        <v>4</v>
      </c>
      <c r="O167" s="849">
        <v>22880</v>
      </c>
      <c r="P167" s="837">
        <v>2.0052585451358458</v>
      </c>
      <c r="Q167" s="850">
        <v>5720</v>
      </c>
    </row>
    <row r="168" spans="1:17" ht="14.4" customHeight="1" x14ac:dyDescent="0.3">
      <c r="A168" s="831" t="s">
        <v>553</v>
      </c>
      <c r="B168" s="832" t="s">
        <v>2319</v>
      </c>
      <c r="C168" s="832" t="s">
        <v>2215</v>
      </c>
      <c r="D168" s="832" t="s">
        <v>2502</v>
      </c>
      <c r="E168" s="832" t="s">
        <v>2503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11815</v>
      </c>
      <c r="P168" s="837"/>
      <c r="Q168" s="850">
        <v>11815</v>
      </c>
    </row>
    <row r="169" spans="1:17" ht="14.4" customHeight="1" x14ac:dyDescent="0.3">
      <c r="A169" s="831" t="s">
        <v>553</v>
      </c>
      <c r="B169" s="832" t="s">
        <v>2319</v>
      </c>
      <c r="C169" s="832" t="s">
        <v>2215</v>
      </c>
      <c r="D169" s="832" t="s">
        <v>2504</v>
      </c>
      <c r="E169" s="832" t="s">
        <v>2505</v>
      </c>
      <c r="F169" s="849">
        <v>8</v>
      </c>
      <c r="G169" s="849">
        <v>18667</v>
      </c>
      <c r="H169" s="849">
        <v>1.3251224533257613</v>
      </c>
      <c r="I169" s="849">
        <v>2333.375</v>
      </c>
      <c r="J169" s="849">
        <v>6</v>
      </c>
      <c r="K169" s="849">
        <v>14087</v>
      </c>
      <c r="L169" s="849">
        <v>1</v>
      </c>
      <c r="M169" s="849">
        <v>2347.8333333333335</v>
      </c>
      <c r="N169" s="849">
        <v>3</v>
      </c>
      <c r="O169" s="849">
        <v>7059</v>
      </c>
      <c r="P169" s="837">
        <v>0.50110030524597149</v>
      </c>
      <c r="Q169" s="850">
        <v>2353</v>
      </c>
    </row>
    <row r="170" spans="1:17" ht="14.4" customHeight="1" x14ac:dyDescent="0.3">
      <c r="A170" s="831" t="s">
        <v>553</v>
      </c>
      <c r="B170" s="832" t="s">
        <v>2319</v>
      </c>
      <c r="C170" s="832" t="s">
        <v>2215</v>
      </c>
      <c r="D170" s="832" t="s">
        <v>2504</v>
      </c>
      <c r="E170" s="832" t="s">
        <v>2506</v>
      </c>
      <c r="F170" s="849">
        <v>15</v>
      </c>
      <c r="G170" s="849">
        <v>35205</v>
      </c>
      <c r="H170" s="849">
        <v>2.4989352640545146</v>
      </c>
      <c r="I170" s="849">
        <v>2347</v>
      </c>
      <c r="J170" s="849">
        <v>6</v>
      </c>
      <c r="K170" s="849">
        <v>14088</v>
      </c>
      <c r="L170" s="849">
        <v>1</v>
      </c>
      <c r="M170" s="849">
        <v>2348</v>
      </c>
      <c r="N170" s="849">
        <v>7</v>
      </c>
      <c r="O170" s="849">
        <v>16471</v>
      </c>
      <c r="P170" s="837">
        <v>1.1691510505394662</v>
      </c>
      <c r="Q170" s="850">
        <v>2353</v>
      </c>
    </row>
    <row r="171" spans="1:17" ht="14.4" customHeight="1" x14ac:dyDescent="0.3">
      <c r="A171" s="831" t="s">
        <v>553</v>
      </c>
      <c r="B171" s="832" t="s">
        <v>2319</v>
      </c>
      <c r="C171" s="832" t="s">
        <v>2215</v>
      </c>
      <c r="D171" s="832" t="s">
        <v>2507</v>
      </c>
      <c r="E171" s="832" t="s">
        <v>2508</v>
      </c>
      <c r="F171" s="849">
        <v>4</v>
      </c>
      <c r="G171" s="849">
        <v>20944</v>
      </c>
      <c r="H171" s="849">
        <v>0.99961817487590687</v>
      </c>
      <c r="I171" s="849">
        <v>5236</v>
      </c>
      <c r="J171" s="849">
        <v>4</v>
      </c>
      <c r="K171" s="849">
        <v>20952</v>
      </c>
      <c r="L171" s="849">
        <v>1</v>
      </c>
      <c r="M171" s="849">
        <v>5238</v>
      </c>
      <c r="N171" s="849">
        <v>3</v>
      </c>
      <c r="O171" s="849">
        <v>15729</v>
      </c>
      <c r="P171" s="837">
        <v>0.75071592210767468</v>
      </c>
      <c r="Q171" s="850">
        <v>5243</v>
      </c>
    </row>
    <row r="172" spans="1:17" ht="14.4" customHeight="1" x14ac:dyDescent="0.3">
      <c r="A172" s="831" t="s">
        <v>553</v>
      </c>
      <c r="B172" s="832" t="s">
        <v>2319</v>
      </c>
      <c r="C172" s="832" t="s">
        <v>2215</v>
      </c>
      <c r="D172" s="832" t="s">
        <v>2507</v>
      </c>
      <c r="E172" s="832" t="s">
        <v>2509</v>
      </c>
      <c r="F172" s="849"/>
      <c r="G172" s="849"/>
      <c r="H172" s="849"/>
      <c r="I172" s="849"/>
      <c r="J172" s="849">
        <v>1</v>
      </c>
      <c r="K172" s="849">
        <v>5238</v>
      </c>
      <c r="L172" s="849">
        <v>1</v>
      </c>
      <c r="M172" s="849">
        <v>5238</v>
      </c>
      <c r="N172" s="849">
        <v>2</v>
      </c>
      <c r="O172" s="849">
        <v>10481</v>
      </c>
      <c r="P172" s="837">
        <v>2.0009545628102328</v>
      </c>
      <c r="Q172" s="850">
        <v>5240.5</v>
      </c>
    </row>
    <row r="173" spans="1:17" ht="14.4" customHeight="1" x14ac:dyDescent="0.3">
      <c r="A173" s="831" t="s">
        <v>553</v>
      </c>
      <c r="B173" s="832" t="s">
        <v>2319</v>
      </c>
      <c r="C173" s="832" t="s">
        <v>2215</v>
      </c>
      <c r="D173" s="832" t="s">
        <v>2510</v>
      </c>
      <c r="E173" s="832" t="s">
        <v>2511</v>
      </c>
      <c r="F173" s="849">
        <v>1</v>
      </c>
      <c r="G173" s="849">
        <v>19519</v>
      </c>
      <c r="H173" s="849"/>
      <c r="I173" s="849">
        <v>19519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553</v>
      </c>
      <c r="B174" s="832" t="s">
        <v>2319</v>
      </c>
      <c r="C174" s="832" t="s">
        <v>2215</v>
      </c>
      <c r="D174" s="832" t="s">
        <v>2512</v>
      </c>
      <c r="E174" s="832" t="s">
        <v>2513</v>
      </c>
      <c r="F174" s="849">
        <v>1</v>
      </c>
      <c r="G174" s="849">
        <v>13023</v>
      </c>
      <c r="H174" s="849"/>
      <c r="I174" s="849">
        <v>13023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553</v>
      </c>
      <c r="B175" s="832" t="s">
        <v>2319</v>
      </c>
      <c r="C175" s="832" t="s">
        <v>2215</v>
      </c>
      <c r="D175" s="832" t="s">
        <v>2514</v>
      </c>
      <c r="E175" s="832" t="s">
        <v>2515</v>
      </c>
      <c r="F175" s="849">
        <v>1</v>
      </c>
      <c r="G175" s="849">
        <v>4101</v>
      </c>
      <c r="H175" s="849">
        <v>0.99902557856272833</v>
      </c>
      <c r="I175" s="849">
        <v>4101</v>
      </c>
      <c r="J175" s="849">
        <v>1</v>
      </c>
      <c r="K175" s="849">
        <v>4105</v>
      </c>
      <c r="L175" s="849">
        <v>1</v>
      </c>
      <c r="M175" s="849">
        <v>4105</v>
      </c>
      <c r="N175" s="849"/>
      <c r="O175" s="849"/>
      <c r="P175" s="837"/>
      <c r="Q175" s="850"/>
    </row>
    <row r="176" spans="1:17" ht="14.4" customHeight="1" x14ac:dyDescent="0.3">
      <c r="A176" s="831" t="s">
        <v>553</v>
      </c>
      <c r="B176" s="832" t="s">
        <v>2319</v>
      </c>
      <c r="C176" s="832" t="s">
        <v>2215</v>
      </c>
      <c r="D176" s="832" t="s">
        <v>2516</v>
      </c>
      <c r="E176" s="832" t="s">
        <v>2517</v>
      </c>
      <c r="F176" s="849">
        <v>1</v>
      </c>
      <c r="G176" s="849">
        <v>14875</v>
      </c>
      <c r="H176" s="849"/>
      <c r="I176" s="849">
        <v>14875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553</v>
      </c>
      <c r="B177" s="832" t="s">
        <v>2319</v>
      </c>
      <c r="C177" s="832" t="s">
        <v>2215</v>
      </c>
      <c r="D177" s="832" t="s">
        <v>2518</v>
      </c>
      <c r="E177" s="832" t="s">
        <v>2519</v>
      </c>
      <c r="F177" s="849">
        <v>3</v>
      </c>
      <c r="G177" s="849">
        <v>7650</v>
      </c>
      <c r="H177" s="849">
        <v>0.99843382928739233</v>
      </c>
      <c r="I177" s="849">
        <v>2550</v>
      </c>
      <c r="J177" s="849">
        <v>3</v>
      </c>
      <c r="K177" s="849">
        <v>7662</v>
      </c>
      <c r="L177" s="849">
        <v>1</v>
      </c>
      <c r="M177" s="849">
        <v>2554</v>
      </c>
      <c r="N177" s="849">
        <v>1</v>
      </c>
      <c r="O177" s="849">
        <v>2563</v>
      </c>
      <c r="P177" s="837">
        <v>0.3345079613677891</v>
      </c>
      <c r="Q177" s="850">
        <v>2563</v>
      </c>
    </row>
    <row r="178" spans="1:17" ht="14.4" customHeight="1" x14ac:dyDescent="0.3">
      <c r="A178" s="831" t="s">
        <v>553</v>
      </c>
      <c r="B178" s="832" t="s">
        <v>2319</v>
      </c>
      <c r="C178" s="832" t="s">
        <v>2215</v>
      </c>
      <c r="D178" s="832" t="s">
        <v>2518</v>
      </c>
      <c r="E178" s="832" t="s">
        <v>2520</v>
      </c>
      <c r="F178" s="849">
        <v>5</v>
      </c>
      <c r="G178" s="849">
        <v>12750</v>
      </c>
      <c r="H178" s="849">
        <v>0.83202819107282688</v>
      </c>
      <c r="I178" s="849">
        <v>2550</v>
      </c>
      <c r="J178" s="849">
        <v>6</v>
      </c>
      <c r="K178" s="849">
        <v>15324</v>
      </c>
      <c r="L178" s="849">
        <v>1</v>
      </c>
      <c r="M178" s="849">
        <v>2554</v>
      </c>
      <c r="N178" s="849">
        <v>5</v>
      </c>
      <c r="O178" s="849">
        <v>12815</v>
      </c>
      <c r="P178" s="837">
        <v>0.83626990341947272</v>
      </c>
      <c r="Q178" s="850">
        <v>2563</v>
      </c>
    </row>
    <row r="179" spans="1:17" ht="14.4" customHeight="1" x14ac:dyDescent="0.3">
      <c r="A179" s="831" t="s">
        <v>553</v>
      </c>
      <c r="B179" s="832" t="s">
        <v>2319</v>
      </c>
      <c r="C179" s="832" t="s">
        <v>2215</v>
      </c>
      <c r="D179" s="832" t="s">
        <v>2521</v>
      </c>
      <c r="E179" s="832" t="s">
        <v>2522</v>
      </c>
      <c r="F179" s="849">
        <v>209</v>
      </c>
      <c r="G179" s="849">
        <v>36366</v>
      </c>
      <c r="H179" s="849">
        <v>0.90869565217391302</v>
      </c>
      <c r="I179" s="849">
        <v>174</v>
      </c>
      <c r="J179" s="849">
        <v>230</v>
      </c>
      <c r="K179" s="849">
        <v>40020</v>
      </c>
      <c r="L179" s="849">
        <v>1</v>
      </c>
      <c r="M179" s="849">
        <v>174</v>
      </c>
      <c r="N179" s="849">
        <v>347</v>
      </c>
      <c r="O179" s="849">
        <v>60713</v>
      </c>
      <c r="P179" s="837">
        <v>1.5170664667666167</v>
      </c>
      <c r="Q179" s="850">
        <v>174.96541786743515</v>
      </c>
    </row>
    <row r="180" spans="1:17" ht="14.4" customHeight="1" x14ac:dyDescent="0.3">
      <c r="A180" s="831" t="s">
        <v>553</v>
      </c>
      <c r="B180" s="832" t="s">
        <v>2319</v>
      </c>
      <c r="C180" s="832" t="s">
        <v>2215</v>
      </c>
      <c r="D180" s="832" t="s">
        <v>2521</v>
      </c>
      <c r="E180" s="832" t="s">
        <v>2523</v>
      </c>
      <c r="F180" s="849">
        <v>385</v>
      </c>
      <c r="G180" s="849">
        <v>66990</v>
      </c>
      <c r="H180" s="849">
        <v>0.7432432432432432</v>
      </c>
      <c r="I180" s="849">
        <v>174</v>
      </c>
      <c r="J180" s="849">
        <v>518</v>
      </c>
      <c r="K180" s="849">
        <v>90132</v>
      </c>
      <c r="L180" s="849">
        <v>1</v>
      </c>
      <c r="M180" s="849">
        <v>174</v>
      </c>
      <c r="N180" s="849">
        <v>254</v>
      </c>
      <c r="O180" s="849">
        <v>44450</v>
      </c>
      <c r="P180" s="837">
        <v>0.4931655793724759</v>
      </c>
      <c r="Q180" s="850">
        <v>175</v>
      </c>
    </row>
    <row r="181" spans="1:17" ht="14.4" customHeight="1" x14ac:dyDescent="0.3">
      <c r="A181" s="831" t="s">
        <v>553</v>
      </c>
      <c r="B181" s="832" t="s">
        <v>2319</v>
      </c>
      <c r="C181" s="832" t="s">
        <v>2215</v>
      </c>
      <c r="D181" s="832" t="s">
        <v>2524</v>
      </c>
      <c r="E181" s="832" t="s">
        <v>2525</v>
      </c>
      <c r="F181" s="849"/>
      <c r="G181" s="849"/>
      <c r="H181" s="849"/>
      <c r="I181" s="849"/>
      <c r="J181" s="849">
        <v>1</v>
      </c>
      <c r="K181" s="849">
        <v>1499</v>
      </c>
      <c r="L181" s="849">
        <v>1</v>
      </c>
      <c r="M181" s="849">
        <v>1499</v>
      </c>
      <c r="N181" s="849">
        <v>2</v>
      </c>
      <c r="O181" s="849">
        <v>3004</v>
      </c>
      <c r="P181" s="837">
        <v>2.0040026684456302</v>
      </c>
      <c r="Q181" s="850">
        <v>1502</v>
      </c>
    </row>
    <row r="182" spans="1:17" ht="14.4" customHeight="1" x14ac:dyDescent="0.3">
      <c r="A182" s="831" t="s">
        <v>553</v>
      </c>
      <c r="B182" s="832" t="s">
        <v>2319</v>
      </c>
      <c r="C182" s="832" t="s">
        <v>2215</v>
      </c>
      <c r="D182" s="832" t="s">
        <v>2524</v>
      </c>
      <c r="E182" s="832" t="s">
        <v>2526</v>
      </c>
      <c r="F182" s="849">
        <v>3</v>
      </c>
      <c r="G182" s="849">
        <v>4494</v>
      </c>
      <c r="H182" s="849">
        <v>1.4989993328885924</v>
      </c>
      <c r="I182" s="849">
        <v>1498</v>
      </c>
      <c r="J182" s="849">
        <v>2</v>
      </c>
      <c r="K182" s="849">
        <v>2998</v>
      </c>
      <c r="L182" s="849">
        <v>1</v>
      </c>
      <c r="M182" s="849">
        <v>1499</v>
      </c>
      <c r="N182" s="849">
        <v>1</v>
      </c>
      <c r="O182" s="849">
        <v>1502</v>
      </c>
      <c r="P182" s="837">
        <v>0.50100066711140756</v>
      </c>
      <c r="Q182" s="850">
        <v>1502</v>
      </c>
    </row>
    <row r="183" spans="1:17" ht="14.4" customHeight="1" x14ac:dyDescent="0.3">
      <c r="A183" s="831" t="s">
        <v>553</v>
      </c>
      <c r="B183" s="832" t="s">
        <v>2319</v>
      </c>
      <c r="C183" s="832" t="s">
        <v>2215</v>
      </c>
      <c r="D183" s="832" t="s">
        <v>2527</v>
      </c>
      <c r="E183" s="832" t="s">
        <v>2528</v>
      </c>
      <c r="F183" s="849">
        <v>7</v>
      </c>
      <c r="G183" s="849">
        <v>39207</v>
      </c>
      <c r="H183" s="849">
        <v>2.3319455183488969</v>
      </c>
      <c r="I183" s="849">
        <v>5601</v>
      </c>
      <c r="J183" s="849">
        <v>3</v>
      </c>
      <c r="K183" s="849">
        <v>16813</v>
      </c>
      <c r="L183" s="849">
        <v>1</v>
      </c>
      <c r="M183" s="849">
        <v>5604.333333333333</v>
      </c>
      <c r="N183" s="849">
        <v>1</v>
      </c>
      <c r="O183" s="849">
        <v>5621</v>
      </c>
      <c r="P183" s="837">
        <v>0.33432462975078808</v>
      </c>
      <c r="Q183" s="850">
        <v>5621</v>
      </c>
    </row>
    <row r="184" spans="1:17" ht="14.4" customHeight="1" x14ac:dyDescent="0.3">
      <c r="A184" s="831" t="s">
        <v>553</v>
      </c>
      <c r="B184" s="832" t="s">
        <v>2319</v>
      </c>
      <c r="C184" s="832" t="s">
        <v>2215</v>
      </c>
      <c r="D184" s="832" t="s">
        <v>2527</v>
      </c>
      <c r="E184" s="832" t="s">
        <v>2529</v>
      </c>
      <c r="F184" s="849">
        <v>8</v>
      </c>
      <c r="G184" s="849">
        <v>44808</v>
      </c>
      <c r="H184" s="849">
        <v>3.9964323938637176</v>
      </c>
      <c r="I184" s="849">
        <v>5601</v>
      </c>
      <c r="J184" s="849">
        <v>2</v>
      </c>
      <c r="K184" s="849">
        <v>11212</v>
      </c>
      <c r="L184" s="849">
        <v>1</v>
      </c>
      <c r="M184" s="849">
        <v>5606</v>
      </c>
      <c r="N184" s="849">
        <v>4</v>
      </c>
      <c r="O184" s="849">
        <v>22484</v>
      </c>
      <c r="P184" s="837">
        <v>2.0053514092044238</v>
      </c>
      <c r="Q184" s="850">
        <v>5621</v>
      </c>
    </row>
    <row r="185" spans="1:17" ht="14.4" customHeight="1" x14ac:dyDescent="0.3">
      <c r="A185" s="831" t="s">
        <v>553</v>
      </c>
      <c r="B185" s="832" t="s">
        <v>2319</v>
      </c>
      <c r="C185" s="832" t="s">
        <v>2215</v>
      </c>
      <c r="D185" s="832" t="s">
        <v>2530</v>
      </c>
      <c r="E185" s="832" t="s">
        <v>2531</v>
      </c>
      <c r="F185" s="849">
        <v>73</v>
      </c>
      <c r="G185" s="849">
        <v>276186</v>
      </c>
      <c r="H185" s="849">
        <v>0.72228905579848113</v>
      </c>
      <c r="I185" s="849">
        <v>3783.3698630136987</v>
      </c>
      <c r="J185" s="849">
        <v>100</v>
      </c>
      <c r="K185" s="849">
        <v>382376</v>
      </c>
      <c r="L185" s="849">
        <v>1</v>
      </c>
      <c r="M185" s="849">
        <v>3823.76</v>
      </c>
      <c r="N185" s="849">
        <v>111</v>
      </c>
      <c r="O185" s="849">
        <v>425445</v>
      </c>
      <c r="P185" s="837">
        <v>1.1126352072305794</v>
      </c>
      <c r="Q185" s="850">
        <v>3832.8378378378379</v>
      </c>
    </row>
    <row r="186" spans="1:17" ht="14.4" customHeight="1" x14ac:dyDescent="0.3">
      <c r="A186" s="831" t="s">
        <v>553</v>
      </c>
      <c r="B186" s="832" t="s">
        <v>2319</v>
      </c>
      <c r="C186" s="832" t="s">
        <v>2215</v>
      </c>
      <c r="D186" s="832" t="s">
        <v>2530</v>
      </c>
      <c r="E186" s="832" t="s">
        <v>2532</v>
      </c>
      <c r="F186" s="849">
        <v>89</v>
      </c>
      <c r="G186" s="849">
        <v>339980</v>
      </c>
      <c r="H186" s="849">
        <v>0.82321207190454049</v>
      </c>
      <c r="I186" s="849">
        <v>3820</v>
      </c>
      <c r="J186" s="849">
        <v>108</v>
      </c>
      <c r="K186" s="849">
        <v>412992</v>
      </c>
      <c r="L186" s="849">
        <v>1</v>
      </c>
      <c r="M186" s="849">
        <v>3824</v>
      </c>
      <c r="N186" s="849">
        <v>150</v>
      </c>
      <c r="O186" s="849">
        <v>574950</v>
      </c>
      <c r="P186" s="837">
        <v>1.3921577173407718</v>
      </c>
      <c r="Q186" s="850">
        <v>3833</v>
      </c>
    </row>
    <row r="187" spans="1:17" ht="14.4" customHeight="1" x14ac:dyDescent="0.3">
      <c r="A187" s="831" t="s">
        <v>553</v>
      </c>
      <c r="B187" s="832" t="s">
        <v>2319</v>
      </c>
      <c r="C187" s="832" t="s">
        <v>2215</v>
      </c>
      <c r="D187" s="832" t="s">
        <v>2533</v>
      </c>
      <c r="E187" s="832" t="s">
        <v>2534</v>
      </c>
      <c r="F187" s="849">
        <v>44</v>
      </c>
      <c r="G187" s="849">
        <v>69648</v>
      </c>
      <c r="H187" s="849">
        <v>1.4094790949933218</v>
      </c>
      <c r="I187" s="849">
        <v>1582.909090909091</v>
      </c>
      <c r="J187" s="849">
        <v>31</v>
      </c>
      <c r="K187" s="849">
        <v>49414</v>
      </c>
      <c r="L187" s="849">
        <v>1</v>
      </c>
      <c r="M187" s="849">
        <v>1594</v>
      </c>
      <c r="N187" s="849">
        <v>47</v>
      </c>
      <c r="O187" s="849">
        <v>75102</v>
      </c>
      <c r="P187" s="837">
        <v>1.5198526733314446</v>
      </c>
      <c r="Q187" s="850">
        <v>1597.9148936170213</v>
      </c>
    </row>
    <row r="188" spans="1:17" ht="14.4" customHeight="1" x14ac:dyDescent="0.3">
      <c r="A188" s="831" t="s">
        <v>553</v>
      </c>
      <c r="B188" s="832" t="s">
        <v>2319</v>
      </c>
      <c r="C188" s="832" t="s">
        <v>2215</v>
      </c>
      <c r="D188" s="832" t="s">
        <v>2533</v>
      </c>
      <c r="E188" s="832" t="s">
        <v>2535</v>
      </c>
      <c r="F188" s="849">
        <v>49</v>
      </c>
      <c r="G188" s="849">
        <v>78008</v>
      </c>
      <c r="H188" s="849">
        <v>0.78933095883757642</v>
      </c>
      <c r="I188" s="849">
        <v>1592</v>
      </c>
      <c r="J188" s="849">
        <v>62</v>
      </c>
      <c r="K188" s="849">
        <v>98828</v>
      </c>
      <c r="L188" s="849">
        <v>1</v>
      </c>
      <c r="M188" s="849">
        <v>1594</v>
      </c>
      <c r="N188" s="849">
        <v>71</v>
      </c>
      <c r="O188" s="849">
        <v>113458</v>
      </c>
      <c r="P188" s="837">
        <v>1.1480349698466021</v>
      </c>
      <c r="Q188" s="850">
        <v>1598</v>
      </c>
    </row>
    <row r="189" spans="1:17" ht="14.4" customHeight="1" x14ac:dyDescent="0.3">
      <c r="A189" s="831" t="s">
        <v>553</v>
      </c>
      <c r="B189" s="832" t="s">
        <v>2319</v>
      </c>
      <c r="C189" s="832" t="s">
        <v>2215</v>
      </c>
      <c r="D189" s="832" t="s">
        <v>2536</v>
      </c>
      <c r="E189" s="832" t="s">
        <v>2537</v>
      </c>
      <c r="F189" s="849">
        <v>11</v>
      </c>
      <c r="G189" s="849">
        <v>31372</v>
      </c>
      <c r="H189" s="849">
        <v>1.0938633193863319</v>
      </c>
      <c r="I189" s="849">
        <v>2852</v>
      </c>
      <c r="J189" s="849">
        <v>10</v>
      </c>
      <c r="K189" s="849">
        <v>28680</v>
      </c>
      <c r="L189" s="849">
        <v>1</v>
      </c>
      <c r="M189" s="849">
        <v>2868</v>
      </c>
      <c r="N189" s="849">
        <v>22</v>
      </c>
      <c r="O189" s="849">
        <v>63250</v>
      </c>
      <c r="P189" s="837">
        <v>2.2053695955369594</v>
      </c>
      <c r="Q189" s="850">
        <v>2875</v>
      </c>
    </row>
    <row r="190" spans="1:17" ht="14.4" customHeight="1" x14ac:dyDescent="0.3">
      <c r="A190" s="831" t="s">
        <v>553</v>
      </c>
      <c r="B190" s="832" t="s">
        <v>2319</v>
      </c>
      <c r="C190" s="832" t="s">
        <v>2215</v>
      </c>
      <c r="D190" s="832" t="s">
        <v>2536</v>
      </c>
      <c r="E190" s="832" t="s">
        <v>2538</v>
      </c>
      <c r="F190" s="849">
        <v>14</v>
      </c>
      <c r="G190" s="849">
        <v>40110</v>
      </c>
      <c r="H190" s="849">
        <v>0.55941422594142265</v>
      </c>
      <c r="I190" s="849">
        <v>2865</v>
      </c>
      <c r="J190" s="849">
        <v>25</v>
      </c>
      <c r="K190" s="849">
        <v>71700</v>
      </c>
      <c r="L190" s="849">
        <v>1</v>
      </c>
      <c r="M190" s="849">
        <v>2868</v>
      </c>
      <c r="N190" s="849">
        <v>32</v>
      </c>
      <c r="O190" s="849">
        <v>92000</v>
      </c>
      <c r="P190" s="837">
        <v>1.2831241283124128</v>
      </c>
      <c r="Q190" s="850">
        <v>2875</v>
      </c>
    </row>
    <row r="191" spans="1:17" ht="14.4" customHeight="1" x14ac:dyDescent="0.3">
      <c r="A191" s="831" t="s">
        <v>553</v>
      </c>
      <c r="B191" s="832" t="s">
        <v>2319</v>
      </c>
      <c r="C191" s="832" t="s">
        <v>2215</v>
      </c>
      <c r="D191" s="832" t="s">
        <v>2539</v>
      </c>
      <c r="E191" s="832" t="s">
        <v>2540</v>
      </c>
      <c r="F191" s="849">
        <v>15</v>
      </c>
      <c r="G191" s="849">
        <v>17713</v>
      </c>
      <c r="H191" s="849">
        <v>1.1440289349609249</v>
      </c>
      <c r="I191" s="849">
        <v>1180.8666666666666</v>
      </c>
      <c r="J191" s="849">
        <v>13</v>
      </c>
      <c r="K191" s="849">
        <v>15483</v>
      </c>
      <c r="L191" s="849">
        <v>1</v>
      </c>
      <c r="M191" s="849">
        <v>1191</v>
      </c>
      <c r="N191" s="849">
        <v>23</v>
      </c>
      <c r="O191" s="849">
        <v>27485</v>
      </c>
      <c r="P191" s="837">
        <v>1.7751727701349869</v>
      </c>
      <c r="Q191" s="850">
        <v>1195</v>
      </c>
    </row>
    <row r="192" spans="1:17" ht="14.4" customHeight="1" x14ac:dyDescent="0.3">
      <c r="A192" s="831" t="s">
        <v>553</v>
      </c>
      <c r="B192" s="832" t="s">
        <v>2319</v>
      </c>
      <c r="C192" s="832" t="s">
        <v>2215</v>
      </c>
      <c r="D192" s="832" t="s">
        <v>2539</v>
      </c>
      <c r="E192" s="832" t="s">
        <v>2541</v>
      </c>
      <c r="F192" s="849">
        <v>22</v>
      </c>
      <c r="G192" s="849">
        <v>26158</v>
      </c>
      <c r="H192" s="849">
        <v>0.70848568565315129</v>
      </c>
      <c r="I192" s="849">
        <v>1189</v>
      </c>
      <c r="J192" s="849">
        <v>31</v>
      </c>
      <c r="K192" s="849">
        <v>36921</v>
      </c>
      <c r="L192" s="849">
        <v>1</v>
      </c>
      <c r="M192" s="849">
        <v>1191</v>
      </c>
      <c r="N192" s="849">
        <v>28</v>
      </c>
      <c r="O192" s="849">
        <v>33460</v>
      </c>
      <c r="P192" s="837">
        <v>0.90625931041954444</v>
      </c>
      <c r="Q192" s="850">
        <v>1195</v>
      </c>
    </row>
    <row r="193" spans="1:17" ht="14.4" customHeight="1" x14ac:dyDescent="0.3">
      <c r="A193" s="831" t="s">
        <v>553</v>
      </c>
      <c r="B193" s="832" t="s">
        <v>2319</v>
      </c>
      <c r="C193" s="832" t="s">
        <v>2215</v>
      </c>
      <c r="D193" s="832" t="s">
        <v>2542</v>
      </c>
      <c r="E193" s="832" t="s">
        <v>2543</v>
      </c>
      <c r="F193" s="849"/>
      <c r="G193" s="849"/>
      <c r="H193" s="849"/>
      <c r="I193" s="849"/>
      <c r="J193" s="849"/>
      <c r="K193" s="849"/>
      <c r="L193" s="849"/>
      <c r="M193" s="849"/>
      <c r="N193" s="849">
        <v>5</v>
      </c>
      <c r="O193" s="849">
        <v>32170</v>
      </c>
      <c r="P193" s="837"/>
      <c r="Q193" s="850">
        <v>6434</v>
      </c>
    </row>
    <row r="194" spans="1:17" ht="14.4" customHeight="1" x14ac:dyDescent="0.3">
      <c r="A194" s="831" t="s">
        <v>553</v>
      </c>
      <c r="B194" s="832" t="s">
        <v>2319</v>
      </c>
      <c r="C194" s="832" t="s">
        <v>2215</v>
      </c>
      <c r="D194" s="832" t="s">
        <v>2542</v>
      </c>
      <c r="E194" s="832" t="s">
        <v>2544</v>
      </c>
      <c r="F194" s="849">
        <v>2</v>
      </c>
      <c r="G194" s="849">
        <v>12834</v>
      </c>
      <c r="H194" s="849">
        <v>0.28549183609912354</v>
      </c>
      <c r="I194" s="849">
        <v>6417</v>
      </c>
      <c r="J194" s="849">
        <v>7</v>
      </c>
      <c r="K194" s="849">
        <v>44954</v>
      </c>
      <c r="L194" s="849">
        <v>1</v>
      </c>
      <c r="M194" s="849">
        <v>6422</v>
      </c>
      <c r="N194" s="849">
        <v>6</v>
      </c>
      <c r="O194" s="849">
        <v>38604</v>
      </c>
      <c r="P194" s="837">
        <v>0.85874449437202471</v>
      </c>
      <c r="Q194" s="850">
        <v>6434</v>
      </c>
    </row>
    <row r="195" spans="1:17" ht="14.4" customHeight="1" x14ac:dyDescent="0.3">
      <c r="A195" s="831" t="s">
        <v>553</v>
      </c>
      <c r="B195" s="832" t="s">
        <v>2319</v>
      </c>
      <c r="C195" s="832" t="s">
        <v>2215</v>
      </c>
      <c r="D195" s="832" t="s">
        <v>2545</v>
      </c>
      <c r="E195" s="832" t="s">
        <v>2546</v>
      </c>
      <c r="F195" s="849">
        <v>47</v>
      </c>
      <c r="G195" s="849">
        <v>186287</v>
      </c>
      <c r="H195" s="849">
        <v>1.141072916156221</v>
      </c>
      <c r="I195" s="849">
        <v>3963.5531914893618</v>
      </c>
      <c r="J195" s="849">
        <v>41</v>
      </c>
      <c r="K195" s="849">
        <v>163256</v>
      </c>
      <c r="L195" s="849">
        <v>1</v>
      </c>
      <c r="M195" s="849">
        <v>3981.8536585365855</v>
      </c>
      <c r="N195" s="849">
        <v>40</v>
      </c>
      <c r="O195" s="849">
        <v>159584</v>
      </c>
      <c r="P195" s="837">
        <v>0.97750771793992253</v>
      </c>
      <c r="Q195" s="850">
        <v>3989.6</v>
      </c>
    </row>
    <row r="196" spans="1:17" ht="14.4" customHeight="1" x14ac:dyDescent="0.3">
      <c r="A196" s="831" t="s">
        <v>553</v>
      </c>
      <c r="B196" s="832" t="s">
        <v>2319</v>
      </c>
      <c r="C196" s="832" t="s">
        <v>2215</v>
      </c>
      <c r="D196" s="832" t="s">
        <v>2545</v>
      </c>
      <c r="E196" s="832" t="s">
        <v>2547</v>
      </c>
      <c r="F196" s="849">
        <v>52</v>
      </c>
      <c r="G196" s="849">
        <v>206908</v>
      </c>
      <c r="H196" s="849">
        <v>1.2371624692066681</v>
      </c>
      <c r="I196" s="849">
        <v>3979</v>
      </c>
      <c r="J196" s="849">
        <v>42</v>
      </c>
      <c r="K196" s="849">
        <v>167244</v>
      </c>
      <c r="L196" s="849">
        <v>1</v>
      </c>
      <c r="M196" s="849">
        <v>3982</v>
      </c>
      <c r="N196" s="849">
        <v>63</v>
      </c>
      <c r="O196" s="849">
        <v>251370</v>
      </c>
      <c r="P196" s="837">
        <v>1.5030135610246107</v>
      </c>
      <c r="Q196" s="850">
        <v>3990</v>
      </c>
    </row>
    <row r="197" spans="1:17" ht="14.4" customHeight="1" x14ac:dyDescent="0.3">
      <c r="A197" s="831" t="s">
        <v>553</v>
      </c>
      <c r="B197" s="832" t="s">
        <v>2319</v>
      </c>
      <c r="C197" s="832" t="s">
        <v>2215</v>
      </c>
      <c r="D197" s="832" t="s">
        <v>2548</v>
      </c>
      <c r="E197" s="832" t="s">
        <v>2549</v>
      </c>
      <c r="F197" s="849">
        <v>1</v>
      </c>
      <c r="G197" s="849">
        <v>4395</v>
      </c>
      <c r="H197" s="849"/>
      <c r="I197" s="849">
        <v>4395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553</v>
      </c>
      <c r="B198" s="832" t="s">
        <v>2319</v>
      </c>
      <c r="C198" s="832" t="s">
        <v>2215</v>
      </c>
      <c r="D198" s="832" t="s">
        <v>2550</v>
      </c>
      <c r="E198" s="832" t="s">
        <v>2551</v>
      </c>
      <c r="F198" s="849">
        <v>0</v>
      </c>
      <c r="G198" s="849">
        <v>0</v>
      </c>
      <c r="H198" s="849"/>
      <c r="I198" s="849"/>
      <c r="J198" s="849">
        <v>0</v>
      </c>
      <c r="K198" s="849">
        <v>0</v>
      </c>
      <c r="L198" s="849"/>
      <c r="M198" s="849"/>
      <c r="N198" s="849">
        <v>0</v>
      </c>
      <c r="O198" s="849">
        <v>0</v>
      </c>
      <c r="P198" s="837"/>
      <c r="Q198" s="850"/>
    </row>
    <row r="199" spans="1:17" ht="14.4" customHeight="1" x14ac:dyDescent="0.3">
      <c r="A199" s="831" t="s">
        <v>553</v>
      </c>
      <c r="B199" s="832" t="s">
        <v>2319</v>
      </c>
      <c r="C199" s="832" t="s">
        <v>2215</v>
      </c>
      <c r="D199" s="832" t="s">
        <v>2552</v>
      </c>
      <c r="E199" s="832" t="s">
        <v>2553</v>
      </c>
      <c r="F199" s="849">
        <v>97</v>
      </c>
      <c r="G199" s="849">
        <v>0</v>
      </c>
      <c r="H199" s="849"/>
      <c r="I199" s="849">
        <v>0</v>
      </c>
      <c r="J199" s="849">
        <v>58</v>
      </c>
      <c r="K199" s="849">
        <v>0</v>
      </c>
      <c r="L199" s="849"/>
      <c r="M199" s="849">
        <v>0</v>
      </c>
      <c r="N199" s="849">
        <v>125</v>
      </c>
      <c r="O199" s="849">
        <v>0</v>
      </c>
      <c r="P199" s="837"/>
      <c r="Q199" s="850">
        <v>0</v>
      </c>
    </row>
    <row r="200" spans="1:17" ht="14.4" customHeight="1" x14ac:dyDescent="0.3">
      <c r="A200" s="831" t="s">
        <v>553</v>
      </c>
      <c r="B200" s="832" t="s">
        <v>2319</v>
      </c>
      <c r="C200" s="832" t="s">
        <v>2215</v>
      </c>
      <c r="D200" s="832" t="s">
        <v>2552</v>
      </c>
      <c r="E200" s="832" t="s">
        <v>2554</v>
      </c>
      <c r="F200" s="849">
        <v>127</v>
      </c>
      <c r="G200" s="849">
        <v>0</v>
      </c>
      <c r="H200" s="849"/>
      <c r="I200" s="849">
        <v>0</v>
      </c>
      <c r="J200" s="849">
        <v>165</v>
      </c>
      <c r="K200" s="849">
        <v>0</v>
      </c>
      <c r="L200" s="849"/>
      <c r="M200" s="849">
        <v>0</v>
      </c>
      <c r="N200" s="849">
        <v>123</v>
      </c>
      <c r="O200" s="849">
        <v>0</v>
      </c>
      <c r="P200" s="837"/>
      <c r="Q200" s="850">
        <v>0</v>
      </c>
    </row>
    <row r="201" spans="1:17" ht="14.4" customHeight="1" x14ac:dyDescent="0.3">
      <c r="A201" s="831" t="s">
        <v>553</v>
      </c>
      <c r="B201" s="832" t="s">
        <v>2319</v>
      </c>
      <c r="C201" s="832" t="s">
        <v>2215</v>
      </c>
      <c r="D201" s="832" t="s">
        <v>2555</v>
      </c>
      <c r="E201" s="832" t="s">
        <v>2556</v>
      </c>
      <c r="F201" s="849">
        <v>4</v>
      </c>
      <c r="G201" s="849">
        <v>0</v>
      </c>
      <c r="H201" s="849"/>
      <c r="I201" s="849">
        <v>0</v>
      </c>
      <c r="J201" s="849">
        <v>3</v>
      </c>
      <c r="K201" s="849">
        <v>0</v>
      </c>
      <c r="L201" s="849"/>
      <c r="M201" s="849">
        <v>0</v>
      </c>
      <c r="N201" s="849">
        <v>6</v>
      </c>
      <c r="O201" s="849">
        <v>0</v>
      </c>
      <c r="P201" s="837"/>
      <c r="Q201" s="850">
        <v>0</v>
      </c>
    </row>
    <row r="202" spans="1:17" ht="14.4" customHeight="1" x14ac:dyDescent="0.3">
      <c r="A202" s="831" t="s">
        <v>553</v>
      </c>
      <c r="B202" s="832" t="s">
        <v>2319</v>
      </c>
      <c r="C202" s="832" t="s">
        <v>2215</v>
      </c>
      <c r="D202" s="832" t="s">
        <v>2555</v>
      </c>
      <c r="E202" s="832" t="s">
        <v>2557</v>
      </c>
      <c r="F202" s="849">
        <v>2</v>
      </c>
      <c r="G202" s="849">
        <v>0</v>
      </c>
      <c r="H202" s="849"/>
      <c r="I202" s="849">
        <v>0</v>
      </c>
      <c r="J202" s="849">
        <v>8</v>
      </c>
      <c r="K202" s="849">
        <v>0</v>
      </c>
      <c r="L202" s="849"/>
      <c r="M202" s="849">
        <v>0</v>
      </c>
      <c r="N202" s="849">
        <v>5</v>
      </c>
      <c r="O202" s="849">
        <v>0</v>
      </c>
      <c r="P202" s="837"/>
      <c r="Q202" s="850">
        <v>0</v>
      </c>
    </row>
    <row r="203" spans="1:17" ht="14.4" customHeight="1" x14ac:dyDescent="0.3">
      <c r="A203" s="831" t="s">
        <v>553</v>
      </c>
      <c r="B203" s="832" t="s">
        <v>2319</v>
      </c>
      <c r="C203" s="832" t="s">
        <v>2215</v>
      </c>
      <c r="D203" s="832" t="s">
        <v>2558</v>
      </c>
      <c r="E203" s="832" t="s">
        <v>2559</v>
      </c>
      <c r="F203" s="849">
        <v>2</v>
      </c>
      <c r="G203" s="849">
        <v>22864</v>
      </c>
      <c r="H203" s="849"/>
      <c r="I203" s="849">
        <v>11432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553</v>
      </c>
      <c r="B204" s="832" t="s">
        <v>2319</v>
      </c>
      <c r="C204" s="832" t="s">
        <v>2215</v>
      </c>
      <c r="D204" s="832" t="s">
        <v>2246</v>
      </c>
      <c r="E204" s="832" t="s">
        <v>2247</v>
      </c>
      <c r="F204" s="849">
        <v>99</v>
      </c>
      <c r="G204" s="849">
        <v>24849</v>
      </c>
      <c r="H204" s="849">
        <v>1.1000000000000001</v>
      </c>
      <c r="I204" s="849">
        <v>251</v>
      </c>
      <c r="J204" s="849">
        <v>90</v>
      </c>
      <c r="K204" s="849">
        <v>22590</v>
      </c>
      <c r="L204" s="849">
        <v>1</v>
      </c>
      <c r="M204" s="849">
        <v>251</v>
      </c>
      <c r="N204" s="849">
        <v>99</v>
      </c>
      <c r="O204" s="849">
        <v>24948</v>
      </c>
      <c r="P204" s="837">
        <v>1.104382470119522</v>
      </c>
      <c r="Q204" s="850">
        <v>252</v>
      </c>
    </row>
    <row r="205" spans="1:17" ht="14.4" customHeight="1" x14ac:dyDescent="0.3">
      <c r="A205" s="831" t="s">
        <v>553</v>
      </c>
      <c r="B205" s="832" t="s">
        <v>2319</v>
      </c>
      <c r="C205" s="832" t="s">
        <v>2215</v>
      </c>
      <c r="D205" s="832" t="s">
        <v>2246</v>
      </c>
      <c r="E205" s="832" t="s">
        <v>2248</v>
      </c>
      <c r="F205" s="849">
        <v>97</v>
      </c>
      <c r="G205" s="849">
        <v>24347</v>
      </c>
      <c r="H205" s="849">
        <v>0.79508196721311475</v>
      </c>
      <c r="I205" s="849">
        <v>251</v>
      </c>
      <c r="J205" s="849">
        <v>122</v>
      </c>
      <c r="K205" s="849">
        <v>30622</v>
      </c>
      <c r="L205" s="849">
        <v>1</v>
      </c>
      <c r="M205" s="849">
        <v>251</v>
      </c>
      <c r="N205" s="849">
        <v>137</v>
      </c>
      <c r="O205" s="849">
        <v>34524</v>
      </c>
      <c r="P205" s="837">
        <v>1.1274247273202274</v>
      </c>
      <c r="Q205" s="850">
        <v>252</v>
      </c>
    </row>
    <row r="206" spans="1:17" ht="14.4" customHeight="1" x14ac:dyDescent="0.3">
      <c r="A206" s="831" t="s">
        <v>553</v>
      </c>
      <c r="B206" s="832" t="s">
        <v>2319</v>
      </c>
      <c r="C206" s="832" t="s">
        <v>2215</v>
      </c>
      <c r="D206" s="832" t="s">
        <v>2560</v>
      </c>
      <c r="E206" s="832" t="s">
        <v>2561</v>
      </c>
      <c r="F206" s="849">
        <v>9</v>
      </c>
      <c r="G206" s="849">
        <v>49923</v>
      </c>
      <c r="H206" s="849">
        <v>0.8993514682039272</v>
      </c>
      <c r="I206" s="849">
        <v>5547</v>
      </c>
      <c r="J206" s="849">
        <v>10</v>
      </c>
      <c r="K206" s="849">
        <v>55510</v>
      </c>
      <c r="L206" s="849">
        <v>1</v>
      </c>
      <c r="M206" s="849">
        <v>5551</v>
      </c>
      <c r="N206" s="849">
        <v>14</v>
      </c>
      <c r="O206" s="849">
        <v>77840</v>
      </c>
      <c r="P206" s="837">
        <v>1.4022698612862547</v>
      </c>
      <c r="Q206" s="850">
        <v>5560</v>
      </c>
    </row>
    <row r="207" spans="1:17" ht="14.4" customHeight="1" x14ac:dyDescent="0.3">
      <c r="A207" s="831" t="s">
        <v>553</v>
      </c>
      <c r="B207" s="832" t="s">
        <v>2319</v>
      </c>
      <c r="C207" s="832" t="s">
        <v>2215</v>
      </c>
      <c r="D207" s="832" t="s">
        <v>2560</v>
      </c>
      <c r="E207" s="832" t="s">
        <v>2562</v>
      </c>
      <c r="F207" s="849">
        <v>14</v>
      </c>
      <c r="G207" s="849">
        <v>77658</v>
      </c>
      <c r="H207" s="849">
        <v>0.82293598397744971</v>
      </c>
      <c r="I207" s="849">
        <v>5547</v>
      </c>
      <c r="J207" s="849">
        <v>17</v>
      </c>
      <c r="K207" s="849">
        <v>94367</v>
      </c>
      <c r="L207" s="849">
        <v>1</v>
      </c>
      <c r="M207" s="849">
        <v>5551</v>
      </c>
      <c r="N207" s="849">
        <v>20</v>
      </c>
      <c r="O207" s="849">
        <v>111200</v>
      </c>
      <c r="P207" s="837">
        <v>1.1783780346943318</v>
      </c>
      <c r="Q207" s="850">
        <v>5560</v>
      </c>
    </row>
    <row r="208" spans="1:17" ht="14.4" customHeight="1" x14ac:dyDescent="0.3">
      <c r="A208" s="831" t="s">
        <v>553</v>
      </c>
      <c r="B208" s="832" t="s">
        <v>2319</v>
      </c>
      <c r="C208" s="832" t="s">
        <v>2215</v>
      </c>
      <c r="D208" s="832" t="s">
        <v>2563</v>
      </c>
      <c r="E208" s="832" t="s">
        <v>2564</v>
      </c>
      <c r="F208" s="849">
        <v>5</v>
      </c>
      <c r="G208" s="849">
        <v>5622</v>
      </c>
      <c r="H208" s="849">
        <v>0.3960270498732037</v>
      </c>
      <c r="I208" s="849">
        <v>1124.4000000000001</v>
      </c>
      <c r="J208" s="849">
        <v>14</v>
      </c>
      <c r="K208" s="849">
        <v>14196</v>
      </c>
      <c r="L208" s="849">
        <v>1</v>
      </c>
      <c r="M208" s="849">
        <v>1014</v>
      </c>
      <c r="N208" s="849"/>
      <c r="O208" s="849"/>
      <c r="P208" s="837"/>
      <c r="Q208" s="850"/>
    </row>
    <row r="209" spans="1:17" ht="14.4" customHeight="1" x14ac:dyDescent="0.3">
      <c r="A209" s="831" t="s">
        <v>553</v>
      </c>
      <c r="B209" s="832" t="s">
        <v>2319</v>
      </c>
      <c r="C209" s="832" t="s">
        <v>2215</v>
      </c>
      <c r="D209" s="832" t="s">
        <v>2563</v>
      </c>
      <c r="E209" s="832" t="s">
        <v>2565</v>
      </c>
      <c r="F209" s="849">
        <v>923</v>
      </c>
      <c r="G209" s="849">
        <v>1018170</v>
      </c>
      <c r="H209" s="849">
        <v>0.93960059799560736</v>
      </c>
      <c r="I209" s="849">
        <v>1103.109425785482</v>
      </c>
      <c r="J209" s="849">
        <v>981</v>
      </c>
      <c r="K209" s="849">
        <v>1083620</v>
      </c>
      <c r="L209" s="849">
        <v>1</v>
      </c>
      <c r="M209" s="849">
        <v>1104.6075433231397</v>
      </c>
      <c r="N209" s="849">
        <v>980</v>
      </c>
      <c r="O209" s="849">
        <v>1096396</v>
      </c>
      <c r="P209" s="837">
        <v>1.0117901109244938</v>
      </c>
      <c r="Q209" s="850">
        <v>1118.7714285714285</v>
      </c>
    </row>
    <row r="210" spans="1:17" ht="14.4" customHeight="1" x14ac:dyDescent="0.3">
      <c r="A210" s="831" t="s">
        <v>553</v>
      </c>
      <c r="B210" s="832" t="s">
        <v>2319</v>
      </c>
      <c r="C210" s="832" t="s">
        <v>2215</v>
      </c>
      <c r="D210" s="832" t="s">
        <v>2566</v>
      </c>
      <c r="E210" s="832" t="s">
        <v>2567</v>
      </c>
      <c r="F210" s="849">
        <v>56</v>
      </c>
      <c r="G210" s="849">
        <v>73150</v>
      </c>
      <c r="H210" s="849">
        <v>1.023191406031444</v>
      </c>
      <c r="I210" s="849">
        <v>1306.25</v>
      </c>
      <c r="J210" s="849">
        <v>54</v>
      </c>
      <c r="K210" s="849">
        <v>71492</v>
      </c>
      <c r="L210" s="849">
        <v>1</v>
      </c>
      <c r="M210" s="849">
        <v>1323.9259259259259</v>
      </c>
      <c r="N210" s="849">
        <v>91</v>
      </c>
      <c r="O210" s="849">
        <v>120745</v>
      </c>
      <c r="P210" s="837">
        <v>1.6889302299557993</v>
      </c>
      <c r="Q210" s="850">
        <v>1326.868131868132</v>
      </c>
    </row>
    <row r="211" spans="1:17" ht="14.4" customHeight="1" x14ac:dyDescent="0.3">
      <c r="A211" s="831" t="s">
        <v>553</v>
      </c>
      <c r="B211" s="832" t="s">
        <v>2319</v>
      </c>
      <c r="C211" s="832" t="s">
        <v>2215</v>
      </c>
      <c r="D211" s="832" t="s">
        <v>2566</v>
      </c>
      <c r="E211" s="832" t="s">
        <v>2568</v>
      </c>
      <c r="F211" s="849">
        <v>82</v>
      </c>
      <c r="G211" s="849">
        <v>108404</v>
      </c>
      <c r="H211" s="849">
        <v>0.96324862271192468</v>
      </c>
      <c r="I211" s="849">
        <v>1322</v>
      </c>
      <c r="J211" s="849">
        <v>85</v>
      </c>
      <c r="K211" s="849">
        <v>112540</v>
      </c>
      <c r="L211" s="849">
        <v>1</v>
      </c>
      <c r="M211" s="849">
        <v>1324</v>
      </c>
      <c r="N211" s="849">
        <v>101</v>
      </c>
      <c r="O211" s="849">
        <v>134027</v>
      </c>
      <c r="P211" s="837">
        <v>1.1909276701617202</v>
      </c>
      <c r="Q211" s="850">
        <v>1327</v>
      </c>
    </row>
    <row r="212" spans="1:17" ht="14.4" customHeight="1" x14ac:dyDescent="0.3">
      <c r="A212" s="831" t="s">
        <v>553</v>
      </c>
      <c r="B212" s="832" t="s">
        <v>2319</v>
      </c>
      <c r="C212" s="832" t="s">
        <v>2215</v>
      </c>
      <c r="D212" s="832" t="s">
        <v>2569</v>
      </c>
      <c r="E212" s="832" t="s">
        <v>2570</v>
      </c>
      <c r="F212" s="849">
        <v>26</v>
      </c>
      <c r="G212" s="849">
        <v>12278</v>
      </c>
      <c r="H212" s="849">
        <v>1.1214833759590792</v>
      </c>
      <c r="I212" s="849">
        <v>472.23076923076923</v>
      </c>
      <c r="J212" s="849">
        <v>23</v>
      </c>
      <c r="K212" s="849">
        <v>10948</v>
      </c>
      <c r="L212" s="849">
        <v>1</v>
      </c>
      <c r="M212" s="849">
        <v>476</v>
      </c>
      <c r="N212" s="849">
        <v>41</v>
      </c>
      <c r="O212" s="849">
        <v>19557</v>
      </c>
      <c r="P212" s="837">
        <v>1.786353671903544</v>
      </c>
      <c r="Q212" s="850">
        <v>477</v>
      </c>
    </row>
    <row r="213" spans="1:17" ht="14.4" customHeight="1" x14ac:dyDescent="0.3">
      <c r="A213" s="831" t="s">
        <v>553</v>
      </c>
      <c r="B213" s="832" t="s">
        <v>2319</v>
      </c>
      <c r="C213" s="832" t="s">
        <v>2215</v>
      </c>
      <c r="D213" s="832" t="s">
        <v>2569</v>
      </c>
      <c r="E213" s="832" t="s">
        <v>2571</v>
      </c>
      <c r="F213" s="849">
        <v>40</v>
      </c>
      <c r="G213" s="849">
        <v>19000</v>
      </c>
      <c r="H213" s="849">
        <v>0.7531314412557476</v>
      </c>
      <c r="I213" s="849">
        <v>475</v>
      </c>
      <c r="J213" s="849">
        <v>53</v>
      </c>
      <c r="K213" s="849">
        <v>25228</v>
      </c>
      <c r="L213" s="849">
        <v>1</v>
      </c>
      <c r="M213" s="849">
        <v>476</v>
      </c>
      <c r="N213" s="849">
        <v>50</v>
      </c>
      <c r="O213" s="849">
        <v>23850</v>
      </c>
      <c r="P213" s="837">
        <v>0.94537815126050417</v>
      </c>
      <c r="Q213" s="850">
        <v>477</v>
      </c>
    </row>
    <row r="214" spans="1:17" ht="14.4" customHeight="1" x14ac:dyDescent="0.3">
      <c r="A214" s="831" t="s">
        <v>553</v>
      </c>
      <c r="B214" s="832" t="s">
        <v>2319</v>
      </c>
      <c r="C214" s="832" t="s">
        <v>2215</v>
      </c>
      <c r="D214" s="832" t="s">
        <v>2572</v>
      </c>
      <c r="E214" s="832" t="s">
        <v>2573</v>
      </c>
      <c r="F214" s="849">
        <v>4</v>
      </c>
      <c r="G214" s="849">
        <v>18376</v>
      </c>
      <c r="H214" s="849">
        <v>3.9956512285279406</v>
      </c>
      <c r="I214" s="849">
        <v>4594</v>
      </c>
      <c r="J214" s="849">
        <v>1</v>
      </c>
      <c r="K214" s="849">
        <v>4599</v>
      </c>
      <c r="L214" s="849">
        <v>1</v>
      </c>
      <c r="M214" s="849">
        <v>4599</v>
      </c>
      <c r="N214" s="849"/>
      <c r="O214" s="849"/>
      <c r="P214" s="837"/>
      <c r="Q214" s="850"/>
    </row>
    <row r="215" spans="1:17" ht="14.4" customHeight="1" x14ac:dyDescent="0.3">
      <c r="A215" s="831" t="s">
        <v>553</v>
      </c>
      <c r="B215" s="832" t="s">
        <v>2319</v>
      </c>
      <c r="C215" s="832" t="s">
        <v>2215</v>
      </c>
      <c r="D215" s="832" t="s">
        <v>2572</v>
      </c>
      <c r="E215" s="832" t="s">
        <v>2574</v>
      </c>
      <c r="F215" s="849">
        <v>5</v>
      </c>
      <c r="G215" s="849">
        <v>22970</v>
      </c>
      <c r="H215" s="849"/>
      <c r="I215" s="849">
        <v>4594</v>
      </c>
      <c r="J215" s="849"/>
      <c r="K215" s="849"/>
      <c r="L215" s="849"/>
      <c r="M215" s="849"/>
      <c r="N215" s="849">
        <v>1</v>
      </c>
      <c r="O215" s="849">
        <v>4611</v>
      </c>
      <c r="P215" s="837"/>
      <c r="Q215" s="850">
        <v>4611</v>
      </c>
    </row>
    <row r="216" spans="1:17" ht="14.4" customHeight="1" x14ac:dyDescent="0.3">
      <c r="A216" s="831" t="s">
        <v>553</v>
      </c>
      <c r="B216" s="832" t="s">
        <v>2319</v>
      </c>
      <c r="C216" s="832" t="s">
        <v>2215</v>
      </c>
      <c r="D216" s="832" t="s">
        <v>2575</v>
      </c>
      <c r="E216" s="832" t="s">
        <v>2576</v>
      </c>
      <c r="F216" s="849">
        <v>22</v>
      </c>
      <c r="G216" s="849">
        <v>90464</v>
      </c>
      <c r="H216" s="849">
        <v>1.9991160611685672</v>
      </c>
      <c r="I216" s="849">
        <v>4112</v>
      </c>
      <c r="J216" s="849">
        <v>11</v>
      </c>
      <c r="K216" s="849">
        <v>45252</v>
      </c>
      <c r="L216" s="849">
        <v>1</v>
      </c>
      <c r="M216" s="849">
        <v>4113.818181818182</v>
      </c>
      <c r="N216" s="849">
        <v>18</v>
      </c>
      <c r="O216" s="849">
        <v>74154</v>
      </c>
      <c r="P216" s="837">
        <v>1.6386900026518165</v>
      </c>
      <c r="Q216" s="850">
        <v>4119.666666666667</v>
      </c>
    </row>
    <row r="217" spans="1:17" ht="14.4" customHeight="1" x14ac:dyDescent="0.3">
      <c r="A217" s="831" t="s">
        <v>553</v>
      </c>
      <c r="B217" s="832" t="s">
        <v>2319</v>
      </c>
      <c r="C217" s="832" t="s">
        <v>2215</v>
      </c>
      <c r="D217" s="832" t="s">
        <v>2577</v>
      </c>
      <c r="E217" s="832" t="s">
        <v>2578</v>
      </c>
      <c r="F217" s="849">
        <v>1</v>
      </c>
      <c r="G217" s="849">
        <v>10064</v>
      </c>
      <c r="H217" s="849"/>
      <c r="I217" s="849">
        <v>10064</v>
      </c>
      <c r="J217" s="849"/>
      <c r="K217" s="849"/>
      <c r="L217" s="849"/>
      <c r="M217" s="849"/>
      <c r="N217" s="849">
        <v>1</v>
      </c>
      <c r="O217" s="849">
        <v>10382</v>
      </c>
      <c r="P217" s="837"/>
      <c r="Q217" s="850">
        <v>10382</v>
      </c>
    </row>
    <row r="218" spans="1:17" ht="14.4" customHeight="1" x14ac:dyDescent="0.3">
      <c r="A218" s="831" t="s">
        <v>553</v>
      </c>
      <c r="B218" s="832" t="s">
        <v>2319</v>
      </c>
      <c r="C218" s="832" t="s">
        <v>2215</v>
      </c>
      <c r="D218" s="832" t="s">
        <v>2577</v>
      </c>
      <c r="E218" s="832" t="s">
        <v>2579</v>
      </c>
      <c r="F218" s="849">
        <v>2</v>
      </c>
      <c r="G218" s="849">
        <v>20710</v>
      </c>
      <c r="H218" s="849">
        <v>1.9984560455466565</v>
      </c>
      <c r="I218" s="849">
        <v>10355</v>
      </c>
      <c r="J218" s="849">
        <v>1</v>
      </c>
      <c r="K218" s="849">
        <v>10363</v>
      </c>
      <c r="L218" s="849">
        <v>1</v>
      </c>
      <c r="M218" s="849">
        <v>10363</v>
      </c>
      <c r="N218" s="849">
        <v>1</v>
      </c>
      <c r="O218" s="849">
        <v>10382</v>
      </c>
      <c r="P218" s="837">
        <v>1.0018334459133456</v>
      </c>
      <c r="Q218" s="850">
        <v>10382</v>
      </c>
    </row>
    <row r="219" spans="1:17" ht="14.4" customHeight="1" x14ac:dyDescent="0.3">
      <c r="A219" s="831" t="s">
        <v>553</v>
      </c>
      <c r="B219" s="832" t="s">
        <v>2319</v>
      </c>
      <c r="C219" s="832" t="s">
        <v>2215</v>
      </c>
      <c r="D219" s="832" t="s">
        <v>2580</v>
      </c>
      <c r="E219" s="832" t="s">
        <v>2581</v>
      </c>
      <c r="F219" s="849">
        <v>65</v>
      </c>
      <c r="G219" s="849">
        <v>22996</v>
      </c>
      <c r="H219" s="849">
        <v>0.88239131268945936</v>
      </c>
      <c r="I219" s="849">
        <v>353.78461538461539</v>
      </c>
      <c r="J219" s="849">
        <v>73</v>
      </c>
      <c r="K219" s="849">
        <v>26061</v>
      </c>
      <c r="L219" s="849">
        <v>1</v>
      </c>
      <c r="M219" s="849">
        <v>357</v>
      </c>
      <c r="N219" s="849">
        <v>65</v>
      </c>
      <c r="O219" s="849">
        <v>23327</v>
      </c>
      <c r="P219" s="837">
        <v>0.89509228348873793</v>
      </c>
      <c r="Q219" s="850">
        <v>358.87692307692305</v>
      </c>
    </row>
    <row r="220" spans="1:17" ht="14.4" customHeight="1" x14ac:dyDescent="0.3">
      <c r="A220" s="831" t="s">
        <v>553</v>
      </c>
      <c r="B220" s="832" t="s">
        <v>2319</v>
      </c>
      <c r="C220" s="832" t="s">
        <v>2215</v>
      </c>
      <c r="D220" s="832" t="s">
        <v>2580</v>
      </c>
      <c r="E220" s="832" t="s">
        <v>2582</v>
      </c>
      <c r="F220" s="849">
        <v>90</v>
      </c>
      <c r="G220" s="849">
        <v>32130</v>
      </c>
      <c r="H220" s="849">
        <v>1.4754098360655739</v>
      </c>
      <c r="I220" s="849">
        <v>357</v>
      </c>
      <c r="J220" s="849">
        <v>61</v>
      </c>
      <c r="K220" s="849">
        <v>21777</v>
      </c>
      <c r="L220" s="849">
        <v>1</v>
      </c>
      <c r="M220" s="849">
        <v>357</v>
      </c>
      <c r="N220" s="849">
        <v>100</v>
      </c>
      <c r="O220" s="849">
        <v>35900</v>
      </c>
      <c r="P220" s="837">
        <v>1.6485282637645222</v>
      </c>
      <c r="Q220" s="850">
        <v>359</v>
      </c>
    </row>
    <row r="221" spans="1:17" ht="14.4" customHeight="1" x14ac:dyDescent="0.3">
      <c r="A221" s="831" t="s">
        <v>553</v>
      </c>
      <c r="B221" s="832" t="s">
        <v>2319</v>
      </c>
      <c r="C221" s="832" t="s">
        <v>2215</v>
      </c>
      <c r="D221" s="832" t="s">
        <v>2583</v>
      </c>
      <c r="E221" s="832" t="s">
        <v>2584</v>
      </c>
      <c r="F221" s="849"/>
      <c r="G221" s="849"/>
      <c r="H221" s="849"/>
      <c r="I221" s="849"/>
      <c r="J221" s="849">
        <v>1</v>
      </c>
      <c r="K221" s="849">
        <v>5054</v>
      </c>
      <c r="L221" s="849">
        <v>1</v>
      </c>
      <c r="M221" s="849">
        <v>5054</v>
      </c>
      <c r="N221" s="849">
        <v>1</v>
      </c>
      <c r="O221" s="849">
        <v>5063</v>
      </c>
      <c r="P221" s="837">
        <v>1.0017807677087456</v>
      </c>
      <c r="Q221" s="850">
        <v>5063</v>
      </c>
    </row>
    <row r="222" spans="1:17" ht="14.4" customHeight="1" x14ac:dyDescent="0.3">
      <c r="A222" s="831" t="s">
        <v>553</v>
      </c>
      <c r="B222" s="832" t="s">
        <v>2319</v>
      </c>
      <c r="C222" s="832" t="s">
        <v>2215</v>
      </c>
      <c r="D222" s="832" t="s">
        <v>2583</v>
      </c>
      <c r="E222" s="832" t="s">
        <v>2585</v>
      </c>
      <c r="F222" s="849">
        <v>1</v>
      </c>
      <c r="G222" s="849">
        <v>5050</v>
      </c>
      <c r="H222" s="849">
        <v>0.999208547685002</v>
      </c>
      <c r="I222" s="849">
        <v>5050</v>
      </c>
      <c r="J222" s="849">
        <v>1</v>
      </c>
      <c r="K222" s="849">
        <v>5054</v>
      </c>
      <c r="L222" s="849">
        <v>1</v>
      </c>
      <c r="M222" s="849">
        <v>5054</v>
      </c>
      <c r="N222" s="849">
        <v>1</v>
      </c>
      <c r="O222" s="849">
        <v>5063</v>
      </c>
      <c r="P222" s="837">
        <v>1.0017807677087456</v>
      </c>
      <c r="Q222" s="850">
        <v>5063</v>
      </c>
    </row>
    <row r="223" spans="1:17" ht="14.4" customHeight="1" x14ac:dyDescent="0.3">
      <c r="A223" s="831" t="s">
        <v>553</v>
      </c>
      <c r="B223" s="832" t="s">
        <v>2319</v>
      </c>
      <c r="C223" s="832" t="s">
        <v>2215</v>
      </c>
      <c r="D223" s="832" t="s">
        <v>2267</v>
      </c>
      <c r="E223" s="832" t="s">
        <v>2268</v>
      </c>
      <c r="F223" s="849">
        <v>85</v>
      </c>
      <c r="G223" s="849">
        <v>31505</v>
      </c>
      <c r="H223" s="849">
        <v>1.0302148392792911</v>
      </c>
      <c r="I223" s="849">
        <v>370.64705882352939</v>
      </c>
      <c r="J223" s="849">
        <v>82</v>
      </c>
      <c r="K223" s="849">
        <v>30581</v>
      </c>
      <c r="L223" s="849">
        <v>1</v>
      </c>
      <c r="M223" s="849">
        <v>372.9390243902439</v>
      </c>
      <c r="N223" s="849">
        <v>79</v>
      </c>
      <c r="O223" s="849">
        <v>29545</v>
      </c>
      <c r="P223" s="837">
        <v>0.96612275595958275</v>
      </c>
      <c r="Q223" s="850">
        <v>373.98734177215192</v>
      </c>
    </row>
    <row r="224" spans="1:17" ht="14.4" customHeight="1" x14ac:dyDescent="0.3">
      <c r="A224" s="831" t="s">
        <v>553</v>
      </c>
      <c r="B224" s="832" t="s">
        <v>2319</v>
      </c>
      <c r="C224" s="832" t="s">
        <v>2215</v>
      </c>
      <c r="D224" s="832" t="s">
        <v>2267</v>
      </c>
      <c r="E224" s="832" t="s">
        <v>2269</v>
      </c>
      <c r="F224" s="849">
        <v>95</v>
      </c>
      <c r="G224" s="849">
        <v>35340</v>
      </c>
      <c r="H224" s="849">
        <v>0.84594025277671392</v>
      </c>
      <c r="I224" s="849">
        <v>372</v>
      </c>
      <c r="J224" s="849">
        <v>112</v>
      </c>
      <c r="K224" s="849">
        <v>41776</v>
      </c>
      <c r="L224" s="849">
        <v>1</v>
      </c>
      <c r="M224" s="849">
        <v>373</v>
      </c>
      <c r="N224" s="849">
        <v>114</v>
      </c>
      <c r="O224" s="849">
        <v>42636</v>
      </c>
      <c r="P224" s="837">
        <v>1.020585982382229</v>
      </c>
      <c r="Q224" s="850">
        <v>374</v>
      </c>
    </row>
    <row r="225" spans="1:17" ht="14.4" customHeight="1" x14ac:dyDescent="0.3">
      <c r="A225" s="831" t="s">
        <v>553</v>
      </c>
      <c r="B225" s="832" t="s">
        <v>2319</v>
      </c>
      <c r="C225" s="832" t="s">
        <v>2215</v>
      </c>
      <c r="D225" s="832" t="s">
        <v>2586</v>
      </c>
      <c r="E225" s="832" t="s">
        <v>2587</v>
      </c>
      <c r="F225" s="849">
        <v>31</v>
      </c>
      <c r="G225" s="849">
        <v>4743</v>
      </c>
      <c r="H225" s="849">
        <v>1.8235294117647058</v>
      </c>
      <c r="I225" s="849">
        <v>153</v>
      </c>
      <c r="J225" s="849">
        <v>17</v>
      </c>
      <c r="K225" s="849">
        <v>2601</v>
      </c>
      <c r="L225" s="849">
        <v>1</v>
      </c>
      <c r="M225" s="849">
        <v>153</v>
      </c>
      <c r="N225" s="849">
        <v>69</v>
      </c>
      <c r="O225" s="849">
        <v>10626</v>
      </c>
      <c r="P225" s="837">
        <v>4.0853517877739334</v>
      </c>
      <c r="Q225" s="850">
        <v>154</v>
      </c>
    </row>
    <row r="226" spans="1:17" ht="14.4" customHeight="1" x14ac:dyDescent="0.3">
      <c r="A226" s="831" t="s">
        <v>553</v>
      </c>
      <c r="B226" s="832" t="s">
        <v>2319</v>
      </c>
      <c r="C226" s="832" t="s">
        <v>2215</v>
      </c>
      <c r="D226" s="832" t="s">
        <v>2586</v>
      </c>
      <c r="E226" s="832" t="s">
        <v>2588</v>
      </c>
      <c r="F226" s="849">
        <v>23</v>
      </c>
      <c r="G226" s="849">
        <v>3519</v>
      </c>
      <c r="H226" s="849">
        <v>0.56097560975609762</v>
      </c>
      <c r="I226" s="849">
        <v>153</v>
      </c>
      <c r="J226" s="849">
        <v>41</v>
      </c>
      <c r="K226" s="849">
        <v>6273</v>
      </c>
      <c r="L226" s="849">
        <v>1</v>
      </c>
      <c r="M226" s="849">
        <v>153</v>
      </c>
      <c r="N226" s="849">
        <v>4</v>
      </c>
      <c r="O226" s="849">
        <v>616</v>
      </c>
      <c r="P226" s="837">
        <v>9.8198629045113978E-2</v>
      </c>
      <c r="Q226" s="850">
        <v>154</v>
      </c>
    </row>
    <row r="227" spans="1:17" ht="14.4" customHeight="1" x14ac:dyDescent="0.3">
      <c r="A227" s="831" t="s">
        <v>553</v>
      </c>
      <c r="B227" s="832" t="s">
        <v>2319</v>
      </c>
      <c r="C227" s="832" t="s">
        <v>2215</v>
      </c>
      <c r="D227" s="832" t="s">
        <v>2589</v>
      </c>
      <c r="E227" s="832" t="s">
        <v>2590</v>
      </c>
      <c r="F227" s="849"/>
      <c r="G227" s="849"/>
      <c r="H227" s="849"/>
      <c r="I227" s="849"/>
      <c r="J227" s="849">
        <v>1</v>
      </c>
      <c r="K227" s="849">
        <v>11749</v>
      </c>
      <c r="L227" s="849">
        <v>1</v>
      </c>
      <c r="M227" s="849">
        <v>11749</v>
      </c>
      <c r="N227" s="849">
        <v>1</v>
      </c>
      <c r="O227" s="849">
        <v>11771</v>
      </c>
      <c r="P227" s="837">
        <v>1.0018724997872159</v>
      </c>
      <c r="Q227" s="850">
        <v>11771</v>
      </c>
    </row>
    <row r="228" spans="1:17" ht="14.4" customHeight="1" x14ac:dyDescent="0.3">
      <c r="A228" s="831" t="s">
        <v>553</v>
      </c>
      <c r="B228" s="832" t="s">
        <v>2319</v>
      </c>
      <c r="C228" s="832" t="s">
        <v>2215</v>
      </c>
      <c r="D228" s="832" t="s">
        <v>2589</v>
      </c>
      <c r="E228" s="832" t="s">
        <v>2591</v>
      </c>
      <c r="F228" s="849">
        <v>1</v>
      </c>
      <c r="G228" s="849">
        <v>11741</v>
      </c>
      <c r="H228" s="849"/>
      <c r="I228" s="849">
        <v>11741</v>
      </c>
      <c r="J228" s="849"/>
      <c r="K228" s="849"/>
      <c r="L228" s="849"/>
      <c r="M228" s="849"/>
      <c r="N228" s="849">
        <v>2</v>
      </c>
      <c r="O228" s="849">
        <v>23542</v>
      </c>
      <c r="P228" s="837"/>
      <c r="Q228" s="850">
        <v>11771</v>
      </c>
    </row>
    <row r="229" spans="1:17" ht="14.4" customHeight="1" x14ac:dyDescent="0.3">
      <c r="A229" s="831" t="s">
        <v>553</v>
      </c>
      <c r="B229" s="832" t="s">
        <v>2319</v>
      </c>
      <c r="C229" s="832" t="s">
        <v>2215</v>
      </c>
      <c r="D229" s="832" t="s">
        <v>2592</v>
      </c>
      <c r="E229" s="832" t="s">
        <v>2593</v>
      </c>
      <c r="F229" s="849"/>
      <c r="G229" s="849"/>
      <c r="H229" s="849"/>
      <c r="I229" s="849"/>
      <c r="J229" s="849">
        <v>4</v>
      </c>
      <c r="K229" s="849">
        <v>17944</v>
      </c>
      <c r="L229" s="849">
        <v>1</v>
      </c>
      <c r="M229" s="849">
        <v>4486</v>
      </c>
      <c r="N229" s="849">
        <v>2</v>
      </c>
      <c r="O229" s="849">
        <v>8990</v>
      </c>
      <c r="P229" s="837">
        <v>0.50100312082032994</v>
      </c>
      <c r="Q229" s="850">
        <v>4495</v>
      </c>
    </row>
    <row r="230" spans="1:17" ht="14.4" customHeight="1" x14ac:dyDescent="0.3">
      <c r="A230" s="831" t="s">
        <v>553</v>
      </c>
      <c r="B230" s="832" t="s">
        <v>2319</v>
      </c>
      <c r="C230" s="832" t="s">
        <v>2215</v>
      </c>
      <c r="D230" s="832" t="s">
        <v>2592</v>
      </c>
      <c r="E230" s="832" t="s">
        <v>2594</v>
      </c>
      <c r="F230" s="849">
        <v>1</v>
      </c>
      <c r="G230" s="849">
        <v>4482</v>
      </c>
      <c r="H230" s="849"/>
      <c r="I230" s="849">
        <v>4482</v>
      </c>
      <c r="J230" s="849"/>
      <c r="K230" s="849"/>
      <c r="L230" s="849"/>
      <c r="M230" s="849"/>
      <c r="N230" s="849">
        <v>2</v>
      </c>
      <c r="O230" s="849">
        <v>8990</v>
      </c>
      <c r="P230" s="837"/>
      <c r="Q230" s="850">
        <v>4495</v>
      </c>
    </row>
    <row r="231" spans="1:17" ht="14.4" customHeight="1" x14ac:dyDescent="0.3">
      <c r="A231" s="831" t="s">
        <v>553</v>
      </c>
      <c r="B231" s="832" t="s">
        <v>2319</v>
      </c>
      <c r="C231" s="832" t="s">
        <v>2215</v>
      </c>
      <c r="D231" s="832" t="s">
        <v>2595</v>
      </c>
      <c r="E231" s="832" t="s">
        <v>2596</v>
      </c>
      <c r="F231" s="849">
        <v>8</v>
      </c>
      <c r="G231" s="849">
        <v>103136</v>
      </c>
      <c r="H231" s="849">
        <v>0.72676536702581196</v>
      </c>
      <c r="I231" s="849">
        <v>12892</v>
      </c>
      <c r="J231" s="849">
        <v>11</v>
      </c>
      <c r="K231" s="849">
        <v>141911</v>
      </c>
      <c r="L231" s="849">
        <v>1</v>
      </c>
      <c r="M231" s="849">
        <v>12901</v>
      </c>
      <c r="N231" s="849">
        <v>13</v>
      </c>
      <c r="O231" s="849">
        <v>168025</v>
      </c>
      <c r="P231" s="837">
        <v>1.1840167428881483</v>
      </c>
      <c r="Q231" s="850">
        <v>12925</v>
      </c>
    </row>
    <row r="232" spans="1:17" ht="14.4" customHeight="1" x14ac:dyDescent="0.3">
      <c r="A232" s="831" t="s">
        <v>553</v>
      </c>
      <c r="B232" s="832" t="s">
        <v>2319</v>
      </c>
      <c r="C232" s="832" t="s">
        <v>2215</v>
      </c>
      <c r="D232" s="832" t="s">
        <v>2595</v>
      </c>
      <c r="E232" s="832" t="s">
        <v>2597</v>
      </c>
      <c r="F232" s="849">
        <v>19</v>
      </c>
      <c r="G232" s="849">
        <v>244948</v>
      </c>
      <c r="H232" s="849">
        <v>0.79111438389788902</v>
      </c>
      <c r="I232" s="849">
        <v>12892</v>
      </c>
      <c r="J232" s="849">
        <v>24</v>
      </c>
      <c r="K232" s="849">
        <v>309624</v>
      </c>
      <c r="L232" s="849">
        <v>1</v>
      </c>
      <c r="M232" s="849">
        <v>12901</v>
      </c>
      <c r="N232" s="849">
        <v>6</v>
      </c>
      <c r="O232" s="849">
        <v>77550</v>
      </c>
      <c r="P232" s="837">
        <v>0.25046508022633907</v>
      </c>
      <c r="Q232" s="850">
        <v>12925</v>
      </c>
    </row>
    <row r="233" spans="1:17" ht="14.4" customHeight="1" x14ac:dyDescent="0.3">
      <c r="A233" s="831" t="s">
        <v>553</v>
      </c>
      <c r="B233" s="832" t="s">
        <v>2319</v>
      </c>
      <c r="C233" s="832" t="s">
        <v>2215</v>
      </c>
      <c r="D233" s="832" t="s">
        <v>2598</v>
      </c>
      <c r="E233" s="832" t="s">
        <v>2599</v>
      </c>
      <c r="F233" s="849">
        <v>36</v>
      </c>
      <c r="G233" s="849">
        <v>89494</v>
      </c>
      <c r="H233" s="849">
        <v>0.85410522900144115</v>
      </c>
      <c r="I233" s="849">
        <v>2485.9444444444443</v>
      </c>
      <c r="J233" s="849">
        <v>42</v>
      </c>
      <c r="K233" s="849">
        <v>104781</v>
      </c>
      <c r="L233" s="849">
        <v>1</v>
      </c>
      <c r="M233" s="849">
        <v>2494.7857142857142</v>
      </c>
      <c r="N233" s="849">
        <v>47</v>
      </c>
      <c r="O233" s="849">
        <v>117587</v>
      </c>
      <c r="P233" s="837">
        <v>1.1222168141170632</v>
      </c>
      <c r="Q233" s="850">
        <v>2501.8510638297871</v>
      </c>
    </row>
    <row r="234" spans="1:17" ht="14.4" customHeight="1" x14ac:dyDescent="0.3">
      <c r="A234" s="831" t="s">
        <v>553</v>
      </c>
      <c r="B234" s="832" t="s">
        <v>2319</v>
      </c>
      <c r="C234" s="832" t="s">
        <v>2215</v>
      </c>
      <c r="D234" s="832" t="s">
        <v>2600</v>
      </c>
      <c r="E234" s="832" t="s">
        <v>2601</v>
      </c>
      <c r="F234" s="849"/>
      <c r="G234" s="849"/>
      <c r="H234" s="849"/>
      <c r="I234" s="849"/>
      <c r="J234" s="849"/>
      <c r="K234" s="849"/>
      <c r="L234" s="849"/>
      <c r="M234" s="849"/>
      <c r="N234" s="849">
        <v>1</v>
      </c>
      <c r="O234" s="849">
        <v>5809</v>
      </c>
      <c r="P234" s="837"/>
      <c r="Q234" s="850">
        <v>5809</v>
      </c>
    </row>
    <row r="235" spans="1:17" ht="14.4" customHeight="1" x14ac:dyDescent="0.3">
      <c r="A235" s="831" t="s">
        <v>553</v>
      </c>
      <c r="B235" s="832" t="s">
        <v>2319</v>
      </c>
      <c r="C235" s="832" t="s">
        <v>2215</v>
      </c>
      <c r="D235" s="832" t="s">
        <v>2602</v>
      </c>
      <c r="E235" s="832" t="s">
        <v>2603</v>
      </c>
      <c r="F235" s="849">
        <v>11</v>
      </c>
      <c r="G235" s="849">
        <v>7699</v>
      </c>
      <c r="H235" s="849">
        <v>0.82954423014761336</v>
      </c>
      <c r="I235" s="849">
        <v>699.90909090909088</v>
      </c>
      <c r="J235" s="849">
        <v>13</v>
      </c>
      <c r="K235" s="849">
        <v>9281</v>
      </c>
      <c r="L235" s="849">
        <v>1</v>
      </c>
      <c r="M235" s="849">
        <v>713.92307692307691</v>
      </c>
      <c r="N235" s="849">
        <v>11</v>
      </c>
      <c r="O235" s="849">
        <v>7872</v>
      </c>
      <c r="P235" s="837">
        <v>0.84818446288115501</v>
      </c>
      <c r="Q235" s="850">
        <v>715.63636363636363</v>
      </c>
    </row>
    <row r="236" spans="1:17" ht="14.4" customHeight="1" x14ac:dyDescent="0.3">
      <c r="A236" s="831" t="s">
        <v>553</v>
      </c>
      <c r="B236" s="832" t="s">
        <v>2319</v>
      </c>
      <c r="C236" s="832" t="s">
        <v>2215</v>
      </c>
      <c r="D236" s="832" t="s">
        <v>2602</v>
      </c>
      <c r="E236" s="832" t="s">
        <v>2604</v>
      </c>
      <c r="F236" s="849">
        <v>15</v>
      </c>
      <c r="G236" s="849">
        <v>10695</v>
      </c>
      <c r="H236" s="849">
        <v>1.6643323996265174</v>
      </c>
      <c r="I236" s="849">
        <v>713</v>
      </c>
      <c r="J236" s="849">
        <v>9</v>
      </c>
      <c r="K236" s="849">
        <v>6426</v>
      </c>
      <c r="L236" s="849">
        <v>1</v>
      </c>
      <c r="M236" s="849">
        <v>714</v>
      </c>
      <c r="N236" s="849">
        <v>17</v>
      </c>
      <c r="O236" s="849">
        <v>12172</v>
      </c>
      <c r="P236" s="837">
        <v>1.8941798941798942</v>
      </c>
      <c r="Q236" s="850">
        <v>716</v>
      </c>
    </row>
    <row r="237" spans="1:17" ht="14.4" customHeight="1" x14ac:dyDescent="0.3">
      <c r="A237" s="831" t="s">
        <v>553</v>
      </c>
      <c r="B237" s="832" t="s">
        <v>2319</v>
      </c>
      <c r="C237" s="832" t="s">
        <v>2215</v>
      </c>
      <c r="D237" s="832" t="s">
        <v>2605</v>
      </c>
      <c r="E237" s="832" t="s">
        <v>2606</v>
      </c>
      <c r="F237" s="849">
        <v>1</v>
      </c>
      <c r="G237" s="849">
        <v>0</v>
      </c>
      <c r="H237" s="849"/>
      <c r="I237" s="849">
        <v>0</v>
      </c>
      <c r="J237" s="849">
        <v>1</v>
      </c>
      <c r="K237" s="849">
        <v>0</v>
      </c>
      <c r="L237" s="849"/>
      <c r="M237" s="849">
        <v>0</v>
      </c>
      <c r="N237" s="849">
        <v>1</v>
      </c>
      <c r="O237" s="849">
        <v>0</v>
      </c>
      <c r="P237" s="837"/>
      <c r="Q237" s="850">
        <v>0</v>
      </c>
    </row>
    <row r="238" spans="1:17" ht="14.4" customHeight="1" x14ac:dyDescent="0.3">
      <c r="A238" s="831" t="s">
        <v>553</v>
      </c>
      <c r="B238" s="832" t="s">
        <v>2319</v>
      </c>
      <c r="C238" s="832" t="s">
        <v>2215</v>
      </c>
      <c r="D238" s="832" t="s">
        <v>2607</v>
      </c>
      <c r="E238" s="832" t="s">
        <v>2608</v>
      </c>
      <c r="F238" s="849">
        <v>70</v>
      </c>
      <c r="G238" s="849">
        <v>100862</v>
      </c>
      <c r="H238" s="849">
        <v>1.316100578049767</v>
      </c>
      <c r="I238" s="849">
        <v>1440.8857142857144</v>
      </c>
      <c r="J238" s="849">
        <v>53</v>
      </c>
      <c r="K238" s="849">
        <v>76637</v>
      </c>
      <c r="L238" s="849">
        <v>1</v>
      </c>
      <c r="M238" s="849">
        <v>1445.9811320754718</v>
      </c>
      <c r="N238" s="849">
        <v>70</v>
      </c>
      <c r="O238" s="849">
        <v>101430</v>
      </c>
      <c r="P238" s="837">
        <v>1.3235121416548143</v>
      </c>
      <c r="Q238" s="850">
        <v>1449</v>
      </c>
    </row>
    <row r="239" spans="1:17" ht="14.4" customHeight="1" x14ac:dyDescent="0.3">
      <c r="A239" s="831" t="s">
        <v>553</v>
      </c>
      <c r="B239" s="832" t="s">
        <v>2319</v>
      </c>
      <c r="C239" s="832" t="s">
        <v>2215</v>
      </c>
      <c r="D239" s="832" t="s">
        <v>2609</v>
      </c>
      <c r="E239" s="832" t="s">
        <v>2610</v>
      </c>
      <c r="F239" s="849">
        <v>6</v>
      </c>
      <c r="G239" s="849">
        <v>33396</v>
      </c>
      <c r="H239" s="849">
        <v>1.4989228007181328</v>
      </c>
      <c r="I239" s="849">
        <v>5566</v>
      </c>
      <c r="J239" s="849">
        <v>4</v>
      </c>
      <c r="K239" s="849">
        <v>22280</v>
      </c>
      <c r="L239" s="849">
        <v>1</v>
      </c>
      <c r="M239" s="849">
        <v>5570</v>
      </c>
      <c r="N239" s="849">
        <v>4</v>
      </c>
      <c r="O239" s="849">
        <v>22320</v>
      </c>
      <c r="P239" s="837">
        <v>1.0017953321364452</v>
      </c>
      <c r="Q239" s="850">
        <v>5580</v>
      </c>
    </row>
    <row r="240" spans="1:17" ht="14.4" customHeight="1" x14ac:dyDescent="0.3">
      <c r="A240" s="831" t="s">
        <v>553</v>
      </c>
      <c r="B240" s="832" t="s">
        <v>2319</v>
      </c>
      <c r="C240" s="832" t="s">
        <v>2215</v>
      </c>
      <c r="D240" s="832" t="s">
        <v>2611</v>
      </c>
      <c r="E240" s="832" t="s">
        <v>2612</v>
      </c>
      <c r="F240" s="849"/>
      <c r="G240" s="849"/>
      <c r="H240" s="849"/>
      <c r="I240" s="849"/>
      <c r="J240" s="849">
        <v>1</v>
      </c>
      <c r="K240" s="849">
        <v>10730</v>
      </c>
      <c r="L240" s="849">
        <v>1</v>
      </c>
      <c r="M240" s="849">
        <v>10730</v>
      </c>
      <c r="N240" s="849">
        <v>1</v>
      </c>
      <c r="O240" s="849">
        <v>10749</v>
      </c>
      <c r="P240" s="837">
        <v>1.0017707362534949</v>
      </c>
      <c r="Q240" s="850">
        <v>10749</v>
      </c>
    </row>
    <row r="241" spans="1:17" ht="14.4" customHeight="1" x14ac:dyDescent="0.3">
      <c r="A241" s="831" t="s">
        <v>553</v>
      </c>
      <c r="B241" s="832" t="s">
        <v>2319</v>
      </c>
      <c r="C241" s="832" t="s">
        <v>2215</v>
      </c>
      <c r="D241" s="832" t="s">
        <v>2611</v>
      </c>
      <c r="E241" s="832" t="s">
        <v>2613</v>
      </c>
      <c r="F241" s="849">
        <v>3</v>
      </c>
      <c r="G241" s="849">
        <v>32166</v>
      </c>
      <c r="H241" s="849">
        <v>0.9992544268406337</v>
      </c>
      <c r="I241" s="849">
        <v>10722</v>
      </c>
      <c r="J241" s="849">
        <v>3</v>
      </c>
      <c r="K241" s="849">
        <v>32190</v>
      </c>
      <c r="L241" s="849">
        <v>1</v>
      </c>
      <c r="M241" s="849">
        <v>10730</v>
      </c>
      <c r="N241" s="849">
        <v>1</v>
      </c>
      <c r="O241" s="849">
        <v>10749</v>
      </c>
      <c r="P241" s="837">
        <v>0.33392357875116496</v>
      </c>
      <c r="Q241" s="850">
        <v>10749</v>
      </c>
    </row>
    <row r="242" spans="1:17" ht="14.4" customHeight="1" x14ac:dyDescent="0.3">
      <c r="A242" s="831" t="s">
        <v>553</v>
      </c>
      <c r="B242" s="832" t="s">
        <v>2319</v>
      </c>
      <c r="C242" s="832" t="s">
        <v>2215</v>
      </c>
      <c r="D242" s="832" t="s">
        <v>2614</v>
      </c>
      <c r="E242" s="832" t="s">
        <v>2615</v>
      </c>
      <c r="F242" s="849"/>
      <c r="G242" s="849"/>
      <c r="H242" s="849"/>
      <c r="I242" s="849"/>
      <c r="J242" s="849"/>
      <c r="K242" s="849"/>
      <c r="L242" s="849"/>
      <c r="M242" s="849"/>
      <c r="N242" s="849">
        <v>1</v>
      </c>
      <c r="O242" s="849">
        <v>3363</v>
      </c>
      <c r="P242" s="837"/>
      <c r="Q242" s="850">
        <v>3363</v>
      </c>
    </row>
    <row r="243" spans="1:17" ht="14.4" customHeight="1" x14ac:dyDescent="0.3">
      <c r="A243" s="831" t="s">
        <v>553</v>
      </c>
      <c r="B243" s="832" t="s">
        <v>2319</v>
      </c>
      <c r="C243" s="832" t="s">
        <v>2215</v>
      </c>
      <c r="D243" s="832" t="s">
        <v>2614</v>
      </c>
      <c r="E243" s="832" t="s">
        <v>2616</v>
      </c>
      <c r="F243" s="849">
        <v>2</v>
      </c>
      <c r="G243" s="849">
        <v>6700</v>
      </c>
      <c r="H243" s="849"/>
      <c r="I243" s="849">
        <v>3350</v>
      </c>
      <c r="J243" s="849"/>
      <c r="K243" s="849"/>
      <c r="L243" s="849"/>
      <c r="M243" s="849"/>
      <c r="N243" s="849">
        <v>1</v>
      </c>
      <c r="O243" s="849">
        <v>3363</v>
      </c>
      <c r="P243" s="837"/>
      <c r="Q243" s="850">
        <v>3363</v>
      </c>
    </row>
    <row r="244" spans="1:17" ht="14.4" customHeight="1" x14ac:dyDescent="0.3">
      <c r="A244" s="831" t="s">
        <v>553</v>
      </c>
      <c r="B244" s="832" t="s">
        <v>2319</v>
      </c>
      <c r="C244" s="832" t="s">
        <v>2215</v>
      </c>
      <c r="D244" s="832" t="s">
        <v>2617</v>
      </c>
      <c r="E244" s="832" t="s">
        <v>2618</v>
      </c>
      <c r="F244" s="849">
        <v>1</v>
      </c>
      <c r="G244" s="849">
        <v>8191</v>
      </c>
      <c r="H244" s="849">
        <v>0.49963401244357691</v>
      </c>
      <c r="I244" s="849">
        <v>8191</v>
      </c>
      <c r="J244" s="849">
        <v>2</v>
      </c>
      <c r="K244" s="849">
        <v>16394</v>
      </c>
      <c r="L244" s="849">
        <v>1</v>
      </c>
      <c r="M244" s="849">
        <v>8197</v>
      </c>
      <c r="N244" s="849">
        <v>1</v>
      </c>
      <c r="O244" s="849">
        <v>8214</v>
      </c>
      <c r="P244" s="837">
        <v>0.5010369647431987</v>
      </c>
      <c r="Q244" s="850">
        <v>8214</v>
      </c>
    </row>
    <row r="245" spans="1:17" ht="14.4" customHeight="1" x14ac:dyDescent="0.3">
      <c r="A245" s="831" t="s">
        <v>553</v>
      </c>
      <c r="B245" s="832" t="s">
        <v>2319</v>
      </c>
      <c r="C245" s="832" t="s">
        <v>2215</v>
      </c>
      <c r="D245" s="832" t="s">
        <v>2617</v>
      </c>
      <c r="E245" s="832" t="s">
        <v>2619</v>
      </c>
      <c r="F245" s="849">
        <v>2</v>
      </c>
      <c r="G245" s="849">
        <v>16382</v>
      </c>
      <c r="H245" s="849">
        <v>0.99926802488715383</v>
      </c>
      <c r="I245" s="849">
        <v>8191</v>
      </c>
      <c r="J245" s="849">
        <v>2</v>
      </c>
      <c r="K245" s="849">
        <v>16394</v>
      </c>
      <c r="L245" s="849">
        <v>1</v>
      </c>
      <c r="M245" s="849">
        <v>8197</v>
      </c>
      <c r="N245" s="849">
        <v>1</v>
      </c>
      <c r="O245" s="849">
        <v>8214</v>
      </c>
      <c r="P245" s="837">
        <v>0.5010369647431987</v>
      </c>
      <c r="Q245" s="850">
        <v>8214</v>
      </c>
    </row>
    <row r="246" spans="1:17" ht="14.4" customHeight="1" x14ac:dyDescent="0.3">
      <c r="A246" s="831" t="s">
        <v>553</v>
      </c>
      <c r="B246" s="832" t="s">
        <v>2319</v>
      </c>
      <c r="C246" s="832" t="s">
        <v>2215</v>
      </c>
      <c r="D246" s="832" t="s">
        <v>2620</v>
      </c>
      <c r="E246" s="832" t="s">
        <v>2621</v>
      </c>
      <c r="F246" s="849">
        <v>10</v>
      </c>
      <c r="G246" s="849">
        <v>46040</v>
      </c>
      <c r="H246" s="849">
        <v>3.3309217189986979</v>
      </c>
      <c r="I246" s="849">
        <v>4604</v>
      </c>
      <c r="J246" s="849">
        <v>3</v>
      </c>
      <c r="K246" s="849">
        <v>13822</v>
      </c>
      <c r="L246" s="849">
        <v>1</v>
      </c>
      <c r="M246" s="849">
        <v>4607.333333333333</v>
      </c>
      <c r="N246" s="849">
        <v>3</v>
      </c>
      <c r="O246" s="849">
        <v>13849</v>
      </c>
      <c r="P246" s="837">
        <v>1.0019534076110548</v>
      </c>
      <c r="Q246" s="850">
        <v>4616.333333333333</v>
      </c>
    </row>
    <row r="247" spans="1:17" ht="14.4" customHeight="1" x14ac:dyDescent="0.3">
      <c r="A247" s="831" t="s">
        <v>553</v>
      </c>
      <c r="B247" s="832" t="s">
        <v>2319</v>
      </c>
      <c r="C247" s="832" t="s">
        <v>2215</v>
      </c>
      <c r="D247" s="832" t="s">
        <v>2620</v>
      </c>
      <c r="E247" s="832" t="s">
        <v>2622</v>
      </c>
      <c r="F247" s="849">
        <v>16</v>
      </c>
      <c r="G247" s="849">
        <v>73664</v>
      </c>
      <c r="H247" s="849">
        <v>1.5982642655673682</v>
      </c>
      <c r="I247" s="849">
        <v>4604</v>
      </c>
      <c r="J247" s="849">
        <v>10</v>
      </c>
      <c r="K247" s="849">
        <v>46090</v>
      </c>
      <c r="L247" s="849">
        <v>1</v>
      </c>
      <c r="M247" s="849">
        <v>4609</v>
      </c>
      <c r="N247" s="849">
        <v>5</v>
      </c>
      <c r="O247" s="849">
        <v>23100</v>
      </c>
      <c r="P247" s="837">
        <v>0.50119331742243434</v>
      </c>
      <c r="Q247" s="850">
        <v>4620</v>
      </c>
    </row>
    <row r="248" spans="1:17" ht="14.4" customHeight="1" x14ac:dyDescent="0.3">
      <c r="A248" s="831" t="s">
        <v>553</v>
      </c>
      <c r="B248" s="832" t="s">
        <v>2319</v>
      </c>
      <c r="C248" s="832" t="s">
        <v>2215</v>
      </c>
      <c r="D248" s="832" t="s">
        <v>2623</v>
      </c>
      <c r="E248" s="832" t="s">
        <v>2624</v>
      </c>
      <c r="F248" s="849"/>
      <c r="G248" s="849"/>
      <c r="H248" s="849"/>
      <c r="I248" s="849"/>
      <c r="J248" s="849"/>
      <c r="K248" s="849"/>
      <c r="L248" s="849"/>
      <c r="M248" s="849"/>
      <c r="N248" s="849">
        <v>1</v>
      </c>
      <c r="O248" s="849">
        <v>3833</v>
      </c>
      <c r="P248" s="837"/>
      <c r="Q248" s="850">
        <v>3833</v>
      </c>
    </row>
    <row r="249" spans="1:17" ht="14.4" customHeight="1" x14ac:dyDescent="0.3">
      <c r="A249" s="831" t="s">
        <v>553</v>
      </c>
      <c r="B249" s="832" t="s">
        <v>2319</v>
      </c>
      <c r="C249" s="832" t="s">
        <v>2215</v>
      </c>
      <c r="D249" s="832" t="s">
        <v>2623</v>
      </c>
      <c r="E249" s="832" t="s">
        <v>2625</v>
      </c>
      <c r="F249" s="849"/>
      <c r="G249" s="849"/>
      <c r="H249" s="849"/>
      <c r="I249" s="849"/>
      <c r="J249" s="849">
        <v>2</v>
      </c>
      <c r="K249" s="849">
        <v>7648</v>
      </c>
      <c r="L249" s="849">
        <v>1</v>
      </c>
      <c r="M249" s="849">
        <v>3824</v>
      </c>
      <c r="N249" s="849">
        <v>1</v>
      </c>
      <c r="O249" s="849">
        <v>3833</v>
      </c>
      <c r="P249" s="837">
        <v>0.50117677824267781</v>
      </c>
      <c r="Q249" s="850">
        <v>3833</v>
      </c>
    </row>
    <row r="250" spans="1:17" ht="14.4" customHeight="1" x14ac:dyDescent="0.3">
      <c r="A250" s="831" t="s">
        <v>553</v>
      </c>
      <c r="B250" s="832" t="s">
        <v>2319</v>
      </c>
      <c r="C250" s="832" t="s">
        <v>2215</v>
      </c>
      <c r="D250" s="832" t="s">
        <v>2626</v>
      </c>
      <c r="E250" s="832" t="s">
        <v>2627</v>
      </c>
      <c r="F250" s="849"/>
      <c r="G250" s="849"/>
      <c r="H250" s="849"/>
      <c r="I250" s="849"/>
      <c r="J250" s="849"/>
      <c r="K250" s="849"/>
      <c r="L250" s="849"/>
      <c r="M250" s="849"/>
      <c r="N250" s="849">
        <v>1</v>
      </c>
      <c r="O250" s="849">
        <v>2370</v>
      </c>
      <c r="P250" s="837"/>
      <c r="Q250" s="850">
        <v>2370</v>
      </c>
    </row>
    <row r="251" spans="1:17" ht="14.4" customHeight="1" x14ac:dyDescent="0.3">
      <c r="A251" s="831" t="s">
        <v>553</v>
      </c>
      <c r="B251" s="832" t="s">
        <v>2319</v>
      </c>
      <c r="C251" s="832" t="s">
        <v>2215</v>
      </c>
      <c r="D251" s="832" t="s">
        <v>2628</v>
      </c>
      <c r="E251" s="832" t="s">
        <v>2629</v>
      </c>
      <c r="F251" s="849">
        <v>1</v>
      </c>
      <c r="G251" s="849">
        <v>1596</v>
      </c>
      <c r="H251" s="849"/>
      <c r="I251" s="849">
        <v>1596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553</v>
      </c>
      <c r="B252" s="832" t="s">
        <v>2319</v>
      </c>
      <c r="C252" s="832" t="s">
        <v>2215</v>
      </c>
      <c r="D252" s="832" t="s">
        <v>2628</v>
      </c>
      <c r="E252" s="832" t="s">
        <v>2630</v>
      </c>
      <c r="F252" s="849"/>
      <c r="G252" s="849"/>
      <c r="H252" s="849"/>
      <c r="I252" s="849"/>
      <c r="J252" s="849">
        <v>1</v>
      </c>
      <c r="K252" s="849">
        <v>1597</v>
      </c>
      <c r="L252" s="849">
        <v>1</v>
      </c>
      <c r="M252" s="849">
        <v>1597</v>
      </c>
      <c r="N252" s="849"/>
      <c r="O252" s="849"/>
      <c r="P252" s="837"/>
      <c r="Q252" s="850"/>
    </row>
    <row r="253" spans="1:17" ht="14.4" customHeight="1" x14ac:dyDescent="0.3">
      <c r="A253" s="831" t="s">
        <v>553</v>
      </c>
      <c r="B253" s="832" t="s">
        <v>2319</v>
      </c>
      <c r="C253" s="832" t="s">
        <v>2215</v>
      </c>
      <c r="D253" s="832" t="s">
        <v>2631</v>
      </c>
      <c r="E253" s="832" t="s">
        <v>2632</v>
      </c>
      <c r="F253" s="849"/>
      <c r="G253" s="849"/>
      <c r="H253" s="849"/>
      <c r="I253" s="849"/>
      <c r="J253" s="849">
        <v>2</v>
      </c>
      <c r="K253" s="849">
        <v>20390</v>
      </c>
      <c r="L253" s="849">
        <v>1</v>
      </c>
      <c r="M253" s="849">
        <v>10195</v>
      </c>
      <c r="N253" s="849"/>
      <c r="O253" s="849"/>
      <c r="P253" s="837"/>
      <c r="Q253" s="850"/>
    </row>
    <row r="254" spans="1:17" ht="14.4" customHeight="1" x14ac:dyDescent="0.3">
      <c r="A254" s="831" t="s">
        <v>553</v>
      </c>
      <c r="B254" s="832" t="s">
        <v>2319</v>
      </c>
      <c r="C254" s="832" t="s">
        <v>2215</v>
      </c>
      <c r="D254" s="832" t="s">
        <v>2633</v>
      </c>
      <c r="E254" s="832" t="s">
        <v>2634</v>
      </c>
      <c r="F254" s="849">
        <v>4</v>
      </c>
      <c r="G254" s="849">
        <v>18318</v>
      </c>
      <c r="H254" s="849"/>
      <c r="I254" s="849">
        <v>4579.5</v>
      </c>
      <c r="J254" s="849"/>
      <c r="K254" s="849"/>
      <c r="L254" s="849"/>
      <c r="M254" s="849"/>
      <c r="N254" s="849">
        <v>2</v>
      </c>
      <c r="O254" s="849">
        <v>9252</v>
      </c>
      <c r="P254" s="837"/>
      <c r="Q254" s="850">
        <v>4626</v>
      </c>
    </row>
    <row r="255" spans="1:17" ht="14.4" customHeight="1" x14ac:dyDescent="0.3">
      <c r="A255" s="831" t="s">
        <v>553</v>
      </c>
      <c r="B255" s="832" t="s">
        <v>2319</v>
      </c>
      <c r="C255" s="832" t="s">
        <v>2215</v>
      </c>
      <c r="D255" s="832" t="s">
        <v>2633</v>
      </c>
      <c r="E255" s="832" t="s">
        <v>2635</v>
      </c>
      <c r="F255" s="849">
        <v>1</v>
      </c>
      <c r="G255" s="849">
        <v>4613</v>
      </c>
      <c r="H255" s="849">
        <v>0.49956681828026855</v>
      </c>
      <c r="I255" s="849">
        <v>4613</v>
      </c>
      <c r="J255" s="849">
        <v>2</v>
      </c>
      <c r="K255" s="849">
        <v>9234</v>
      </c>
      <c r="L255" s="849">
        <v>1</v>
      </c>
      <c r="M255" s="849">
        <v>4617</v>
      </c>
      <c r="N255" s="849">
        <v>2</v>
      </c>
      <c r="O255" s="849">
        <v>9252</v>
      </c>
      <c r="P255" s="837">
        <v>1.0019493177387915</v>
      </c>
      <c r="Q255" s="850">
        <v>4626</v>
      </c>
    </row>
    <row r="256" spans="1:17" ht="14.4" customHeight="1" x14ac:dyDescent="0.3">
      <c r="A256" s="831" t="s">
        <v>553</v>
      </c>
      <c r="B256" s="832" t="s">
        <v>2319</v>
      </c>
      <c r="C256" s="832" t="s">
        <v>2215</v>
      </c>
      <c r="D256" s="832" t="s">
        <v>2636</v>
      </c>
      <c r="E256" s="832" t="s">
        <v>2637</v>
      </c>
      <c r="F256" s="849"/>
      <c r="G256" s="849"/>
      <c r="H256" s="849"/>
      <c r="I256" s="849"/>
      <c r="J256" s="849"/>
      <c r="K256" s="849"/>
      <c r="L256" s="849"/>
      <c r="M256" s="849"/>
      <c r="N256" s="849">
        <v>2</v>
      </c>
      <c r="O256" s="849">
        <v>14347</v>
      </c>
      <c r="P256" s="837"/>
      <c r="Q256" s="850">
        <v>7173.5</v>
      </c>
    </row>
    <row r="257" spans="1:17" ht="14.4" customHeight="1" x14ac:dyDescent="0.3">
      <c r="A257" s="831" t="s">
        <v>553</v>
      </c>
      <c r="B257" s="832" t="s">
        <v>2319</v>
      </c>
      <c r="C257" s="832" t="s">
        <v>2215</v>
      </c>
      <c r="D257" s="832" t="s">
        <v>2638</v>
      </c>
      <c r="E257" s="832" t="s">
        <v>2639</v>
      </c>
      <c r="F257" s="849"/>
      <c r="G257" s="849"/>
      <c r="H257" s="849"/>
      <c r="I257" s="849"/>
      <c r="J257" s="849">
        <v>1</v>
      </c>
      <c r="K257" s="849">
        <v>1779</v>
      </c>
      <c r="L257" s="849">
        <v>1</v>
      </c>
      <c r="M257" s="849">
        <v>1779</v>
      </c>
      <c r="N257" s="849"/>
      <c r="O257" s="849"/>
      <c r="P257" s="837"/>
      <c r="Q257" s="850"/>
    </row>
    <row r="258" spans="1:17" ht="14.4" customHeight="1" x14ac:dyDescent="0.3">
      <c r="A258" s="831" t="s">
        <v>553</v>
      </c>
      <c r="B258" s="832" t="s">
        <v>2319</v>
      </c>
      <c r="C258" s="832" t="s">
        <v>2215</v>
      </c>
      <c r="D258" s="832" t="s">
        <v>2640</v>
      </c>
      <c r="E258" s="832" t="s">
        <v>2641</v>
      </c>
      <c r="F258" s="849"/>
      <c r="G258" s="849"/>
      <c r="H258" s="849"/>
      <c r="I258" s="849"/>
      <c r="J258" s="849">
        <v>1</v>
      </c>
      <c r="K258" s="849">
        <v>5528</v>
      </c>
      <c r="L258" s="849">
        <v>1</v>
      </c>
      <c r="M258" s="849">
        <v>5528</v>
      </c>
      <c r="N258" s="849"/>
      <c r="O258" s="849"/>
      <c r="P258" s="837"/>
      <c r="Q258" s="850"/>
    </row>
    <row r="259" spans="1:17" ht="14.4" customHeight="1" x14ac:dyDescent="0.3">
      <c r="A259" s="831" t="s">
        <v>553</v>
      </c>
      <c r="B259" s="832" t="s">
        <v>2319</v>
      </c>
      <c r="C259" s="832" t="s">
        <v>2215</v>
      </c>
      <c r="D259" s="832" t="s">
        <v>2642</v>
      </c>
      <c r="E259" s="832" t="s">
        <v>2643</v>
      </c>
      <c r="F259" s="849"/>
      <c r="G259" s="849"/>
      <c r="H259" s="849"/>
      <c r="I259" s="849"/>
      <c r="J259" s="849">
        <v>5</v>
      </c>
      <c r="K259" s="849">
        <v>560</v>
      </c>
      <c r="L259" s="849">
        <v>1</v>
      </c>
      <c r="M259" s="849">
        <v>112</v>
      </c>
      <c r="N259" s="849">
        <v>22</v>
      </c>
      <c r="O259" s="849">
        <v>2486</v>
      </c>
      <c r="P259" s="837">
        <v>4.4392857142857141</v>
      </c>
      <c r="Q259" s="850">
        <v>113</v>
      </c>
    </row>
    <row r="260" spans="1:17" ht="14.4" customHeight="1" x14ac:dyDescent="0.3">
      <c r="A260" s="831" t="s">
        <v>553</v>
      </c>
      <c r="B260" s="832" t="s">
        <v>2319</v>
      </c>
      <c r="C260" s="832" t="s">
        <v>2215</v>
      </c>
      <c r="D260" s="832" t="s">
        <v>2642</v>
      </c>
      <c r="E260" s="832" t="s">
        <v>2644</v>
      </c>
      <c r="F260" s="849"/>
      <c r="G260" s="849"/>
      <c r="H260" s="849"/>
      <c r="I260" s="849"/>
      <c r="J260" s="849">
        <v>38</v>
      </c>
      <c r="K260" s="849">
        <v>4256</v>
      </c>
      <c r="L260" s="849">
        <v>1</v>
      </c>
      <c r="M260" s="849">
        <v>112</v>
      </c>
      <c r="N260" s="849">
        <v>10</v>
      </c>
      <c r="O260" s="849">
        <v>1130</v>
      </c>
      <c r="P260" s="837">
        <v>0.26550751879699247</v>
      </c>
      <c r="Q260" s="850">
        <v>113</v>
      </c>
    </row>
    <row r="261" spans="1:17" ht="14.4" customHeight="1" x14ac:dyDescent="0.3">
      <c r="A261" s="831" t="s">
        <v>553</v>
      </c>
      <c r="B261" s="832" t="s">
        <v>2319</v>
      </c>
      <c r="C261" s="832" t="s">
        <v>2215</v>
      </c>
      <c r="D261" s="832" t="s">
        <v>2645</v>
      </c>
      <c r="E261" s="832" t="s">
        <v>2646</v>
      </c>
      <c r="F261" s="849"/>
      <c r="G261" s="849"/>
      <c r="H261" s="849"/>
      <c r="I261" s="849"/>
      <c r="J261" s="849">
        <v>1</v>
      </c>
      <c r="K261" s="849">
        <v>3025</v>
      </c>
      <c r="L261" s="849">
        <v>1</v>
      </c>
      <c r="M261" s="849">
        <v>3025</v>
      </c>
      <c r="N261" s="849"/>
      <c r="O261" s="849"/>
      <c r="P261" s="837"/>
      <c r="Q261" s="850"/>
    </row>
    <row r="262" spans="1:17" ht="14.4" customHeight="1" x14ac:dyDescent="0.3">
      <c r="A262" s="831" t="s">
        <v>553</v>
      </c>
      <c r="B262" s="832" t="s">
        <v>2319</v>
      </c>
      <c r="C262" s="832" t="s">
        <v>2215</v>
      </c>
      <c r="D262" s="832" t="s">
        <v>2647</v>
      </c>
      <c r="E262" s="832" t="s">
        <v>2648</v>
      </c>
      <c r="F262" s="849"/>
      <c r="G262" s="849"/>
      <c r="H262" s="849"/>
      <c r="I262" s="849"/>
      <c r="J262" s="849"/>
      <c r="K262" s="849"/>
      <c r="L262" s="849"/>
      <c r="M262" s="849"/>
      <c r="N262" s="849">
        <v>26</v>
      </c>
      <c r="O262" s="849">
        <v>8398</v>
      </c>
      <c r="P262" s="837"/>
      <c r="Q262" s="850">
        <v>323</v>
      </c>
    </row>
    <row r="263" spans="1:17" ht="14.4" customHeight="1" x14ac:dyDescent="0.3">
      <c r="A263" s="831" t="s">
        <v>553</v>
      </c>
      <c r="B263" s="832" t="s">
        <v>2319</v>
      </c>
      <c r="C263" s="832" t="s">
        <v>2215</v>
      </c>
      <c r="D263" s="832" t="s">
        <v>2647</v>
      </c>
      <c r="E263" s="832" t="s">
        <v>2649</v>
      </c>
      <c r="F263" s="849"/>
      <c r="G263" s="849"/>
      <c r="H263" s="849"/>
      <c r="I263" s="849"/>
      <c r="J263" s="849"/>
      <c r="K263" s="849"/>
      <c r="L263" s="849"/>
      <c r="M263" s="849"/>
      <c r="N263" s="849">
        <v>20</v>
      </c>
      <c r="O263" s="849">
        <v>6460</v>
      </c>
      <c r="P263" s="837"/>
      <c r="Q263" s="850">
        <v>323</v>
      </c>
    </row>
    <row r="264" spans="1:17" ht="14.4" customHeight="1" x14ac:dyDescent="0.3">
      <c r="A264" s="831" t="s">
        <v>553</v>
      </c>
      <c r="B264" s="832" t="s">
        <v>2650</v>
      </c>
      <c r="C264" s="832" t="s">
        <v>2206</v>
      </c>
      <c r="D264" s="832" t="s">
        <v>2320</v>
      </c>
      <c r="E264" s="832" t="s">
        <v>1396</v>
      </c>
      <c r="F264" s="849"/>
      <c r="G264" s="849"/>
      <c r="H264" s="849"/>
      <c r="I264" s="849"/>
      <c r="J264" s="849">
        <v>12</v>
      </c>
      <c r="K264" s="849">
        <v>960.96</v>
      </c>
      <c r="L264" s="849">
        <v>1</v>
      </c>
      <c r="M264" s="849">
        <v>80.08</v>
      </c>
      <c r="N264" s="849">
        <v>1</v>
      </c>
      <c r="O264" s="849">
        <v>80.08</v>
      </c>
      <c r="P264" s="837">
        <v>8.3333333333333329E-2</v>
      </c>
      <c r="Q264" s="850">
        <v>80.08</v>
      </c>
    </row>
    <row r="265" spans="1:17" ht="14.4" customHeight="1" x14ac:dyDescent="0.3">
      <c r="A265" s="831" t="s">
        <v>553</v>
      </c>
      <c r="B265" s="832" t="s">
        <v>2650</v>
      </c>
      <c r="C265" s="832" t="s">
        <v>2206</v>
      </c>
      <c r="D265" s="832" t="s">
        <v>2322</v>
      </c>
      <c r="E265" s="832" t="s">
        <v>1141</v>
      </c>
      <c r="F265" s="849">
        <v>3.1</v>
      </c>
      <c r="G265" s="849">
        <v>1367.87</v>
      </c>
      <c r="H265" s="849"/>
      <c r="I265" s="849">
        <v>441.24838709677414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" customHeight="1" x14ac:dyDescent="0.3">
      <c r="A266" s="831" t="s">
        <v>553</v>
      </c>
      <c r="B266" s="832" t="s">
        <v>2650</v>
      </c>
      <c r="C266" s="832" t="s">
        <v>2206</v>
      </c>
      <c r="D266" s="832" t="s">
        <v>2651</v>
      </c>
      <c r="E266" s="832"/>
      <c r="F266" s="849">
        <v>10</v>
      </c>
      <c r="G266" s="849">
        <v>804.3</v>
      </c>
      <c r="H266" s="849"/>
      <c r="I266" s="849">
        <v>80.429999999999993</v>
      </c>
      <c r="J266" s="849"/>
      <c r="K266" s="849"/>
      <c r="L266" s="849"/>
      <c r="M266" s="849"/>
      <c r="N266" s="849"/>
      <c r="O266" s="849"/>
      <c r="P266" s="837"/>
      <c r="Q266" s="850"/>
    </row>
    <row r="267" spans="1:17" ht="14.4" customHeight="1" x14ac:dyDescent="0.3">
      <c r="A267" s="831" t="s">
        <v>553</v>
      </c>
      <c r="B267" s="832" t="s">
        <v>2650</v>
      </c>
      <c r="C267" s="832" t="s">
        <v>2206</v>
      </c>
      <c r="D267" s="832" t="s">
        <v>2323</v>
      </c>
      <c r="E267" s="832" t="s">
        <v>816</v>
      </c>
      <c r="F267" s="849">
        <v>96</v>
      </c>
      <c r="G267" s="849">
        <v>5606.4</v>
      </c>
      <c r="H267" s="849">
        <v>16</v>
      </c>
      <c r="I267" s="849">
        <v>58.4</v>
      </c>
      <c r="J267" s="849">
        <v>6</v>
      </c>
      <c r="K267" s="849">
        <v>350.4</v>
      </c>
      <c r="L267" s="849">
        <v>1</v>
      </c>
      <c r="M267" s="849">
        <v>58.4</v>
      </c>
      <c r="N267" s="849">
        <v>6</v>
      </c>
      <c r="O267" s="849">
        <v>350.4</v>
      </c>
      <c r="P267" s="837">
        <v>1</v>
      </c>
      <c r="Q267" s="850">
        <v>58.4</v>
      </c>
    </row>
    <row r="268" spans="1:17" ht="14.4" customHeight="1" x14ac:dyDescent="0.3">
      <c r="A268" s="831" t="s">
        <v>553</v>
      </c>
      <c r="B268" s="832" t="s">
        <v>2650</v>
      </c>
      <c r="C268" s="832" t="s">
        <v>2206</v>
      </c>
      <c r="D268" s="832" t="s">
        <v>2652</v>
      </c>
      <c r="E268" s="832" t="s">
        <v>1013</v>
      </c>
      <c r="F268" s="849">
        <v>4.6500000000000004</v>
      </c>
      <c r="G268" s="849">
        <v>3219.03</v>
      </c>
      <c r="H268" s="849">
        <v>0.19374624954934408</v>
      </c>
      <c r="I268" s="849">
        <v>692.26451612903224</v>
      </c>
      <c r="J268" s="849">
        <v>24</v>
      </c>
      <c r="K268" s="849">
        <v>16614.669999999998</v>
      </c>
      <c r="L268" s="849">
        <v>1</v>
      </c>
      <c r="M268" s="849">
        <v>692.27791666666656</v>
      </c>
      <c r="N268" s="849">
        <v>2.5</v>
      </c>
      <c r="O268" s="849">
        <v>1730.72</v>
      </c>
      <c r="P268" s="837">
        <v>0.10416818390013165</v>
      </c>
      <c r="Q268" s="850">
        <v>692.28800000000001</v>
      </c>
    </row>
    <row r="269" spans="1:17" ht="14.4" customHeight="1" x14ac:dyDescent="0.3">
      <c r="A269" s="831" t="s">
        <v>553</v>
      </c>
      <c r="B269" s="832" t="s">
        <v>2650</v>
      </c>
      <c r="C269" s="832" t="s">
        <v>2206</v>
      </c>
      <c r="D269" s="832" t="s">
        <v>2653</v>
      </c>
      <c r="E269" s="832" t="s">
        <v>2654</v>
      </c>
      <c r="F269" s="849">
        <v>1.7</v>
      </c>
      <c r="G269" s="849">
        <v>20422.78</v>
      </c>
      <c r="H269" s="849"/>
      <c r="I269" s="849">
        <v>12013.4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" customHeight="1" x14ac:dyDescent="0.3">
      <c r="A270" s="831" t="s">
        <v>553</v>
      </c>
      <c r="B270" s="832" t="s">
        <v>2650</v>
      </c>
      <c r="C270" s="832" t="s">
        <v>2206</v>
      </c>
      <c r="D270" s="832" t="s">
        <v>2655</v>
      </c>
      <c r="E270" s="832" t="s">
        <v>865</v>
      </c>
      <c r="F270" s="849">
        <v>122.41</v>
      </c>
      <c r="G270" s="849">
        <v>19045.620000000003</v>
      </c>
      <c r="H270" s="849">
        <v>4.6543889617959087</v>
      </c>
      <c r="I270" s="849">
        <v>155.58875908830981</v>
      </c>
      <c r="J270" s="849">
        <v>26.3</v>
      </c>
      <c r="K270" s="849">
        <v>4091.9699999999993</v>
      </c>
      <c r="L270" s="849">
        <v>1</v>
      </c>
      <c r="M270" s="849">
        <v>155.58821292775662</v>
      </c>
      <c r="N270" s="849">
        <v>78.899999999999991</v>
      </c>
      <c r="O270" s="849">
        <v>12275.89</v>
      </c>
      <c r="P270" s="837">
        <v>2.9999951123786346</v>
      </c>
      <c r="Q270" s="850">
        <v>155.58795944233208</v>
      </c>
    </row>
    <row r="271" spans="1:17" ht="14.4" customHeight="1" x14ac:dyDescent="0.3">
      <c r="A271" s="831" t="s">
        <v>553</v>
      </c>
      <c r="B271" s="832" t="s">
        <v>2650</v>
      </c>
      <c r="C271" s="832" t="s">
        <v>2206</v>
      </c>
      <c r="D271" s="832" t="s">
        <v>2656</v>
      </c>
      <c r="E271" s="832" t="s">
        <v>2657</v>
      </c>
      <c r="F271" s="849"/>
      <c r="G271" s="849"/>
      <c r="H271" s="849"/>
      <c r="I271" s="849"/>
      <c r="J271" s="849"/>
      <c r="K271" s="849"/>
      <c r="L271" s="849"/>
      <c r="M271" s="849"/>
      <c r="N271" s="849">
        <v>3</v>
      </c>
      <c r="O271" s="849">
        <v>27474.81</v>
      </c>
      <c r="P271" s="837"/>
      <c r="Q271" s="850">
        <v>9158.27</v>
      </c>
    </row>
    <row r="272" spans="1:17" ht="14.4" customHeight="1" x14ac:dyDescent="0.3">
      <c r="A272" s="831" t="s">
        <v>553</v>
      </c>
      <c r="B272" s="832" t="s">
        <v>2650</v>
      </c>
      <c r="C272" s="832" t="s">
        <v>2206</v>
      </c>
      <c r="D272" s="832" t="s">
        <v>2324</v>
      </c>
      <c r="E272" s="832" t="s">
        <v>2325</v>
      </c>
      <c r="F272" s="849"/>
      <c r="G272" s="849"/>
      <c r="H272" s="849"/>
      <c r="I272" s="849"/>
      <c r="J272" s="849"/>
      <c r="K272" s="849"/>
      <c r="L272" s="849"/>
      <c r="M272" s="849"/>
      <c r="N272" s="849">
        <v>1.9</v>
      </c>
      <c r="O272" s="849">
        <v>1023.1500000000001</v>
      </c>
      <c r="P272" s="837"/>
      <c r="Q272" s="850">
        <v>538.50000000000011</v>
      </c>
    </row>
    <row r="273" spans="1:17" ht="14.4" customHeight="1" x14ac:dyDescent="0.3">
      <c r="A273" s="831" t="s">
        <v>553</v>
      </c>
      <c r="B273" s="832" t="s">
        <v>2650</v>
      </c>
      <c r="C273" s="832" t="s">
        <v>2206</v>
      </c>
      <c r="D273" s="832" t="s">
        <v>2326</v>
      </c>
      <c r="E273" s="832" t="s">
        <v>2327</v>
      </c>
      <c r="F273" s="849"/>
      <c r="G273" s="849"/>
      <c r="H273" s="849"/>
      <c r="I273" s="849"/>
      <c r="J273" s="849">
        <v>2</v>
      </c>
      <c r="K273" s="849">
        <v>85.76</v>
      </c>
      <c r="L273" s="849">
        <v>1</v>
      </c>
      <c r="M273" s="849">
        <v>42.88</v>
      </c>
      <c r="N273" s="849">
        <v>29</v>
      </c>
      <c r="O273" s="849">
        <v>1243.52</v>
      </c>
      <c r="P273" s="837">
        <v>14.499999999999998</v>
      </c>
      <c r="Q273" s="850">
        <v>42.88</v>
      </c>
    </row>
    <row r="274" spans="1:17" ht="14.4" customHeight="1" x14ac:dyDescent="0.3">
      <c r="A274" s="831" t="s">
        <v>553</v>
      </c>
      <c r="B274" s="832" t="s">
        <v>2650</v>
      </c>
      <c r="C274" s="832" t="s">
        <v>2206</v>
      </c>
      <c r="D274" s="832" t="s">
        <v>2328</v>
      </c>
      <c r="E274" s="832" t="s">
        <v>732</v>
      </c>
      <c r="F274" s="849">
        <v>33</v>
      </c>
      <c r="G274" s="849">
        <v>2548.2599999999998</v>
      </c>
      <c r="H274" s="849"/>
      <c r="I274" s="849">
        <v>77.22</v>
      </c>
      <c r="J274" s="849"/>
      <c r="K274" s="849"/>
      <c r="L274" s="849"/>
      <c r="M274" s="849"/>
      <c r="N274" s="849">
        <v>22</v>
      </c>
      <c r="O274" s="849">
        <v>1698.84</v>
      </c>
      <c r="P274" s="837"/>
      <c r="Q274" s="850">
        <v>77.22</v>
      </c>
    </row>
    <row r="275" spans="1:17" ht="14.4" customHeight="1" x14ac:dyDescent="0.3">
      <c r="A275" s="831" t="s">
        <v>553</v>
      </c>
      <c r="B275" s="832" t="s">
        <v>2650</v>
      </c>
      <c r="C275" s="832" t="s">
        <v>2206</v>
      </c>
      <c r="D275" s="832" t="s">
        <v>2329</v>
      </c>
      <c r="E275" s="832" t="s">
        <v>2330</v>
      </c>
      <c r="F275" s="849">
        <v>26.599999999999998</v>
      </c>
      <c r="G275" s="849">
        <v>7227.7800000000007</v>
      </c>
      <c r="H275" s="849">
        <v>0.92039628672210283</v>
      </c>
      <c r="I275" s="849">
        <v>271.72105263157897</v>
      </c>
      <c r="J275" s="849">
        <v>28.900000000000002</v>
      </c>
      <c r="K275" s="849">
        <v>7852.9</v>
      </c>
      <c r="L275" s="849">
        <v>1</v>
      </c>
      <c r="M275" s="849">
        <v>271.72664359861591</v>
      </c>
      <c r="N275" s="849">
        <v>31</v>
      </c>
      <c r="O275" s="849">
        <v>8423.2199999999993</v>
      </c>
      <c r="P275" s="837">
        <v>1.0726253995339301</v>
      </c>
      <c r="Q275" s="850">
        <v>271.71677419354836</v>
      </c>
    </row>
    <row r="276" spans="1:17" ht="14.4" customHeight="1" x14ac:dyDescent="0.3">
      <c r="A276" s="831" t="s">
        <v>553</v>
      </c>
      <c r="B276" s="832" t="s">
        <v>2650</v>
      </c>
      <c r="C276" s="832" t="s">
        <v>2206</v>
      </c>
      <c r="D276" s="832" t="s">
        <v>2658</v>
      </c>
      <c r="E276" s="832" t="s">
        <v>2659</v>
      </c>
      <c r="F276" s="849"/>
      <c r="G276" s="849"/>
      <c r="H276" s="849"/>
      <c r="I276" s="849"/>
      <c r="J276" s="849">
        <v>3</v>
      </c>
      <c r="K276" s="849">
        <v>9791.2000000000007</v>
      </c>
      <c r="L276" s="849">
        <v>1</v>
      </c>
      <c r="M276" s="849">
        <v>3263.7333333333336</v>
      </c>
      <c r="N276" s="849">
        <v>0.1</v>
      </c>
      <c r="O276" s="849">
        <v>326.37</v>
      </c>
      <c r="P276" s="837">
        <v>3.333299289157611E-2</v>
      </c>
      <c r="Q276" s="850">
        <v>3263.7</v>
      </c>
    </row>
    <row r="277" spans="1:17" ht="14.4" customHeight="1" x14ac:dyDescent="0.3">
      <c r="A277" s="831" t="s">
        <v>553</v>
      </c>
      <c r="B277" s="832" t="s">
        <v>2650</v>
      </c>
      <c r="C277" s="832" t="s">
        <v>2206</v>
      </c>
      <c r="D277" s="832" t="s">
        <v>2660</v>
      </c>
      <c r="E277" s="832" t="s">
        <v>2661</v>
      </c>
      <c r="F277" s="849">
        <v>24</v>
      </c>
      <c r="G277" s="849">
        <v>5260.8</v>
      </c>
      <c r="H277" s="849">
        <v>1.5000000000000002</v>
      </c>
      <c r="I277" s="849">
        <v>219.20000000000002</v>
      </c>
      <c r="J277" s="849">
        <v>16</v>
      </c>
      <c r="K277" s="849">
        <v>3507.2</v>
      </c>
      <c r="L277" s="849">
        <v>1</v>
      </c>
      <c r="M277" s="849">
        <v>219.2</v>
      </c>
      <c r="N277" s="849"/>
      <c r="O277" s="849"/>
      <c r="P277" s="837"/>
      <c r="Q277" s="850"/>
    </row>
    <row r="278" spans="1:17" ht="14.4" customHeight="1" x14ac:dyDescent="0.3">
      <c r="A278" s="831" t="s">
        <v>553</v>
      </c>
      <c r="B278" s="832" t="s">
        <v>2650</v>
      </c>
      <c r="C278" s="832" t="s">
        <v>2206</v>
      </c>
      <c r="D278" s="832" t="s">
        <v>2331</v>
      </c>
      <c r="E278" s="832" t="s">
        <v>2332</v>
      </c>
      <c r="F278" s="849">
        <v>10</v>
      </c>
      <c r="G278" s="849">
        <v>657.5</v>
      </c>
      <c r="H278" s="849">
        <v>0.23148881636159432</v>
      </c>
      <c r="I278" s="849">
        <v>65.75</v>
      </c>
      <c r="J278" s="849">
        <v>45</v>
      </c>
      <c r="K278" s="849">
        <v>2840.31</v>
      </c>
      <c r="L278" s="849">
        <v>1</v>
      </c>
      <c r="M278" s="849">
        <v>63.118000000000002</v>
      </c>
      <c r="N278" s="849"/>
      <c r="O278" s="849"/>
      <c r="P278" s="837"/>
      <c r="Q278" s="850"/>
    </row>
    <row r="279" spans="1:17" ht="14.4" customHeight="1" x14ac:dyDescent="0.3">
      <c r="A279" s="831" t="s">
        <v>553</v>
      </c>
      <c r="B279" s="832" t="s">
        <v>2650</v>
      </c>
      <c r="C279" s="832" t="s">
        <v>2206</v>
      </c>
      <c r="D279" s="832" t="s">
        <v>2662</v>
      </c>
      <c r="E279" s="832"/>
      <c r="F279" s="849">
        <v>0.4</v>
      </c>
      <c r="G279" s="849">
        <v>18.54</v>
      </c>
      <c r="H279" s="849"/>
      <c r="I279" s="849">
        <v>46.349999999999994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553</v>
      </c>
      <c r="B280" s="832" t="s">
        <v>2650</v>
      </c>
      <c r="C280" s="832" t="s">
        <v>2206</v>
      </c>
      <c r="D280" s="832" t="s">
        <v>2333</v>
      </c>
      <c r="E280" s="832" t="s">
        <v>2334</v>
      </c>
      <c r="F280" s="849">
        <v>10.999999999999998</v>
      </c>
      <c r="G280" s="849">
        <v>866.82</v>
      </c>
      <c r="H280" s="849">
        <v>1.2941088650682275</v>
      </c>
      <c r="I280" s="849">
        <v>78.801818181818206</v>
      </c>
      <c r="J280" s="849">
        <v>8.5</v>
      </c>
      <c r="K280" s="849">
        <v>669.81999999999994</v>
      </c>
      <c r="L280" s="849">
        <v>1</v>
      </c>
      <c r="M280" s="849">
        <v>78.802352941176466</v>
      </c>
      <c r="N280" s="849">
        <v>3</v>
      </c>
      <c r="O280" s="849">
        <v>236.4</v>
      </c>
      <c r="P280" s="837">
        <v>0.35293063808187281</v>
      </c>
      <c r="Q280" s="850">
        <v>78.8</v>
      </c>
    </row>
    <row r="281" spans="1:17" ht="14.4" customHeight="1" x14ac:dyDescent="0.3">
      <c r="A281" s="831" t="s">
        <v>553</v>
      </c>
      <c r="B281" s="832" t="s">
        <v>2650</v>
      </c>
      <c r="C281" s="832" t="s">
        <v>2206</v>
      </c>
      <c r="D281" s="832" t="s">
        <v>2335</v>
      </c>
      <c r="E281" s="832" t="s">
        <v>1286</v>
      </c>
      <c r="F281" s="849">
        <v>17</v>
      </c>
      <c r="G281" s="849">
        <v>1192.55</v>
      </c>
      <c r="H281" s="849">
        <v>0.51515151515151514</v>
      </c>
      <c r="I281" s="849">
        <v>70.149999999999991</v>
      </c>
      <c r="J281" s="849">
        <v>33</v>
      </c>
      <c r="K281" s="849">
        <v>2314.9499999999998</v>
      </c>
      <c r="L281" s="849">
        <v>1</v>
      </c>
      <c r="M281" s="849">
        <v>70.149999999999991</v>
      </c>
      <c r="N281" s="849">
        <v>4</v>
      </c>
      <c r="O281" s="849">
        <v>176.52</v>
      </c>
      <c r="P281" s="837">
        <v>7.6252186872286673E-2</v>
      </c>
      <c r="Q281" s="850">
        <v>44.13</v>
      </c>
    </row>
    <row r="282" spans="1:17" ht="14.4" customHeight="1" x14ac:dyDescent="0.3">
      <c r="A282" s="831" t="s">
        <v>553</v>
      </c>
      <c r="B282" s="832" t="s">
        <v>2650</v>
      </c>
      <c r="C282" s="832" t="s">
        <v>2206</v>
      </c>
      <c r="D282" s="832" t="s">
        <v>2663</v>
      </c>
      <c r="E282" s="832" t="s">
        <v>2664</v>
      </c>
      <c r="F282" s="849"/>
      <c r="G282" s="849"/>
      <c r="H282" s="849"/>
      <c r="I282" s="849"/>
      <c r="J282" s="849"/>
      <c r="K282" s="849"/>
      <c r="L282" s="849"/>
      <c r="M282" s="849"/>
      <c r="N282" s="849">
        <v>0.2</v>
      </c>
      <c r="O282" s="849">
        <v>119.96</v>
      </c>
      <c r="P282" s="837"/>
      <c r="Q282" s="850">
        <v>599.79999999999995</v>
      </c>
    </row>
    <row r="283" spans="1:17" ht="14.4" customHeight="1" x14ac:dyDescent="0.3">
      <c r="A283" s="831" t="s">
        <v>553</v>
      </c>
      <c r="B283" s="832" t="s">
        <v>2650</v>
      </c>
      <c r="C283" s="832" t="s">
        <v>2206</v>
      </c>
      <c r="D283" s="832" t="s">
        <v>2665</v>
      </c>
      <c r="E283" s="832" t="s">
        <v>2664</v>
      </c>
      <c r="F283" s="849"/>
      <c r="G283" s="849"/>
      <c r="H283" s="849"/>
      <c r="I283" s="849"/>
      <c r="J283" s="849">
        <v>2.2000000000000002</v>
      </c>
      <c r="K283" s="849">
        <v>1759.4700000000003</v>
      </c>
      <c r="L283" s="849">
        <v>1</v>
      </c>
      <c r="M283" s="849">
        <v>799.75909090909101</v>
      </c>
      <c r="N283" s="849"/>
      <c r="O283" s="849"/>
      <c r="P283" s="837"/>
      <c r="Q283" s="850"/>
    </row>
    <row r="284" spans="1:17" ht="14.4" customHeight="1" x14ac:dyDescent="0.3">
      <c r="A284" s="831" t="s">
        <v>553</v>
      </c>
      <c r="B284" s="832" t="s">
        <v>2650</v>
      </c>
      <c r="C284" s="832" t="s">
        <v>2206</v>
      </c>
      <c r="D284" s="832" t="s">
        <v>2666</v>
      </c>
      <c r="E284" s="832" t="s">
        <v>1019</v>
      </c>
      <c r="F284" s="849"/>
      <c r="G284" s="849"/>
      <c r="H284" s="849"/>
      <c r="I284" s="849"/>
      <c r="J284" s="849"/>
      <c r="K284" s="849"/>
      <c r="L284" s="849"/>
      <c r="M284" s="849"/>
      <c r="N284" s="849">
        <v>30</v>
      </c>
      <c r="O284" s="849">
        <v>2774.7</v>
      </c>
      <c r="P284" s="837"/>
      <c r="Q284" s="850">
        <v>92.49</v>
      </c>
    </row>
    <row r="285" spans="1:17" ht="14.4" customHeight="1" x14ac:dyDescent="0.3">
      <c r="A285" s="831" t="s">
        <v>553</v>
      </c>
      <c r="B285" s="832" t="s">
        <v>2650</v>
      </c>
      <c r="C285" s="832" t="s">
        <v>2206</v>
      </c>
      <c r="D285" s="832" t="s">
        <v>2336</v>
      </c>
      <c r="E285" s="832" t="s">
        <v>2337</v>
      </c>
      <c r="F285" s="849">
        <v>2.7</v>
      </c>
      <c r="G285" s="849">
        <v>1057.8599999999999</v>
      </c>
      <c r="H285" s="849">
        <v>2.9999999999999996</v>
      </c>
      <c r="I285" s="849">
        <v>391.79999999999995</v>
      </c>
      <c r="J285" s="849">
        <v>0.89999999999999991</v>
      </c>
      <c r="K285" s="849">
        <v>352.62</v>
      </c>
      <c r="L285" s="849">
        <v>1</v>
      </c>
      <c r="M285" s="849">
        <v>391.80000000000007</v>
      </c>
      <c r="N285" s="849">
        <v>1.5</v>
      </c>
      <c r="O285" s="849">
        <v>587.70000000000005</v>
      </c>
      <c r="P285" s="837">
        <v>1.6666666666666667</v>
      </c>
      <c r="Q285" s="850">
        <v>391.8</v>
      </c>
    </row>
    <row r="286" spans="1:17" ht="14.4" customHeight="1" x14ac:dyDescent="0.3">
      <c r="A286" s="831" t="s">
        <v>553</v>
      </c>
      <c r="B286" s="832" t="s">
        <v>2650</v>
      </c>
      <c r="C286" s="832" t="s">
        <v>2206</v>
      </c>
      <c r="D286" s="832" t="s">
        <v>2667</v>
      </c>
      <c r="E286" s="832" t="s">
        <v>1011</v>
      </c>
      <c r="F286" s="849">
        <v>0.2</v>
      </c>
      <c r="G286" s="849">
        <v>154.41999999999999</v>
      </c>
      <c r="H286" s="849"/>
      <c r="I286" s="849">
        <v>772.09999999999991</v>
      </c>
      <c r="J286" s="849"/>
      <c r="K286" s="849"/>
      <c r="L286" s="849"/>
      <c r="M286" s="849"/>
      <c r="N286" s="849">
        <v>1.2</v>
      </c>
      <c r="O286" s="849">
        <v>926.58</v>
      </c>
      <c r="P286" s="837"/>
      <c r="Q286" s="850">
        <v>772.15000000000009</v>
      </c>
    </row>
    <row r="287" spans="1:17" ht="14.4" customHeight="1" x14ac:dyDescent="0.3">
      <c r="A287" s="831" t="s">
        <v>553</v>
      </c>
      <c r="B287" s="832" t="s">
        <v>2650</v>
      </c>
      <c r="C287" s="832" t="s">
        <v>2206</v>
      </c>
      <c r="D287" s="832" t="s">
        <v>2667</v>
      </c>
      <c r="E287" s="832" t="s">
        <v>2668</v>
      </c>
      <c r="F287" s="849"/>
      <c r="G287" s="849"/>
      <c r="H287" s="849"/>
      <c r="I287" s="849"/>
      <c r="J287" s="849"/>
      <c r="K287" s="849"/>
      <c r="L287" s="849"/>
      <c r="M287" s="849"/>
      <c r="N287" s="849">
        <v>1</v>
      </c>
      <c r="O287" s="849">
        <v>772.16</v>
      </c>
      <c r="P287" s="837"/>
      <c r="Q287" s="850">
        <v>772.16</v>
      </c>
    </row>
    <row r="288" spans="1:17" ht="14.4" customHeight="1" x14ac:dyDescent="0.3">
      <c r="A288" s="831" t="s">
        <v>553</v>
      </c>
      <c r="B288" s="832" t="s">
        <v>2650</v>
      </c>
      <c r="C288" s="832" t="s">
        <v>2206</v>
      </c>
      <c r="D288" s="832" t="s">
        <v>2340</v>
      </c>
      <c r="E288" s="832" t="s">
        <v>2341</v>
      </c>
      <c r="F288" s="849">
        <v>1.83</v>
      </c>
      <c r="G288" s="849">
        <v>4667.74</v>
      </c>
      <c r="H288" s="849"/>
      <c r="I288" s="849">
        <v>2550.677595628415</v>
      </c>
      <c r="J288" s="849"/>
      <c r="K288" s="849"/>
      <c r="L288" s="849"/>
      <c r="M288" s="849"/>
      <c r="N288" s="849"/>
      <c r="O288" s="849"/>
      <c r="P288" s="837"/>
      <c r="Q288" s="850"/>
    </row>
    <row r="289" spans="1:17" ht="14.4" customHeight="1" x14ac:dyDescent="0.3">
      <c r="A289" s="831" t="s">
        <v>553</v>
      </c>
      <c r="B289" s="832" t="s">
        <v>2650</v>
      </c>
      <c r="C289" s="832" t="s">
        <v>2206</v>
      </c>
      <c r="D289" s="832" t="s">
        <v>2342</v>
      </c>
      <c r="E289" s="832" t="s">
        <v>1145</v>
      </c>
      <c r="F289" s="849">
        <v>1.5</v>
      </c>
      <c r="G289" s="849">
        <v>643.06999999999994</v>
      </c>
      <c r="H289" s="849"/>
      <c r="I289" s="849">
        <v>428.71333333333331</v>
      </c>
      <c r="J289" s="849"/>
      <c r="K289" s="849"/>
      <c r="L289" s="849"/>
      <c r="M289" s="849"/>
      <c r="N289" s="849">
        <v>1</v>
      </c>
      <c r="O289" s="849">
        <v>387.21</v>
      </c>
      <c r="P289" s="837"/>
      <c r="Q289" s="850">
        <v>387.21</v>
      </c>
    </row>
    <row r="290" spans="1:17" ht="14.4" customHeight="1" x14ac:dyDescent="0.3">
      <c r="A290" s="831" t="s">
        <v>553</v>
      </c>
      <c r="B290" s="832" t="s">
        <v>2650</v>
      </c>
      <c r="C290" s="832" t="s">
        <v>2206</v>
      </c>
      <c r="D290" s="832" t="s">
        <v>2343</v>
      </c>
      <c r="E290" s="832" t="s">
        <v>1281</v>
      </c>
      <c r="F290" s="849"/>
      <c r="G290" s="849"/>
      <c r="H290" s="849"/>
      <c r="I290" s="849"/>
      <c r="J290" s="849"/>
      <c r="K290" s="849"/>
      <c r="L290" s="849"/>
      <c r="M290" s="849"/>
      <c r="N290" s="849">
        <v>1</v>
      </c>
      <c r="O290" s="849">
        <v>219.2</v>
      </c>
      <c r="P290" s="837"/>
      <c r="Q290" s="850">
        <v>219.2</v>
      </c>
    </row>
    <row r="291" spans="1:17" ht="14.4" customHeight="1" x14ac:dyDescent="0.3">
      <c r="A291" s="831" t="s">
        <v>553</v>
      </c>
      <c r="B291" s="832" t="s">
        <v>2650</v>
      </c>
      <c r="C291" s="832" t="s">
        <v>2206</v>
      </c>
      <c r="D291" s="832" t="s">
        <v>2669</v>
      </c>
      <c r="E291" s="832" t="s">
        <v>2670</v>
      </c>
      <c r="F291" s="849"/>
      <c r="G291" s="849"/>
      <c r="H291" s="849"/>
      <c r="I291" s="849"/>
      <c r="J291" s="849">
        <v>5</v>
      </c>
      <c r="K291" s="849">
        <v>51647.45</v>
      </c>
      <c r="L291" s="849">
        <v>1</v>
      </c>
      <c r="M291" s="849">
        <v>10329.49</v>
      </c>
      <c r="N291" s="849"/>
      <c r="O291" s="849"/>
      <c r="P291" s="837"/>
      <c r="Q291" s="850"/>
    </row>
    <row r="292" spans="1:17" ht="14.4" customHeight="1" x14ac:dyDescent="0.3">
      <c r="A292" s="831" t="s">
        <v>553</v>
      </c>
      <c r="B292" s="832" t="s">
        <v>2650</v>
      </c>
      <c r="C292" s="832" t="s">
        <v>2206</v>
      </c>
      <c r="D292" s="832" t="s">
        <v>2344</v>
      </c>
      <c r="E292" s="832" t="s">
        <v>1145</v>
      </c>
      <c r="F292" s="849">
        <v>2.7</v>
      </c>
      <c r="G292" s="849">
        <v>2315.37</v>
      </c>
      <c r="H292" s="849">
        <v>0.73277927404730181</v>
      </c>
      <c r="I292" s="849">
        <v>857.54444444444437</v>
      </c>
      <c r="J292" s="849">
        <v>3.9</v>
      </c>
      <c r="K292" s="849">
        <v>3159.71</v>
      </c>
      <c r="L292" s="849">
        <v>1</v>
      </c>
      <c r="M292" s="849">
        <v>810.18205128205136</v>
      </c>
      <c r="N292" s="849">
        <v>3.3</v>
      </c>
      <c r="O292" s="849">
        <v>2552.8600000000006</v>
      </c>
      <c r="P292" s="837">
        <v>0.80794123511334914</v>
      </c>
      <c r="Q292" s="850">
        <v>773.59393939393965</v>
      </c>
    </row>
    <row r="293" spans="1:17" ht="14.4" customHeight="1" x14ac:dyDescent="0.3">
      <c r="A293" s="831" t="s">
        <v>553</v>
      </c>
      <c r="B293" s="832" t="s">
        <v>2650</v>
      </c>
      <c r="C293" s="832" t="s">
        <v>2206</v>
      </c>
      <c r="D293" s="832" t="s">
        <v>2671</v>
      </c>
      <c r="E293" s="832"/>
      <c r="F293" s="849">
        <v>96</v>
      </c>
      <c r="G293" s="849">
        <v>6312</v>
      </c>
      <c r="H293" s="849"/>
      <c r="I293" s="849">
        <v>65.75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" customHeight="1" x14ac:dyDescent="0.3">
      <c r="A294" s="831" t="s">
        <v>553</v>
      </c>
      <c r="B294" s="832" t="s">
        <v>2650</v>
      </c>
      <c r="C294" s="832" t="s">
        <v>2206</v>
      </c>
      <c r="D294" s="832" t="s">
        <v>2345</v>
      </c>
      <c r="E294" s="832" t="s">
        <v>1214</v>
      </c>
      <c r="F294" s="849"/>
      <c r="G294" s="849"/>
      <c r="H294" s="849"/>
      <c r="I294" s="849"/>
      <c r="J294" s="849">
        <v>30</v>
      </c>
      <c r="K294" s="849">
        <v>1972.5</v>
      </c>
      <c r="L294" s="849">
        <v>1</v>
      </c>
      <c r="M294" s="849">
        <v>65.75</v>
      </c>
      <c r="N294" s="849">
        <v>72</v>
      </c>
      <c r="O294" s="849">
        <v>4734</v>
      </c>
      <c r="P294" s="837">
        <v>2.4</v>
      </c>
      <c r="Q294" s="850">
        <v>65.75</v>
      </c>
    </row>
    <row r="295" spans="1:17" ht="14.4" customHeight="1" x14ac:dyDescent="0.3">
      <c r="A295" s="831" t="s">
        <v>553</v>
      </c>
      <c r="B295" s="832" t="s">
        <v>2650</v>
      </c>
      <c r="C295" s="832" t="s">
        <v>2206</v>
      </c>
      <c r="D295" s="832" t="s">
        <v>2672</v>
      </c>
      <c r="E295" s="832" t="s">
        <v>1266</v>
      </c>
      <c r="F295" s="849">
        <v>0.9</v>
      </c>
      <c r="G295" s="849">
        <v>1913.04</v>
      </c>
      <c r="H295" s="849">
        <v>0.3214285714285714</v>
      </c>
      <c r="I295" s="849">
        <v>2125.6</v>
      </c>
      <c r="J295" s="849">
        <v>2.8</v>
      </c>
      <c r="K295" s="849">
        <v>5951.68</v>
      </c>
      <c r="L295" s="849">
        <v>1</v>
      </c>
      <c r="M295" s="849">
        <v>2125.6000000000004</v>
      </c>
      <c r="N295" s="849">
        <v>0.4</v>
      </c>
      <c r="O295" s="849">
        <v>850.24</v>
      </c>
      <c r="P295" s="837">
        <v>0.14285714285714285</v>
      </c>
      <c r="Q295" s="850">
        <v>2125.6</v>
      </c>
    </row>
    <row r="296" spans="1:17" ht="14.4" customHeight="1" x14ac:dyDescent="0.3">
      <c r="A296" s="831" t="s">
        <v>553</v>
      </c>
      <c r="B296" s="832" t="s">
        <v>2650</v>
      </c>
      <c r="C296" s="832" t="s">
        <v>2206</v>
      </c>
      <c r="D296" s="832" t="s">
        <v>2673</v>
      </c>
      <c r="E296" s="832" t="s">
        <v>2674</v>
      </c>
      <c r="F296" s="849"/>
      <c r="G296" s="849"/>
      <c r="H296" s="849"/>
      <c r="I296" s="849"/>
      <c r="J296" s="849"/>
      <c r="K296" s="849"/>
      <c r="L296" s="849"/>
      <c r="M296" s="849"/>
      <c r="N296" s="849">
        <v>0.3</v>
      </c>
      <c r="O296" s="849">
        <v>979.12</v>
      </c>
      <c r="P296" s="837"/>
      <c r="Q296" s="850">
        <v>3263.7333333333336</v>
      </c>
    </row>
    <row r="297" spans="1:17" ht="14.4" customHeight="1" x14ac:dyDescent="0.3">
      <c r="A297" s="831" t="s">
        <v>553</v>
      </c>
      <c r="B297" s="832" t="s">
        <v>2650</v>
      </c>
      <c r="C297" s="832" t="s">
        <v>2206</v>
      </c>
      <c r="D297" s="832" t="s">
        <v>2346</v>
      </c>
      <c r="E297" s="832" t="s">
        <v>1137</v>
      </c>
      <c r="F297" s="849"/>
      <c r="G297" s="849"/>
      <c r="H297" s="849"/>
      <c r="I297" s="849"/>
      <c r="J297" s="849"/>
      <c r="K297" s="849"/>
      <c r="L297" s="849"/>
      <c r="M297" s="849"/>
      <c r="N297" s="849">
        <v>10.199999999999999</v>
      </c>
      <c r="O297" s="849">
        <v>4084.08</v>
      </c>
      <c r="P297" s="837"/>
      <c r="Q297" s="850">
        <v>400.40000000000003</v>
      </c>
    </row>
    <row r="298" spans="1:17" ht="14.4" customHeight="1" x14ac:dyDescent="0.3">
      <c r="A298" s="831" t="s">
        <v>553</v>
      </c>
      <c r="B298" s="832" t="s">
        <v>2650</v>
      </c>
      <c r="C298" s="832" t="s">
        <v>2206</v>
      </c>
      <c r="D298" s="832" t="s">
        <v>2347</v>
      </c>
      <c r="E298" s="832" t="s">
        <v>1137</v>
      </c>
      <c r="F298" s="849">
        <v>1.4</v>
      </c>
      <c r="G298" s="849">
        <v>1603.04</v>
      </c>
      <c r="H298" s="849"/>
      <c r="I298" s="849">
        <v>1145.0285714285715</v>
      </c>
      <c r="J298" s="849"/>
      <c r="K298" s="849"/>
      <c r="L298" s="849"/>
      <c r="M298" s="849"/>
      <c r="N298" s="849">
        <v>0.3</v>
      </c>
      <c r="O298" s="849">
        <v>240.24</v>
      </c>
      <c r="P298" s="837"/>
      <c r="Q298" s="850">
        <v>800.80000000000007</v>
      </c>
    </row>
    <row r="299" spans="1:17" ht="14.4" customHeight="1" x14ac:dyDescent="0.3">
      <c r="A299" s="831" t="s">
        <v>553</v>
      </c>
      <c r="B299" s="832" t="s">
        <v>2650</v>
      </c>
      <c r="C299" s="832" t="s">
        <v>2206</v>
      </c>
      <c r="D299" s="832" t="s">
        <v>2675</v>
      </c>
      <c r="E299" s="832" t="s">
        <v>1281</v>
      </c>
      <c r="F299" s="849"/>
      <c r="G299" s="849"/>
      <c r="H299" s="849"/>
      <c r="I299" s="849"/>
      <c r="J299" s="849"/>
      <c r="K299" s="849"/>
      <c r="L299" s="849"/>
      <c r="M299" s="849"/>
      <c r="N299" s="849">
        <v>10</v>
      </c>
      <c r="O299" s="849">
        <v>1096</v>
      </c>
      <c r="P299" s="837"/>
      <c r="Q299" s="850">
        <v>109.6</v>
      </c>
    </row>
    <row r="300" spans="1:17" ht="14.4" customHeight="1" x14ac:dyDescent="0.3">
      <c r="A300" s="831" t="s">
        <v>553</v>
      </c>
      <c r="B300" s="832" t="s">
        <v>2650</v>
      </c>
      <c r="C300" s="832" t="s">
        <v>2206</v>
      </c>
      <c r="D300" s="832" t="s">
        <v>2676</v>
      </c>
      <c r="E300" s="832" t="s">
        <v>2677</v>
      </c>
      <c r="F300" s="849"/>
      <c r="G300" s="849"/>
      <c r="H300" s="849"/>
      <c r="I300" s="849"/>
      <c r="J300" s="849">
        <v>7.3999999999999995</v>
      </c>
      <c r="K300" s="849">
        <v>15729.44</v>
      </c>
      <c r="L300" s="849">
        <v>1</v>
      </c>
      <c r="M300" s="849">
        <v>2125.6000000000004</v>
      </c>
      <c r="N300" s="849">
        <v>1.6</v>
      </c>
      <c r="O300" s="849">
        <v>3400.96</v>
      </c>
      <c r="P300" s="837">
        <v>0.2162162162162162</v>
      </c>
      <c r="Q300" s="850">
        <v>2125.6</v>
      </c>
    </row>
    <row r="301" spans="1:17" ht="14.4" customHeight="1" x14ac:dyDescent="0.3">
      <c r="A301" s="831" t="s">
        <v>553</v>
      </c>
      <c r="B301" s="832" t="s">
        <v>2650</v>
      </c>
      <c r="C301" s="832" t="s">
        <v>2206</v>
      </c>
      <c r="D301" s="832" t="s">
        <v>2678</v>
      </c>
      <c r="E301" s="832" t="s">
        <v>1277</v>
      </c>
      <c r="F301" s="849"/>
      <c r="G301" s="849"/>
      <c r="H301" s="849"/>
      <c r="I301" s="849"/>
      <c r="J301" s="849"/>
      <c r="K301" s="849"/>
      <c r="L301" s="849"/>
      <c r="M301" s="849"/>
      <c r="N301" s="849">
        <v>2.2999999999999998</v>
      </c>
      <c r="O301" s="849">
        <v>1816.63</v>
      </c>
      <c r="P301" s="837"/>
      <c r="Q301" s="850">
        <v>789.83913043478276</v>
      </c>
    </row>
    <row r="302" spans="1:17" ht="14.4" customHeight="1" x14ac:dyDescent="0.3">
      <c r="A302" s="831" t="s">
        <v>553</v>
      </c>
      <c r="B302" s="832" t="s">
        <v>2650</v>
      </c>
      <c r="C302" s="832" t="s">
        <v>2206</v>
      </c>
      <c r="D302" s="832" t="s">
        <v>2679</v>
      </c>
      <c r="E302" s="832" t="s">
        <v>1270</v>
      </c>
      <c r="F302" s="849"/>
      <c r="G302" s="849"/>
      <c r="H302" s="849"/>
      <c r="I302" s="849"/>
      <c r="J302" s="849">
        <v>3</v>
      </c>
      <c r="K302" s="849">
        <v>9791.25</v>
      </c>
      <c r="L302" s="849">
        <v>1</v>
      </c>
      <c r="M302" s="849">
        <v>3263.75</v>
      </c>
      <c r="N302" s="849">
        <v>9.4</v>
      </c>
      <c r="O302" s="849">
        <v>30679.19</v>
      </c>
      <c r="P302" s="837">
        <v>3.1333272054129964</v>
      </c>
      <c r="Q302" s="850">
        <v>3263.7436170212763</v>
      </c>
    </row>
    <row r="303" spans="1:17" ht="14.4" customHeight="1" x14ac:dyDescent="0.3">
      <c r="A303" s="831" t="s">
        <v>553</v>
      </c>
      <c r="B303" s="832" t="s">
        <v>2650</v>
      </c>
      <c r="C303" s="832" t="s">
        <v>2206</v>
      </c>
      <c r="D303" s="832" t="s">
        <v>2348</v>
      </c>
      <c r="E303" s="832" t="s">
        <v>2349</v>
      </c>
      <c r="F303" s="849"/>
      <c r="G303" s="849"/>
      <c r="H303" s="849"/>
      <c r="I303" s="849"/>
      <c r="J303" s="849"/>
      <c r="K303" s="849"/>
      <c r="L303" s="849"/>
      <c r="M303" s="849"/>
      <c r="N303" s="849">
        <v>1</v>
      </c>
      <c r="O303" s="849">
        <v>26143.46</v>
      </c>
      <c r="P303" s="837"/>
      <c r="Q303" s="850">
        <v>26143.46</v>
      </c>
    </row>
    <row r="304" spans="1:17" ht="14.4" customHeight="1" x14ac:dyDescent="0.3">
      <c r="A304" s="831" t="s">
        <v>553</v>
      </c>
      <c r="B304" s="832" t="s">
        <v>2650</v>
      </c>
      <c r="C304" s="832" t="s">
        <v>2350</v>
      </c>
      <c r="D304" s="832" t="s">
        <v>2680</v>
      </c>
      <c r="E304" s="832" t="s">
        <v>2681</v>
      </c>
      <c r="F304" s="849">
        <v>2</v>
      </c>
      <c r="G304" s="849">
        <v>2606.84</v>
      </c>
      <c r="H304" s="849"/>
      <c r="I304" s="849">
        <v>1303.42</v>
      </c>
      <c r="J304" s="849"/>
      <c r="K304" s="849"/>
      <c r="L304" s="849"/>
      <c r="M304" s="849"/>
      <c r="N304" s="849"/>
      <c r="O304" s="849"/>
      <c r="P304" s="837"/>
      <c r="Q304" s="850"/>
    </row>
    <row r="305" spans="1:17" ht="14.4" customHeight="1" x14ac:dyDescent="0.3">
      <c r="A305" s="831" t="s">
        <v>553</v>
      </c>
      <c r="B305" s="832" t="s">
        <v>2650</v>
      </c>
      <c r="C305" s="832" t="s">
        <v>2350</v>
      </c>
      <c r="D305" s="832" t="s">
        <v>2351</v>
      </c>
      <c r="E305" s="832" t="s">
        <v>2352</v>
      </c>
      <c r="F305" s="849">
        <v>24</v>
      </c>
      <c r="G305" s="849">
        <v>48075.64</v>
      </c>
      <c r="H305" s="849">
        <v>1.028460651822517</v>
      </c>
      <c r="I305" s="849">
        <v>2003.1516666666666</v>
      </c>
      <c r="J305" s="849">
        <v>22</v>
      </c>
      <c r="K305" s="849">
        <v>46745.240000000005</v>
      </c>
      <c r="L305" s="849">
        <v>1</v>
      </c>
      <c r="M305" s="849">
        <v>2124.7836363636366</v>
      </c>
      <c r="N305" s="849">
        <v>18</v>
      </c>
      <c r="O305" s="849">
        <v>38872.26</v>
      </c>
      <c r="P305" s="837">
        <v>0.83157686215751592</v>
      </c>
      <c r="Q305" s="850">
        <v>2159.5700000000002</v>
      </c>
    </row>
    <row r="306" spans="1:17" ht="14.4" customHeight="1" x14ac:dyDescent="0.3">
      <c r="A306" s="831" t="s">
        <v>553</v>
      </c>
      <c r="B306" s="832" t="s">
        <v>2650</v>
      </c>
      <c r="C306" s="832" t="s">
        <v>2350</v>
      </c>
      <c r="D306" s="832" t="s">
        <v>2682</v>
      </c>
      <c r="E306" s="832" t="s">
        <v>2683</v>
      </c>
      <c r="F306" s="849">
        <v>1</v>
      </c>
      <c r="G306" s="849">
        <v>2460.89</v>
      </c>
      <c r="H306" s="849"/>
      <c r="I306" s="849">
        <v>2460.89</v>
      </c>
      <c r="J306" s="849"/>
      <c r="K306" s="849"/>
      <c r="L306" s="849"/>
      <c r="M306" s="849"/>
      <c r="N306" s="849">
        <v>20</v>
      </c>
      <c r="O306" s="849">
        <v>52823</v>
      </c>
      <c r="P306" s="837"/>
      <c r="Q306" s="850">
        <v>2641.15</v>
      </c>
    </row>
    <row r="307" spans="1:17" ht="14.4" customHeight="1" x14ac:dyDescent="0.3">
      <c r="A307" s="831" t="s">
        <v>553</v>
      </c>
      <c r="B307" s="832" t="s">
        <v>2650</v>
      </c>
      <c r="C307" s="832" t="s">
        <v>2350</v>
      </c>
      <c r="D307" s="832" t="s">
        <v>2684</v>
      </c>
      <c r="E307" s="832" t="s">
        <v>2685</v>
      </c>
      <c r="F307" s="849"/>
      <c r="G307" s="849"/>
      <c r="H307" s="849"/>
      <c r="I307" s="849"/>
      <c r="J307" s="849"/>
      <c r="K307" s="849"/>
      <c r="L307" s="849"/>
      <c r="M307" s="849"/>
      <c r="N307" s="849">
        <v>3</v>
      </c>
      <c r="O307" s="849">
        <v>26707.08</v>
      </c>
      <c r="P307" s="837"/>
      <c r="Q307" s="850">
        <v>8902.36</v>
      </c>
    </row>
    <row r="308" spans="1:17" ht="14.4" customHeight="1" x14ac:dyDescent="0.3">
      <c r="A308" s="831" t="s">
        <v>553</v>
      </c>
      <c r="B308" s="832" t="s">
        <v>2650</v>
      </c>
      <c r="C308" s="832" t="s">
        <v>2350</v>
      </c>
      <c r="D308" s="832" t="s">
        <v>2355</v>
      </c>
      <c r="E308" s="832" t="s">
        <v>2356</v>
      </c>
      <c r="F308" s="849">
        <v>9</v>
      </c>
      <c r="G308" s="849">
        <v>9558.9000000000015</v>
      </c>
      <c r="H308" s="849">
        <v>1.2119894255700876</v>
      </c>
      <c r="I308" s="849">
        <v>1062.1000000000001</v>
      </c>
      <c r="J308" s="849">
        <v>7</v>
      </c>
      <c r="K308" s="849">
        <v>7886.95</v>
      </c>
      <c r="L308" s="849">
        <v>1</v>
      </c>
      <c r="M308" s="849">
        <v>1126.7071428571428</v>
      </c>
      <c r="N308" s="849">
        <v>5</v>
      </c>
      <c r="O308" s="849">
        <v>6058.0499999999993</v>
      </c>
      <c r="P308" s="837">
        <v>0.76811061310138895</v>
      </c>
      <c r="Q308" s="850">
        <v>1211.6099999999999</v>
      </c>
    </row>
    <row r="309" spans="1:17" ht="14.4" customHeight="1" x14ac:dyDescent="0.3">
      <c r="A309" s="831" t="s">
        <v>553</v>
      </c>
      <c r="B309" s="832" t="s">
        <v>2650</v>
      </c>
      <c r="C309" s="832" t="s">
        <v>2350</v>
      </c>
      <c r="D309" s="832" t="s">
        <v>2355</v>
      </c>
      <c r="E309" s="832" t="s">
        <v>2357</v>
      </c>
      <c r="F309" s="849">
        <v>10</v>
      </c>
      <c r="G309" s="849">
        <v>10624.720000000001</v>
      </c>
      <c r="H309" s="849">
        <v>0.79719021497316511</v>
      </c>
      <c r="I309" s="849">
        <v>1062.4720000000002</v>
      </c>
      <c r="J309" s="849">
        <v>11</v>
      </c>
      <c r="K309" s="849">
        <v>13327.71</v>
      </c>
      <c r="L309" s="849">
        <v>1</v>
      </c>
      <c r="M309" s="849">
        <v>1211.6099999999999</v>
      </c>
      <c r="N309" s="849">
        <v>16</v>
      </c>
      <c r="O309" s="849">
        <v>19385.759999999998</v>
      </c>
      <c r="P309" s="837">
        <v>1.4545454545454546</v>
      </c>
      <c r="Q309" s="850">
        <v>1211.6099999999999</v>
      </c>
    </row>
    <row r="310" spans="1:17" ht="14.4" customHeight="1" x14ac:dyDescent="0.3">
      <c r="A310" s="831" t="s">
        <v>553</v>
      </c>
      <c r="B310" s="832" t="s">
        <v>2650</v>
      </c>
      <c r="C310" s="832" t="s">
        <v>2350</v>
      </c>
      <c r="D310" s="832" t="s">
        <v>2686</v>
      </c>
      <c r="E310" s="832" t="s">
        <v>2687</v>
      </c>
      <c r="F310" s="849"/>
      <c r="G310" s="849"/>
      <c r="H310" s="849"/>
      <c r="I310" s="849"/>
      <c r="J310" s="849"/>
      <c r="K310" s="849"/>
      <c r="L310" s="849"/>
      <c r="M310" s="849"/>
      <c r="N310" s="849">
        <v>2</v>
      </c>
      <c r="O310" s="849">
        <v>491.22</v>
      </c>
      <c r="P310" s="837"/>
      <c r="Q310" s="850">
        <v>245.61</v>
      </c>
    </row>
    <row r="311" spans="1:17" ht="14.4" customHeight="1" x14ac:dyDescent="0.3">
      <c r="A311" s="831" t="s">
        <v>553</v>
      </c>
      <c r="B311" s="832" t="s">
        <v>2650</v>
      </c>
      <c r="C311" s="832" t="s">
        <v>2358</v>
      </c>
      <c r="D311" s="832" t="s">
        <v>2359</v>
      </c>
      <c r="E311" s="832" t="s">
        <v>2360</v>
      </c>
      <c r="F311" s="849">
        <v>18</v>
      </c>
      <c r="G311" s="849">
        <v>12366</v>
      </c>
      <c r="H311" s="849">
        <v>1.5</v>
      </c>
      <c r="I311" s="849">
        <v>687</v>
      </c>
      <c r="J311" s="849">
        <v>12</v>
      </c>
      <c r="K311" s="849">
        <v>8244</v>
      </c>
      <c r="L311" s="849">
        <v>1</v>
      </c>
      <c r="M311" s="849">
        <v>687</v>
      </c>
      <c r="N311" s="849">
        <v>10</v>
      </c>
      <c r="O311" s="849">
        <v>6870</v>
      </c>
      <c r="P311" s="837">
        <v>0.83333333333333337</v>
      </c>
      <c r="Q311" s="850">
        <v>687</v>
      </c>
    </row>
    <row r="312" spans="1:17" ht="14.4" customHeight="1" x14ac:dyDescent="0.3">
      <c r="A312" s="831" t="s">
        <v>553</v>
      </c>
      <c r="B312" s="832" t="s">
        <v>2650</v>
      </c>
      <c r="C312" s="832" t="s">
        <v>2358</v>
      </c>
      <c r="D312" s="832" t="s">
        <v>2361</v>
      </c>
      <c r="E312" s="832" t="s">
        <v>2362</v>
      </c>
      <c r="F312" s="849">
        <v>57</v>
      </c>
      <c r="G312" s="849">
        <v>13680</v>
      </c>
      <c r="H312" s="849">
        <v>1.4615384615384615</v>
      </c>
      <c r="I312" s="849">
        <v>240</v>
      </c>
      <c r="J312" s="849">
        <v>39</v>
      </c>
      <c r="K312" s="849">
        <v>9360</v>
      </c>
      <c r="L312" s="849">
        <v>1</v>
      </c>
      <c r="M312" s="849">
        <v>240</v>
      </c>
      <c r="N312" s="849">
        <v>41</v>
      </c>
      <c r="O312" s="849">
        <v>9840</v>
      </c>
      <c r="P312" s="837">
        <v>1.0512820512820513</v>
      </c>
      <c r="Q312" s="850">
        <v>240</v>
      </c>
    </row>
    <row r="313" spans="1:17" ht="14.4" customHeight="1" x14ac:dyDescent="0.3">
      <c r="A313" s="831" t="s">
        <v>553</v>
      </c>
      <c r="B313" s="832" t="s">
        <v>2650</v>
      </c>
      <c r="C313" s="832" t="s">
        <v>2358</v>
      </c>
      <c r="D313" s="832" t="s">
        <v>2364</v>
      </c>
      <c r="E313" s="832" t="s">
        <v>2362</v>
      </c>
      <c r="F313" s="849">
        <v>3.1099999999999994</v>
      </c>
      <c r="G313" s="849">
        <v>3781.7599999999998</v>
      </c>
      <c r="H313" s="849">
        <v>1.4266055045871557</v>
      </c>
      <c r="I313" s="849">
        <v>1216.0000000000002</v>
      </c>
      <c r="J313" s="849">
        <v>2.1799999999999997</v>
      </c>
      <c r="K313" s="849">
        <v>2650.88</v>
      </c>
      <c r="L313" s="849">
        <v>1</v>
      </c>
      <c r="M313" s="849">
        <v>1216.0000000000002</v>
      </c>
      <c r="N313" s="849">
        <v>1.82</v>
      </c>
      <c r="O313" s="849">
        <v>2213.12</v>
      </c>
      <c r="P313" s="837">
        <v>0.8348623853211008</v>
      </c>
      <c r="Q313" s="850">
        <v>1216</v>
      </c>
    </row>
    <row r="314" spans="1:17" ht="14.4" customHeight="1" x14ac:dyDescent="0.3">
      <c r="A314" s="831" t="s">
        <v>553</v>
      </c>
      <c r="B314" s="832" t="s">
        <v>2650</v>
      </c>
      <c r="C314" s="832" t="s">
        <v>2358</v>
      </c>
      <c r="D314" s="832" t="s">
        <v>2688</v>
      </c>
      <c r="E314" s="832" t="s">
        <v>2689</v>
      </c>
      <c r="F314" s="849">
        <v>2</v>
      </c>
      <c r="G314" s="849">
        <v>1125.5999999999999</v>
      </c>
      <c r="H314" s="849">
        <v>0.66666666666666663</v>
      </c>
      <c r="I314" s="849">
        <v>562.79999999999995</v>
      </c>
      <c r="J314" s="849">
        <v>3</v>
      </c>
      <c r="K314" s="849">
        <v>1688.3999999999999</v>
      </c>
      <c r="L314" s="849">
        <v>1</v>
      </c>
      <c r="M314" s="849">
        <v>562.79999999999995</v>
      </c>
      <c r="N314" s="849">
        <v>1</v>
      </c>
      <c r="O314" s="849">
        <v>562.79999999999995</v>
      </c>
      <c r="P314" s="837">
        <v>0.33333333333333331</v>
      </c>
      <c r="Q314" s="850">
        <v>562.79999999999995</v>
      </c>
    </row>
    <row r="315" spans="1:17" ht="14.4" customHeight="1" x14ac:dyDescent="0.3">
      <c r="A315" s="831" t="s">
        <v>553</v>
      </c>
      <c r="B315" s="832" t="s">
        <v>2650</v>
      </c>
      <c r="C315" s="832" t="s">
        <v>2358</v>
      </c>
      <c r="D315" s="832" t="s">
        <v>2688</v>
      </c>
      <c r="E315" s="832" t="s">
        <v>2690</v>
      </c>
      <c r="F315" s="849">
        <v>4</v>
      </c>
      <c r="G315" s="849">
        <v>2251.1999999999998</v>
      </c>
      <c r="H315" s="849">
        <v>1</v>
      </c>
      <c r="I315" s="849">
        <v>562.79999999999995</v>
      </c>
      <c r="J315" s="849">
        <v>4</v>
      </c>
      <c r="K315" s="849">
        <v>2251.1999999999998</v>
      </c>
      <c r="L315" s="849">
        <v>1</v>
      </c>
      <c r="M315" s="849">
        <v>562.79999999999995</v>
      </c>
      <c r="N315" s="849">
        <v>3</v>
      </c>
      <c r="O315" s="849">
        <v>1688.3999999999999</v>
      </c>
      <c r="P315" s="837">
        <v>0.75</v>
      </c>
      <c r="Q315" s="850">
        <v>562.79999999999995</v>
      </c>
    </row>
    <row r="316" spans="1:17" ht="14.4" customHeight="1" x14ac:dyDescent="0.3">
      <c r="A316" s="831" t="s">
        <v>553</v>
      </c>
      <c r="B316" s="832" t="s">
        <v>2650</v>
      </c>
      <c r="C316" s="832" t="s">
        <v>2358</v>
      </c>
      <c r="D316" s="832" t="s">
        <v>2691</v>
      </c>
      <c r="E316" s="832" t="s">
        <v>2692</v>
      </c>
      <c r="F316" s="849">
        <v>1</v>
      </c>
      <c r="G316" s="849">
        <v>595</v>
      </c>
      <c r="H316" s="849">
        <v>1</v>
      </c>
      <c r="I316" s="849">
        <v>595</v>
      </c>
      <c r="J316" s="849">
        <v>1</v>
      </c>
      <c r="K316" s="849">
        <v>595</v>
      </c>
      <c r="L316" s="849">
        <v>1</v>
      </c>
      <c r="M316" s="849">
        <v>595</v>
      </c>
      <c r="N316" s="849"/>
      <c r="O316" s="849"/>
      <c r="P316" s="837"/>
      <c r="Q316" s="850"/>
    </row>
    <row r="317" spans="1:17" ht="14.4" customHeight="1" x14ac:dyDescent="0.3">
      <c r="A317" s="831" t="s">
        <v>553</v>
      </c>
      <c r="B317" s="832" t="s">
        <v>2650</v>
      </c>
      <c r="C317" s="832" t="s">
        <v>2358</v>
      </c>
      <c r="D317" s="832" t="s">
        <v>2691</v>
      </c>
      <c r="E317" s="832" t="s">
        <v>2693</v>
      </c>
      <c r="F317" s="849">
        <v>2</v>
      </c>
      <c r="G317" s="849">
        <v>1190</v>
      </c>
      <c r="H317" s="849">
        <v>1</v>
      </c>
      <c r="I317" s="849">
        <v>595</v>
      </c>
      <c r="J317" s="849">
        <v>2</v>
      </c>
      <c r="K317" s="849">
        <v>1190</v>
      </c>
      <c r="L317" s="849">
        <v>1</v>
      </c>
      <c r="M317" s="849">
        <v>595</v>
      </c>
      <c r="N317" s="849"/>
      <c r="O317" s="849"/>
      <c r="P317" s="837"/>
      <c r="Q317" s="850"/>
    </row>
    <row r="318" spans="1:17" ht="14.4" customHeight="1" x14ac:dyDescent="0.3">
      <c r="A318" s="831" t="s">
        <v>553</v>
      </c>
      <c r="B318" s="832" t="s">
        <v>2650</v>
      </c>
      <c r="C318" s="832" t="s">
        <v>2358</v>
      </c>
      <c r="D318" s="832" t="s">
        <v>2369</v>
      </c>
      <c r="E318" s="832" t="s">
        <v>2370</v>
      </c>
      <c r="F318" s="849">
        <v>9</v>
      </c>
      <c r="G318" s="849">
        <v>2014.65</v>
      </c>
      <c r="H318" s="849">
        <v>1.125</v>
      </c>
      <c r="I318" s="849">
        <v>223.85000000000002</v>
      </c>
      <c r="J318" s="849">
        <v>8</v>
      </c>
      <c r="K318" s="849">
        <v>1790.8</v>
      </c>
      <c r="L318" s="849">
        <v>1</v>
      </c>
      <c r="M318" s="849">
        <v>223.85</v>
      </c>
      <c r="N318" s="849">
        <v>12</v>
      </c>
      <c r="O318" s="849">
        <v>2686.2</v>
      </c>
      <c r="P318" s="837">
        <v>1.5</v>
      </c>
      <c r="Q318" s="850">
        <v>223.85</v>
      </c>
    </row>
    <row r="319" spans="1:17" ht="14.4" customHeight="1" x14ac:dyDescent="0.3">
      <c r="A319" s="831" t="s">
        <v>553</v>
      </c>
      <c r="B319" s="832" t="s">
        <v>2650</v>
      </c>
      <c r="C319" s="832" t="s">
        <v>2358</v>
      </c>
      <c r="D319" s="832" t="s">
        <v>2369</v>
      </c>
      <c r="E319" s="832" t="s">
        <v>2371</v>
      </c>
      <c r="F319" s="849">
        <v>15</v>
      </c>
      <c r="G319" s="849">
        <v>3357.75</v>
      </c>
      <c r="H319" s="849">
        <v>2.5</v>
      </c>
      <c r="I319" s="849">
        <v>223.85</v>
      </c>
      <c r="J319" s="849">
        <v>6</v>
      </c>
      <c r="K319" s="849">
        <v>1343.1</v>
      </c>
      <c r="L319" s="849">
        <v>1</v>
      </c>
      <c r="M319" s="849">
        <v>223.85</v>
      </c>
      <c r="N319" s="849">
        <v>4</v>
      </c>
      <c r="O319" s="849">
        <v>895.4</v>
      </c>
      <c r="P319" s="837">
        <v>0.66666666666666674</v>
      </c>
      <c r="Q319" s="850">
        <v>223.85</v>
      </c>
    </row>
    <row r="320" spans="1:17" ht="14.4" customHeight="1" x14ac:dyDescent="0.3">
      <c r="A320" s="831" t="s">
        <v>553</v>
      </c>
      <c r="B320" s="832" t="s">
        <v>2650</v>
      </c>
      <c r="C320" s="832" t="s">
        <v>2358</v>
      </c>
      <c r="D320" s="832" t="s">
        <v>2372</v>
      </c>
      <c r="E320" s="832" t="s">
        <v>2373</v>
      </c>
      <c r="F320" s="849">
        <v>3</v>
      </c>
      <c r="G320" s="849">
        <v>6470.01</v>
      </c>
      <c r="H320" s="849"/>
      <c r="I320" s="849">
        <v>2156.67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553</v>
      </c>
      <c r="B321" s="832" t="s">
        <v>2650</v>
      </c>
      <c r="C321" s="832" t="s">
        <v>2358</v>
      </c>
      <c r="D321" s="832" t="s">
        <v>2372</v>
      </c>
      <c r="E321" s="832" t="s">
        <v>2374</v>
      </c>
      <c r="F321" s="849">
        <v>4</v>
      </c>
      <c r="G321" s="849">
        <v>8626.68</v>
      </c>
      <c r="H321" s="849"/>
      <c r="I321" s="849">
        <v>2156.67</v>
      </c>
      <c r="J321" s="849"/>
      <c r="K321" s="849"/>
      <c r="L321" s="849"/>
      <c r="M321" s="849"/>
      <c r="N321" s="849">
        <v>1</v>
      </c>
      <c r="O321" s="849">
        <v>2156.67</v>
      </c>
      <c r="P321" s="837"/>
      <c r="Q321" s="850">
        <v>2156.67</v>
      </c>
    </row>
    <row r="322" spans="1:17" ht="14.4" customHeight="1" x14ac:dyDescent="0.3">
      <c r="A322" s="831" t="s">
        <v>553</v>
      </c>
      <c r="B322" s="832" t="s">
        <v>2650</v>
      </c>
      <c r="C322" s="832" t="s">
        <v>2358</v>
      </c>
      <c r="D322" s="832" t="s">
        <v>2694</v>
      </c>
      <c r="E322" s="832" t="s">
        <v>2374</v>
      </c>
      <c r="F322" s="849"/>
      <c r="G322" s="849"/>
      <c r="H322" s="849"/>
      <c r="I322" s="849"/>
      <c r="J322" s="849"/>
      <c r="K322" s="849"/>
      <c r="L322" s="849"/>
      <c r="M322" s="849"/>
      <c r="N322" s="849">
        <v>1</v>
      </c>
      <c r="O322" s="849">
        <v>3605.51</v>
      </c>
      <c r="P322" s="837"/>
      <c r="Q322" s="850">
        <v>3605.51</v>
      </c>
    </row>
    <row r="323" spans="1:17" ht="14.4" customHeight="1" x14ac:dyDescent="0.3">
      <c r="A323" s="831" t="s">
        <v>553</v>
      </c>
      <c r="B323" s="832" t="s">
        <v>2650</v>
      </c>
      <c r="C323" s="832" t="s">
        <v>2358</v>
      </c>
      <c r="D323" s="832" t="s">
        <v>2375</v>
      </c>
      <c r="E323" s="832" t="s">
        <v>2373</v>
      </c>
      <c r="F323" s="849"/>
      <c r="G323" s="849"/>
      <c r="H323" s="849"/>
      <c r="I323" s="849"/>
      <c r="J323" s="849">
        <v>2</v>
      </c>
      <c r="K323" s="849">
        <v>11416.58</v>
      </c>
      <c r="L323" s="849">
        <v>1</v>
      </c>
      <c r="M323" s="849">
        <v>5708.29</v>
      </c>
      <c r="N323" s="849">
        <v>1</v>
      </c>
      <c r="O323" s="849">
        <v>5708.29</v>
      </c>
      <c r="P323" s="837">
        <v>0.5</v>
      </c>
      <c r="Q323" s="850">
        <v>5708.29</v>
      </c>
    </row>
    <row r="324" spans="1:17" ht="14.4" customHeight="1" x14ac:dyDescent="0.3">
      <c r="A324" s="831" t="s">
        <v>553</v>
      </c>
      <c r="B324" s="832" t="s">
        <v>2650</v>
      </c>
      <c r="C324" s="832" t="s">
        <v>2358</v>
      </c>
      <c r="D324" s="832" t="s">
        <v>2375</v>
      </c>
      <c r="E324" s="832" t="s">
        <v>2374</v>
      </c>
      <c r="F324" s="849">
        <v>2</v>
      </c>
      <c r="G324" s="849">
        <v>11416.58</v>
      </c>
      <c r="H324" s="849"/>
      <c r="I324" s="849">
        <v>5708.29</v>
      </c>
      <c r="J324" s="849"/>
      <c r="K324" s="849"/>
      <c r="L324" s="849"/>
      <c r="M324" s="849"/>
      <c r="N324" s="849">
        <v>2</v>
      </c>
      <c r="O324" s="849">
        <v>11416.58</v>
      </c>
      <c r="P324" s="837"/>
      <c r="Q324" s="850">
        <v>5708.29</v>
      </c>
    </row>
    <row r="325" spans="1:17" ht="14.4" customHeight="1" x14ac:dyDescent="0.3">
      <c r="A325" s="831" t="s">
        <v>553</v>
      </c>
      <c r="B325" s="832" t="s">
        <v>2650</v>
      </c>
      <c r="C325" s="832" t="s">
        <v>2358</v>
      </c>
      <c r="D325" s="832" t="s">
        <v>2376</v>
      </c>
      <c r="E325" s="832" t="s">
        <v>2377</v>
      </c>
      <c r="F325" s="849">
        <v>2</v>
      </c>
      <c r="G325" s="849">
        <v>7876.36</v>
      </c>
      <c r="H325" s="849"/>
      <c r="I325" s="849">
        <v>3938.18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553</v>
      </c>
      <c r="B326" s="832" t="s">
        <v>2650</v>
      </c>
      <c r="C326" s="832" t="s">
        <v>2358</v>
      </c>
      <c r="D326" s="832" t="s">
        <v>2376</v>
      </c>
      <c r="E326" s="832" t="s">
        <v>2378</v>
      </c>
      <c r="F326" s="849">
        <v>6</v>
      </c>
      <c r="G326" s="849">
        <v>23629.08</v>
      </c>
      <c r="H326" s="849"/>
      <c r="I326" s="849">
        <v>3938.1800000000003</v>
      </c>
      <c r="J326" s="849"/>
      <c r="K326" s="849"/>
      <c r="L326" s="849"/>
      <c r="M326" s="849"/>
      <c r="N326" s="849">
        <v>2</v>
      </c>
      <c r="O326" s="849">
        <v>7876.36</v>
      </c>
      <c r="P326" s="837"/>
      <c r="Q326" s="850">
        <v>3938.18</v>
      </c>
    </row>
    <row r="327" spans="1:17" ht="14.4" customHeight="1" x14ac:dyDescent="0.3">
      <c r="A327" s="831" t="s">
        <v>553</v>
      </c>
      <c r="B327" s="832" t="s">
        <v>2650</v>
      </c>
      <c r="C327" s="832" t="s">
        <v>2358</v>
      </c>
      <c r="D327" s="832" t="s">
        <v>2379</v>
      </c>
      <c r="E327" s="832" t="s">
        <v>2380</v>
      </c>
      <c r="F327" s="849">
        <v>2</v>
      </c>
      <c r="G327" s="849">
        <v>7856.68</v>
      </c>
      <c r="H327" s="849">
        <v>2</v>
      </c>
      <c r="I327" s="849">
        <v>3928.34</v>
      </c>
      <c r="J327" s="849">
        <v>1</v>
      </c>
      <c r="K327" s="849">
        <v>3928.34</v>
      </c>
      <c r="L327" s="849">
        <v>1</v>
      </c>
      <c r="M327" s="849">
        <v>3928.34</v>
      </c>
      <c r="N327" s="849">
        <v>1</v>
      </c>
      <c r="O327" s="849">
        <v>3928.34</v>
      </c>
      <c r="P327" s="837">
        <v>1</v>
      </c>
      <c r="Q327" s="850">
        <v>3928.34</v>
      </c>
    </row>
    <row r="328" spans="1:17" ht="14.4" customHeight="1" x14ac:dyDescent="0.3">
      <c r="A328" s="831" t="s">
        <v>553</v>
      </c>
      <c r="B328" s="832" t="s">
        <v>2650</v>
      </c>
      <c r="C328" s="832" t="s">
        <v>2358</v>
      </c>
      <c r="D328" s="832" t="s">
        <v>2381</v>
      </c>
      <c r="E328" s="832" t="s">
        <v>2382</v>
      </c>
      <c r="F328" s="849"/>
      <c r="G328" s="849"/>
      <c r="H328" s="849"/>
      <c r="I328" s="849"/>
      <c r="J328" s="849">
        <v>1</v>
      </c>
      <c r="K328" s="849">
        <v>4385.37</v>
      </c>
      <c r="L328" s="849">
        <v>1</v>
      </c>
      <c r="M328" s="849">
        <v>4385.37</v>
      </c>
      <c r="N328" s="849">
        <v>2</v>
      </c>
      <c r="O328" s="849">
        <v>8770.74</v>
      </c>
      <c r="P328" s="837">
        <v>2</v>
      </c>
      <c r="Q328" s="850">
        <v>4385.37</v>
      </c>
    </row>
    <row r="329" spans="1:17" ht="14.4" customHeight="1" x14ac:dyDescent="0.3">
      <c r="A329" s="831" t="s">
        <v>553</v>
      </c>
      <c r="B329" s="832" t="s">
        <v>2650</v>
      </c>
      <c r="C329" s="832" t="s">
        <v>2358</v>
      </c>
      <c r="D329" s="832" t="s">
        <v>2383</v>
      </c>
      <c r="E329" s="832" t="s">
        <v>2384</v>
      </c>
      <c r="F329" s="849">
        <v>4</v>
      </c>
      <c r="G329" s="849">
        <v>15713.36</v>
      </c>
      <c r="H329" s="849"/>
      <c r="I329" s="849">
        <v>3928.34</v>
      </c>
      <c r="J329" s="849"/>
      <c r="K329" s="849"/>
      <c r="L329" s="849"/>
      <c r="M329" s="849"/>
      <c r="N329" s="849">
        <v>3</v>
      </c>
      <c r="O329" s="849">
        <v>11785.02</v>
      </c>
      <c r="P329" s="837"/>
      <c r="Q329" s="850">
        <v>3928.34</v>
      </c>
    </row>
    <row r="330" spans="1:17" ht="14.4" customHeight="1" x14ac:dyDescent="0.3">
      <c r="A330" s="831" t="s">
        <v>553</v>
      </c>
      <c r="B330" s="832" t="s">
        <v>2650</v>
      </c>
      <c r="C330" s="832" t="s">
        <v>2358</v>
      </c>
      <c r="D330" s="832" t="s">
        <v>2388</v>
      </c>
      <c r="E330" s="832" t="s">
        <v>2389</v>
      </c>
      <c r="F330" s="849">
        <v>2</v>
      </c>
      <c r="G330" s="849">
        <v>6707.34</v>
      </c>
      <c r="H330" s="849"/>
      <c r="I330" s="849">
        <v>3353.67</v>
      </c>
      <c r="J330" s="849"/>
      <c r="K330" s="849"/>
      <c r="L330" s="849"/>
      <c r="M330" s="849"/>
      <c r="N330" s="849"/>
      <c r="O330" s="849"/>
      <c r="P330" s="837"/>
      <c r="Q330" s="850"/>
    </row>
    <row r="331" spans="1:17" ht="14.4" customHeight="1" x14ac:dyDescent="0.3">
      <c r="A331" s="831" t="s">
        <v>553</v>
      </c>
      <c r="B331" s="832" t="s">
        <v>2650</v>
      </c>
      <c r="C331" s="832" t="s">
        <v>2358</v>
      </c>
      <c r="D331" s="832" t="s">
        <v>2390</v>
      </c>
      <c r="E331" s="832" t="s">
        <v>2391</v>
      </c>
      <c r="F331" s="849">
        <v>4</v>
      </c>
      <c r="G331" s="849">
        <v>18704</v>
      </c>
      <c r="H331" s="849"/>
      <c r="I331" s="849">
        <v>4676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553</v>
      </c>
      <c r="B332" s="832" t="s">
        <v>2650</v>
      </c>
      <c r="C332" s="832" t="s">
        <v>2358</v>
      </c>
      <c r="D332" s="832" t="s">
        <v>2392</v>
      </c>
      <c r="E332" s="832" t="s">
        <v>2391</v>
      </c>
      <c r="F332" s="849"/>
      <c r="G332" s="849"/>
      <c r="H332" s="849"/>
      <c r="I332" s="849"/>
      <c r="J332" s="849"/>
      <c r="K332" s="849"/>
      <c r="L332" s="849"/>
      <c r="M332" s="849"/>
      <c r="N332" s="849">
        <v>1</v>
      </c>
      <c r="O332" s="849">
        <v>5239</v>
      </c>
      <c r="P332" s="837"/>
      <c r="Q332" s="850">
        <v>5239</v>
      </c>
    </row>
    <row r="333" spans="1:17" ht="14.4" customHeight="1" x14ac:dyDescent="0.3">
      <c r="A333" s="831" t="s">
        <v>553</v>
      </c>
      <c r="B333" s="832" t="s">
        <v>2650</v>
      </c>
      <c r="C333" s="832" t="s">
        <v>2358</v>
      </c>
      <c r="D333" s="832" t="s">
        <v>2695</v>
      </c>
      <c r="E333" s="832" t="s">
        <v>2391</v>
      </c>
      <c r="F333" s="849"/>
      <c r="G333" s="849"/>
      <c r="H333" s="849"/>
      <c r="I333" s="849"/>
      <c r="J333" s="849"/>
      <c r="K333" s="849"/>
      <c r="L333" s="849"/>
      <c r="M333" s="849"/>
      <c r="N333" s="849">
        <v>1</v>
      </c>
      <c r="O333" s="849">
        <v>5823</v>
      </c>
      <c r="P333" s="837"/>
      <c r="Q333" s="850">
        <v>5823</v>
      </c>
    </row>
    <row r="334" spans="1:17" ht="14.4" customHeight="1" x14ac:dyDescent="0.3">
      <c r="A334" s="831" t="s">
        <v>553</v>
      </c>
      <c r="B334" s="832" t="s">
        <v>2650</v>
      </c>
      <c r="C334" s="832" t="s">
        <v>2358</v>
      </c>
      <c r="D334" s="832" t="s">
        <v>2393</v>
      </c>
      <c r="E334" s="832" t="s">
        <v>2394</v>
      </c>
      <c r="F334" s="849">
        <v>7</v>
      </c>
      <c r="G334" s="849">
        <v>4144</v>
      </c>
      <c r="H334" s="849"/>
      <c r="I334" s="849">
        <v>592</v>
      </c>
      <c r="J334" s="849"/>
      <c r="K334" s="849"/>
      <c r="L334" s="849"/>
      <c r="M334" s="849"/>
      <c r="N334" s="849">
        <v>4</v>
      </c>
      <c r="O334" s="849">
        <v>2368</v>
      </c>
      <c r="P334" s="837"/>
      <c r="Q334" s="850">
        <v>592</v>
      </c>
    </row>
    <row r="335" spans="1:17" ht="14.4" customHeight="1" x14ac:dyDescent="0.3">
      <c r="A335" s="831" t="s">
        <v>553</v>
      </c>
      <c r="B335" s="832" t="s">
        <v>2650</v>
      </c>
      <c r="C335" s="832" t="s">
        <v>2358</v>
      </c>
      <c r="D335" s="832" t="s">
        <v>2393</v>
      </c>
      <c r="E335" s="832" t="s">
        <v>2395</v>
      </c>
      <c r="F335" s="849">
        <v>8</v>
      </c>
      <c r="G335" s="849">
        <v>4736</v>
      </c>
      <c r="H335" s="849"/>
      <c r="I335" s="849">
        <v>592</v>
      </c>
      <c r="J335" s="849"/>
      <c r="K335" s="849"/>
      <c r="L335" s="849"/>
      <c r="M335" s="849"/>
      <c r="N335" s="849">
        <v>6</v>
      </c>
      <c r="O335" s="849">
        <v>3552</v>
      </c>
      <c r="P335" s="837"/>
      <c r="Q335" s="850">
        <v>592</v>
      </c>
    </row>
    <row r="336" spans="1:17" ht="14.4" customHeight="1" x14ac:dyDescent="0.3">
      <c r="A336" s="831" t="s">
        <v>553</v>
      </c>
      <c r="B336" s="832" t="s">
        <v>2650</v>
      </c>
      <c r="C336" s="832" t="s">
        <v>2358</v>
      </c>
      <c r="D336" s="832" t="s">
        <v>2396</v>
      </c>
      <c r="E336" s="832" t="s">
        <v>2440</v>
      </c>
      <c r="F336" s="849"/>
      <c r="G336" s="849"/>
      <c r="H336" s="849"/>
      <c r="I336" s="849"/>
      <c r="J336" s="849"/>
      <c r="K336" s="849"/>
      <c r="L336" s="849"/>
      <c r="M336" s="849"/>
      <c r="N336" s="849">
        <v>1</v>
      </c>
      <c r="O336" s="849">
        <v>6593.35</v>
      </c>
      <c r="P336" s="837"/>
      <c r="Q336" s="850">
        <v>6593.35</v>
      </c>
    </row>
    <row r="337" spans="1:17" ht="14.4" customHeight="1" x14ac:dyDescent="0.3">
      <c r="A337" s="831" t="s">
        <v>553</v>
      </c>
      <c r="B337" s="832" t="s">
        <v>2650</v>
      </c>
      <c r="C337" s="832" t="s">
        <v>2358</v>
      </c>
      <c r="D337" s="832" t="s">
        <v>2396</v>
      </c>
      <c r="E337" s="832" t="s">
        <v>2397</v>
      </c>
      <c r="F337" s="849">
        <v>2</v>
      </c>
      <c r="G337" s="849">
        <v>13186.7</v>
      </c>
      <c r="H337" s="849"/>
      <c r="I337" s="849">
        <v>6593.35</v>
      </c>
      <c r="J337" s="849"/>
      <c r="K337" s="849"/>
      <c r="L337" s="849"/>
      <c r="M337" s="849"/>
      <c r="N337" s="849">
        <v>1</v>
      </c>
      <c r="O337" s="849">
        <v>6593.35</v>
      </c>
      <c r="P337" s="837"/>
      <c r="Q337" s="850">
        <v>6593.35</v>
      </c>
    </row>
    <row r="338" spans="1:17" ht="14.4" customHeight="1" x14ac:dyDescent="0.3">
      <c r="A338" s="831" t="s">
        <v>553</v>
      </c>
      <c r="B338" s="832" t="s">
        <v>2650</v>
      </c>
      <c r="C338" s="832" t="s">
        <v>2358</v>
      </c>
      <c r="D338" s="832" t="s">
        <v>2398</v>
      </c>
      <c r="E338" s="832" t="s">
        <v>2440</v>
      </c>
      <c r="F338" s="849"/>
      <c r="G338" s="849"/>
      <c r="H338" s="849"/>
      <c r="I338" s="849"/>
      <c r="J338" s="849">
        <v>1</v>
      </c>
      <c r="K338" s="849">
        <v>1978.94</v>
      </c>
      <c r="L338" s="849">
        <v>1</v>
      </c>
      <c r="M338" s="849">
        <v>1978.94</v>
      </c>
      <c r="N338" s="849"/>
      <c r="O338" s="849"/>
      <c r="P338" s="837"/>
      <c r="Q338" s="850"/>
    </row>
    <row r="339" spans="1:17" ht="14.4" customHeight="1" x14ac:dyDescent="0.3">
      <c r="A339" s="831" t="s">
        <v>553</v>
      </c>
      <c r="B339" s="832" t="s">
        <v>2650</v>
      </c>
      <c r="C339" s="832" t="s">
        <v>2358</v>
      </c>
      <c r="D339" s="832" t="s">
        <v>2399</v>
      </c>
      <c r="E339" s="832" t="s">
        <v>2400</v>
      </c>
      <c r="F339" s="849">
        <v>4</v>
      </c>
      <c r="G339" s="849">
        <v>52364</v>
      </c>
      <c r="H339" s="849"/>
      <c r="I339" s="849">
        <v>13091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553</v>
      </c>
      <c r="B340" s="832" t="s">
        <v>2650</v>
      </c>
      <c r="C340" s="832" t="s">
        <v>2358</v>
      </c>
      <c r="D340" s="832" t="s">
        <v>2696</v>
      </c>
      <c r="E340" s="832" t="s">
        <v>2486</v>
      </c>
      <c r="F340" s="849"/>
      <c r="G340" s="849"/>
      <c r="H340" s="849"/>
      <c r="I340" s="849"/>
      <c r="J340" s="849"/>
      <c r="K340" s="849"/>
      <c r="L340" s="849"/>
      <c r="M340" s="849"/>
      <c r="N340" s="849">
        <v>1</v>
      </c>
      <c r="O340" s="849">
        <v>10478</v>
      </c>
      <c r="P340" s="837"/>
      <c r="Q340" s="850">
        <v>10478</v>
      </c>
    </row>
    <row r="341" spans="1:17" ht="14.4" customHeight="1" x14ac:dyDescent="0.3">
      <c r="A341" s="831" t="s">
        <v>553</v>
      </c>
      <c r="B341" s="832" t="s">
        <v>2650</v>
      </c>
      <c r="C341" s="832" t="s">
        <v>2358</v>
      </c>
      <c r="D341" s="832" t="s">
        <v>2696</v>
      </c>
      <c r="E341" s="832" t="s">
        <v>2697</v>
      </c>
      <c r="F341" s="849"/>
      <c r="G341" s="849"/>
      <c r="H341" s="849"/>
      <c r="I341" s="849"/>
      <c r="J341" s="849"/>
      <c r="K341" s="849"/>
      <c r="L341" s="849"/>
      <c r="M341" s="849"/>
      <c r="N341" s="849">
        <v>1</v>
      </c>
      <c r="O341" s="849">
        <v>10478</v>
      </c>
      <c r="P341" s="837"/>
      <c r="Q341" s="850">
        <v>10478</v>
      </c>
    </row>
    <row r="342" spans="1:17" ht="14.4" customHeight="1" x14ac:dyDescent="0.3">
      <c r="A342" s="831" t="s">
        <v>553</v>
      </c>
      <c r="B342" s="832" t="s">
        <v>2650</v>
      </c>
      <c r="C342" s="832" t="s">
        <v>2358</v>
      </c>
      <c r="D342" s="832" t="s">
        <v>2406</v>
      </c>
      <c r="E342" s="832" t="s">
        <v>2405</v>
      </c>
      <c r="F342" s="849">
        <v>1</v>
      </c>
      <c r="G342" s="849">
        <v>8286.76</v>
      </c>
      <c r="H342" s="849"/>
      <c r="I342" s="849">
        <v>8286.76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553</v>
      </c>
      <c r="B343" s="832" t="s">
        <v>2650</v>
      </c>
      <c r="C343" s="832" t="s">
        <v>2358</v>
      </c>
      <c r="D343" s="832" t="s">
        <v>2407</v>
      </c>
      <c r="E343" s="832" t="s">
        <v>2405</v>
      </c>
      <c r="F343" s="849">
        <v>4</v>
      </c>
      <c r="G343" s="849">
        <v>11549.24</v>
      </c>
      <c r="H343" s="849"/>
      <c r="I343" s="849">
        <v>2887.31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553</v>
      </c>
      <c r="B344" s="832" t="s">
        <v>2650</v>
      </c>
      <c r="C344" s="832" t="s">
        <v>2358</v>
      </c>
      <c r="D344" s="832" t="s">
        <v>2410</v>
      </c>
      <c r="E344" s="832" t="s">
        <v>2411</v>
      </c>
      <c r="F344" s="849">
        <v>10</v>
      </c>
      <c r="G344" s="849">
        <v>81330</v>
      </c>
      <c r="H344" s="849"/>
      <c r="I344" s="849">
        <v>8133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" customHeight="1" x14ac:dyDescent="0.3">
      <c r="A345" s="831" t="s">
        <v>553</v>
      </c>
      <c r="B345" s="832" t="s">
        <v>2650</v>
      </c>
      <c r="C345" s="832" t="s">
        <v>2358</v>
      </c>
      <c r="D345" s="832" t="s">
        <v>2413</v>
      </c>
      <c r="E345" s="832" t="s">
        <v>2411</v>
      </c>
      <c r="F345" s="849">
        <v>4</v>
      </c>
      <c r="G345" s="849">
        <v>22996</v>
      </c>
      <c r="H345" s="849"/>
      <c r="I345" s="849">
        <v>5749</v>
      </c>
      <c r="J345" s="849"/>
      <c r="K345" s="849"/>
      <c r="L345" s="849"/>
      <c r="M345" s="849"/>
      <c r="N345" s="849"/>
      <c r="O345" s="849"/>
      <c r="P345" s="837"/>
      <c r="Q345" s="850"/>
    </row>
    <row r="346" spans="1:17" ht="14.4" customHeight="1" x14ac:dyDescent="0.3">
      <c r="A346" s="831" t="s">
        <v>553</v>
      </c>
      <c r="B346" s="832" t="s">
        <v>2650</v>
      </c>
      <c r="C346" s="832" t="s">
        <v>2358</v>
      </c>
      <c r="D346" s="832" t="s">
        <v>2414</v>
      </c>
      <c r="E346" s="832" t="s">
        <v>2415</v>
      </c>
      <c r="F346" s="849">
        <v>10</v>
      </c>
      <c r="G346" s="849">
        <v>27220</v>
      </c>
      <c r="H346" s="849"/>
      <c r="I346" s="849">
        <v>2722</v>
      </c>
      <c r="J346" s="849"/>
      <c r="K346" s="849"/>
      <c r="L346" s="849"/>
      <c r="M346" s="849"/>
      <c r="N346" s="849"/>
      <c r="O346" s="849"/>
      <c r="P346" s="837"/>
      <c r="Q346" s="850"/>
    </row>
    <row r="347" spans="1:17" ht="14.4" customHeight="1" x14ac:dyDescent="0.3">
      <c r="A347" s="831" t="s">
        <v>553</v>
      </c>
      <c r="B347" s="832" t="s">
        <v>2650</v>
      </c>
      <c r="C347" s="832" t="s">
        <v>2358</v>
      </c>
      <c r="D347" s="832" t="s">
        <v>2698</v>
      </c>
      <c r="E347" s="832" t="s">
        <v>2418</v>
      </c>
      <c r="F347" s="849"/>
      <c r="G347" s="849"/>
      <c r="H347" s="849"/>
      <c r="I347" s="849"/>
      <c r="J347" s="849"/>
      <c r="K347" s="849"/>
      <c r="L347" s="849"/>
      <c r="M347" s="849"/>
      <c r="N347" s="849">
        <v>6</v>
      </c>
      <c r="O347" s="849">
        <v>38241.839999999997</v>
      </c>
      <c r="P347" s="837"/>
      <c r="Q347" s="850">
        <v>6373.6399999999994</v>
      </c>
    </row>
    <row r="348" spans="1:17" ht="14.4" customHeight="1" x14ac:dyDescent="0.3">
      <c r="A348" s="831" t="s">
        <v>553</v>
      </c>
      <c r="B348" s="832" t="s">
        <v>2650</v>
      </c>
      <c r="C348" s="832" t="s">
        <v>2358</v>
      </c>
      <c r="D348" s="832" t="s">
        <v>2419</v>
      </c>
      <c r="E348" s="832" t="s">
        <v>2418</v>
      </c>
      <c r="F348" s="849"/>
      <c r="G348" s="849"/>
      <c r="H348" s="849"/>
      <c r="I348" s="849"/>
      <c r="J348" s="849"/>
      <c r="K348" s="849"/>
      <c r="L348" s="849"/>
      <c r="M348" s="849"/>
      <c r="N348" s="849">
        <v>8</v>
      </c>
      <c r="O348" s="849">
        <v>8572.7999999999993</v>
      </c>
      <c r="P348" s="837"/>
      <c r="Q348" s="850">
        <v>1071.5999999999999</v>
      </c>
    </row>
    <row r="349" spans="1:17" ht="14.4" customHeight="1" x14ac:dyDescent="0.3">
      <c r="A349" s="831" t="s">
        <v>553</v>
      </c>
      <c r="B349" s="832" t="s">
        <v>2650</v>
      </c>
      <c r="C349" s="832" t="s">
        <v>2358</v>
      </c>
      <c r="D349" s="832" t="s">
        <v>2699</v>
      </c>
      <c r="E349" s="832" t="s">
        <v>2421</v>
      </c>
      <c r="F349" s="849">
        <v>1</v>
      </c>
      <c r="G349" s="849">
        <v>55245</v>
      </c>
      <c r="H349" s="849"/>
      <c r="I349" s="849">
        <v>55245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" customHeight="1" x14ac:dyDescent="0.3">
      <c r="A350" s="831" t="s">
        <v>553</v>
      </c>
      <c r="B350" s="832" t="s">
        <v>2650</v>
      </c>
      <c r="C350" s="832" t="s">
        <v>2358</v>
      </c>
      <c r="D350" s="832" t="s">
        <v>2699</v>
      </c>
      <c r="E350" s="832" t="s">
        <v>2422</v>
      </c>
      <c r="F350" s="849"/>
      <c r="G350" s="849"/>
      <c r="H350" s="849"/>
      <c r="I350" s="849"/>
      <c r="J350" s="849"/>
      <c r="K350" s="849"/>
      <c r="L350" s="849"/>
      <c r="M350" s="849"/>
      <c r="N350" s="849">
        <v>2</v>
      </c>
      <c r="O350" s="849">
        <v>110490</v>
      </c>
      <c r="P350" s="837"/>
      <c r="Q350" s="850">
        <v>55245</v>
      </c>
    </row>
    <row r="351" spans="1:17" ht="14.4" customHeight="1" x14ac:dyDescent="0.3">
      <c r="A351" s="831" t="s">
        <v>553</v>
      </c>
      <c r="B351" s="832" t="s">
        <v>2650</v>
      </c>
      <c r="C351" s="832" t="s">
        <v>2358</v>
      </c>
      <c r="D351" s="832" t="s">
        <v>2420</v>
      </c>
      <c r="E351" s="832" t="s">
        <v>2422</v>
      </c>
      <c r="F351" s="849">
        <v>1</v>
      </c>
      <c r="G351" s="849">
        <v>62658</v>
      </c>
      <c r="H351" s="849"/>
      <c r="I351" s="849">
        <v>62658</v>
      </c>
      <c r="J351" s="849"/>
      <c r="K351" s="849"/>
      <c r="L351" s="849"/>
      <c r="M351" s="849"/>
      <c r="N351" s="849">
        <v>1</v>
      </c>
      <c r="O351" s="849">
        <v>62658</v>
      </c>
      <c r="P351" s="837"/>
      <c r="Q351" s="850">
        <v>62658</v>
      </c>
    </row>
    <row r="352" spans="1:17" ht="14.4" customHeight="1" x14ac:dyDescent="0.3">
      <c r="A352" s="831" t="s">
        <v>553</v>
      </c>
      <c r="B352" s="832" t="s">
        <v>2650</v>
      </c>
      <c r="C352" s="832" t="s">
        <v>2358</v>
      </c>
      <c r="D352" s="832" t="s">
        <v>2700</v>
      </c>
      <c r="E352" s="832" t="s">
        <v>2701</v>
      </c>
      <c r="F352" s="849">
        <v>1</v>
      </c>
      <c r="G352" s="849">
        <v>5610</v>
      </c>
      <c r="H352" s="849">
        <v>0.5</v>
      </c>
      <c r="I352" s="849">
        <v>5610</v>
      </c>
      <c r="J352" s="849">
        <v>2</v>
      </c>
      <c r="K352" s="849">
        <v>11220</v>
      </c>
      <c r="L352" s="849">
        <v>1</v>
      </c>
      <c r="M352" s="849">
        <v>5610</v>
      </c>
      <c r="N352" s="849"/>
      <c r="O352" s="849"/>
      <c r="P352" s="837"/>
      <c r="Q352" s="850"/>
    </row>
    <row r="353" spans="1:17" ht="14.4" customHeight="1" x14ac:dyDescent="0.3">
      <c r="A353" s="831" t="s">
        <v>553</v>
      </c>
      <c r="B353" s="832" t="s">
        <v>2650</v>
      </c>
      <c r="C353" s="832" t="s">
        <v>2358</v>
      </c>
      <c r="D353" s="832" t="s">
        <v>2702</v>
      </c>
      <c r="E353" s="832" t="s">
        <v>2701</v>
      </c>
      <c r="F353" s="849">
        <v>1</v>
      </c>
      <c r="G353" s="849">
        <v>6154</v>
      </c>
      <c r="H353" s="849">
        <v>0.5</v>
      </c>
      <c r="I353" s="849">
        <v>6154</v>
      </c>
      <c r="J353" s="849">
        <v>2</v>
      </c>
      <c r="K353" s="849">
        <v>12308</v>
      </c>
      <c r="L353" s="849">
        <v>1</v>
      </c>
      <c r="M353" s="849">
        <v>6154</v>
      </c>
      <c r="N353" s="849"/>
      <c r="O353" s="849"/>
      <c r="P353" s="837"/>
      <c r="Q353" s="850"/>
    </row>
    <row r="354" spans="1:17" ht="14.4" customHeight="1" x14ac:dyDescent="0.3">
      <c r="A354" s="831" t="s">
        <v>553</v>
      </c>
      <c r="B354" s="832" t="s">
        <v>2650</v>
      </c>
      <c r="C354" s="832" t="s">
        <v>2358</v>
      </c>
      <c r="D354" s="832" t="s">
        <v>2703</v>
      </c>
      <c r="E354" s="832" t="s">
        <v>2704</v>
      </c>
      <c r="F354" s="849"/>
      <c r="G354" s="849"/>
      <c r="H354" s="849"/>
      <c r="I354" s="849"/>
      <c r="J354" s="849"/>
      <c r="K354" s="849"/>
      <c r="L354" s="849"/>
      <c r="M354" s="849"/>
      <c r="N354" s="849">
        <v>1</v>
      </c>
      <c r="O354" s="849">
        <v>15980.73</v>
      </c>
      <c r="P354" s="837"/>
      <c r="Q354" s="850">
        <v>15980.73</v>
      </c>
    </row>
    <row r="355" spans="1:17" ht="14.4" customHeight="1" x14ac:dyDescent="0.3">
      <c r="A355" s="831" t="s">
        <v>553</v>
      </c>
      <c r="B355" s="832" t="s">
        <v>2650</v>
      </c>
      <c r="C355" s="832" t="s">
        <v>2358</v>
      </c>
      <c r="D355" s="832" t="s">
        <v>2705</v>
      </c>
      <c r="E355" s="832" t="s">
        <v>2704</v>
      </c>
      <c r="F355" s="849"/>
      <c r="G355" s="849"/>
      <c r="H355" s="849"/>
      <c r="I355" s="849"/>
      <c r="J355" s="849"/>
      <c r="K355" s="849"/>
      <c r="L355" s="849"/>
      <c r="M355" s="849"/>
      <c r="N355" s="849">
        <v>4</v>
      </c>
      <c r="O355" s="849">
        <v>3283.2</v>
      </c>
      <c r="P355" s="837"/>
      <c r="Q355" s="850">
        <v>820.8</v>
      </c>
    </row>
    <row r="356" spans="1:17" ht="14.4" customHeight="1" x14ac:dyDescent="0.3">
      <c r="A356" s="831" t="s">
        <v>553</v>
      </c>
      <c r="B356" s="832" t="s">
        <v>2650</v>
      </c>
      <c r="C356" s="832" t="s">
        <v>2358</v>
      </c>
      <c r="D356" s="832" t="s">
        <v>2706</v>
      </c>
      <c r="E356" s="832" t="s">
        <v>2704</v>
      </c>
      <c r="F356" s="849"/>
      <c r="G356" s="849"/>
      <c r="H356" s="849"/>
      <c r="I356" s="849"/>
      <c r="J356" s="849"/>
      <c r="K356" s="849"/>
      <c r="L356" s="849"/>
      <c r="M356" s="849"/>
      <c r="N356" s="849">
        <v>2</v>
      </c>
      <c r="O356" s="849">
        <v>13630.26</v>
      </c>
      <c r="P356" s="837"/>
      <c r="Q356" s="850">
        <v>6815.13</v>
      </c>
    </row>
    <row r="357" spans="1:17" ht="14.4" customHeight="1" x14ac:dyDescent="0.3">
      <c r="A357" s="831" t="s">
        <v>553</v>
      </c>
      <c r="B357" s="832" t="s">
        <v>2650</v>
      </c>
      <c r="C357" s="832" t="s">
        <v>2358</v>
      </c>
      <c r="D357" s="832" t="s">
        <v>2707</v>
      </c>
      <c r="E357" s="832" t="s">
        <v>2708</v>
      </c>
      <c r="F357" s="849">
        <v>1</v>
      </c>
      <c r="G357" s="849">
        <v>22007</v>
      </c>
      <c r="H357" s="849"/>
      <c r="I357" s="849">
        <v>22007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553</v>
      </c>
      <c r="B358" s="832" t="s">
        <v>2650</v>
      </c>
      <c r="C358" s="832" t="s">
        <v>2358</v>
      </c>
      <c r="D358" s="832" t="s">
        <v>2427</v>
      </c>
      <c r="E358" s="832" t="s">
        <v>2426</v>
      </c>
      <c r="F358" s="849"/>
      <c r="G358" s="849"/>
      <c r="H358" s="849"/>
      <c r="I358" s="849"/>
      <c r="J358" s="849">
        <v>1</v>
      </c>
      <c r="K358" s="849">
        <v>6517</v>
      </c>
      <c r="L358" s="849">
        <v>1</v>
      </c>
      <c r="M358" s="849">
        <v>6517</v>
      </c>
      <c r="N358" s="849"/>
      <c r="O358" s="849"/>
      <c r="P358" s="837"/>
      <c r="Q358" s="850"/>
    </row>
    <row r="359" spans="1:17" ht="14.4" customHeight="1" x14ac:dyDescent="0.3">
      <c r="A359" s="831" t="s">
        <v>553</v>
      </c>
      <c r="B359" s="832" t="s">
        <v>2650</v>
      </c>
      <c r="C359" s="832" t="s">
        <v>2358</v>
      </c>
      <c r="D359" s="832" t="s">
        <v>2431</v>
      </c>
      <c r="E359" s="832" t="s">
        <v>2432</v>
      </c>
      <c r="F359" s="849"/>
      <c r="G359" s="849"/>
      <c r="H359" s="849"/>
      <c r="I359" s="849"/>
      <c r="J359" s="849"/>
      <c r="K359" s="849"/>
      <c r="L359" s="849"/>
      <c r="M359" s="849"/>
      <c r="N359" s="849">
        <v>2</v>
      </c>
      <c r="O359" s="849">
        <v>32117.279999999999</v>
      </c>
      <c r="P359" s="837"/>
      <c r="Q359" s="850">
        <v>16058.64</v>
      </c>
    </row>
    <row r="360" spans="1:17" ht="14.4" customHeight="1" x14ac:dyDescent="0.3">
      <c r="A360" s="831" t="s">
        <v>553</v>
      </c>
      <c r="B360" s="832" t="s">
        <v>2650</v>
      </c>
      <c r="C360" s="832" t="s">
        <v>2358</v>
      </c>
      <c r="D360" s="832" t="s">
        <v>2709</v>
      </c>
      <c r="E360" s="832" t="s">
        <v>2710</v>
      </c>
      <c r="F360" s="849">
        <v>1</v>
      </c>
      <c r="G360" s="849">
        <v>11282</v>
      </c>
      <c r="H360" s="849"/>
      <c r="I360" s="849">
        <v>11282</v>
      </c>
      <c r="J360" s="849"/>
      <c r="K360" s="849"/>
      <c r="L360" s="849"/>
      <c r="M360" s="849"/>
      <c r="N360" s="849"/>
      <c r="O360" s="849"/>
      <c r="P360" s="837"/>
      <c r="Q360" s="850"/>
    </row>
    <row r="361" spans="1:17" ht="14.4" customHeight="1" x14ac:dyDescent="0.3">
      <c r="A361" s="831" t="s">
        <v>553</v>
      </c>
      <c r="B361" s="832" t="s">
        <v>2650</v>
      </c>
      <c r="C361" s="832" t="s">
        <v>2358</v>
      </c>
      <c r="D361" s="832" t="s">
        <v>2711</v>
      </c>
      <c r="E361" s="832" t="s">
        <v>2712</v>
      </c>
      <c r="F361" s="849"/>
      <c r="G361" s="849"/>
      <c r="H361" s="849"/>
      <c r="I361" s="849"/>
      <c r="J361" s="849"/>
      <c r="K361" s="849"/>
      <c r="L361" s="849"/>
      <c r="M361" s="849"/>
      <c r="N361" s="849">
        <v>2</v>
      </c>
      <c r="O361" s="849">
        <v>14142</v>
      </c>
      <c r="P361" s="837"/>
      <c r="Q361" s="850">
        <v>7071</v>
      </c>
    </row>
    <row r="362" spans="1:17" ht="14.4" customHeight="1" x14ac:dyDescent="0.3">
      <c r="A362" s="831" t="s">
        <v>553</v>
      </c>
      <c r="B362" s="832" t="s">
        <v>2650</v>
      </c>
      <c r="C362" s="832" t="s">
        <v>2358</v>
      </c>
      <c r="D362" s="832" t="s">
        <v>2713</v>
      </c>
      <c r="E362" s="832" t="s">
        <v>2714</v>
      </c>
      <c r="F362" s="849"/>
      <c r="G362" s="849"/>
      <c r="H362" s="849"/>
      <c r="I362" s="849"/>
      <c r="J362" s="849">
        <v>3</v>
      </c>
      <c r="K362" s="849">
        <v>469.47</v>
      </c>
      <c r="L362" s="849">
        <v>1</v>
      </c>
      <c r="M362" s="849">
        <v>156.49</v>
      </c>
      <c r="N362" s="849"/>
      <c r="O362" s="849"/>
      <c r="P362" s="837"/>
      <c r="Q362" s="850"/>
    </row>
    <row r="363" spans="1:17" ht="14.4" customHeight="1" x14ac:dyDescent="0.3">
      <c r="A363" s="831" t="s">
        <v>553</v>
      </c>
      <c r="B363" s="832" t="s">
        <v>2650</v>
      </c>
      <c r="C363" s="832" t="s">
        <v>2358</v>
      </c>
      <c r="D363" s="832" t="s">
        <v>2715</v>
      </c>
      <c r="E363" s="832" t="s">
        <v>2714</v>
      </c>
      <c r="F363" s="849"/>
      <c r="G363" s="849"/>
      <c r="H363" s="849"/>
      <c r="I363" s="849"/>
      <c r="J363" s="849">
        <v>1</v>
      </c>
      <c r="K363" s="849">
        <v>172.04</v>
      </c>
      <c r="L363" s="849">
        <v>1</v>
      </c>
      <c r="M363" s="849">
        <v>172.04</v>
      </c>
      <c r="N363" s="849"/>
      <c r="O363" s="849"/>
      <c r="P363" s="837"/>
      <c r="Q363" s="850"/>
    </row>
    <row r="364" spans="1:17" ht="14.4" customHeight="1" x14ac:dyDescent="0.3">
      <c r="A364" s="831" t="s">
        <v>553</v>
      </c>
      <c r="B364" s="832" t="s">
        <v>2650</v>
      </c>
      <c r="C364" s="832" t="s">
        <v>2358</v>
      </c>
      <c r="D364" s="832" t="s">
        <v>2716</v>
      </c>
      <c r="E364" s="832" t="s">
        <v>2714</v>
      </c>
      <c r="F364" s="849"/>
      <c r="G364" s="849"/>
      <c r="H364" s="849"/>
      <c r="I364" s="849"/>
      <c r="J364" s="849">
        <v>1</v>
      </c>
      <c r="K364" s="849">
        <v>312.98</v>
      </c>
      <c r="L364" s="849">
        <v>1</v>
      </c>
      <c r="M364" s="849">
        <v>312.98</v>
      </c>
      <c r="N364" s="849"/>
      <c r="O364" s="849"/>
      <c r="P364" s="837"/>
      <c r="Q364" s="850"/>
    </row>
    <row r="365" spans="1:17" ht="14.4" customHeight="1" x14ac:dyDescent="0.3">
      <c r="A365" s="831" t="s">
        <v>553</v>
      </c>
      <c r="B365" s="832" t="s">
        <v>2650</v>
      </c>
      <c r="C365" s="832" t="s">
        <v>2358</v>
      </c>
      <c r="D365" s="832" t="s">
        <v>2717</v>
      </c>
      <c r="E365" s="832" t="s">
        <v>2486</v>
      </c>
      <c r="F365" s="849">
        <v>1</v>
      </c>
      <c r="G365" s="849">
        <v>6425</v>
      </c>
      <c r="H365" s="849"/>
      <c r="I365" s="849">
        <v>6425</v>
      </c>
      <c r="J365" s="849"/>
      <c r="K365" s="849"/>
      <c r="L365" s="849"/>
      <c r="M365" s="849"/>
      <c r="N365" s="849"/>
      <c r="O365" s="849"/>
      <c r="P365" s="837"/>
      <c r="Q365" s="850"/>
    </row>
    <row r="366" spans="1:17" ht="14.4" customHeight="1" x14ac:dyDescent="0.3">
      <c r="A366" s="831" t="s">
        <v>553</v>
      </c>
      <c r="B366" s="832" t="s">
        <v>2650</v>
      </c>
      <c r="C366" s="832" t="s">
        <v>2358</v>
      </c>
      <c r="D366" s="832" t="s">
        <v>2718</v>
      </c>
      <c r="E366" s="832" t="s">
        <v>2719</v>
      </c>
      <c r="F366" s="849">
        <v>1</v>
      </c>
      <c r="G366" s="849">
        <v>69250</v>
      </c>
      <c r="H366" s="849"/>
      <c r="I366" s="849">
        <v>69250</v>
      </c>
      <c r="J366" s="849"/>
      <c r="K366" s="849"/>
      <c r="L366" s="849"/>
      <c r="M366" s="849"/>
      <c r="N366" s="849"/>
      <c r="O366" s="849"/>
      <c r="P366" s="837"/>
      <c r="Q366" s="850"/>
    </row>
    <row r="367" spans="1:17" ht="14.4" customHeight="1" x14ac:dyDescent="0.3">
      <c r="A367" s="831" t="s">
        <v>553</v>
      </c>
      <c r="B367" s="832" t="s">
        <v>2650</v>
      </c>
      <c r="C367" s="832" t="s">
        <v>2358</v>
      </c>
      <c r="D367" s="832" t="s">
        <v>2439</v>
      </c>
      <c r="E367" s="832" t="s">
        <v>2440</v>
      </c>
      <c r="F367" s="849"/>
      <c r="G367" s="849"/>
      <c r="H367" s="849"/>
      <c r="I367" s="849"/>
      <c r="J367" s="849">
        <v>1</v>
      </c>
      <c r="K367" s="849">
        <v>4227.33</v>
      </c>
      <c r="L367" s="849">
        <v>1</v>
      </c>
      <c r="M367" s="849">
        <v>4227.33</v>
      </c>
      <c r="N367" s="849"/>
      <c r="O367" s="849"/>
      <c r="P367" s="837"/>
      <c r="Q367" s="850"/>
    </row>
    <row r="368" spans="1:17" ht="14.4" customHeight="1" x14ac:dyDescent="0.3">
      <c r="A368" s="831" t="s">
        <v>553</v>
      </c>
      <c r="B368" s="832" t="s">
        <v>2650</v>
      </c>
      <c r="C368" s="832" t="s">
        <v>2358</v>
      </c>
      <c r="D368" s="832" t="s">
        <v>2439</v>
      </c>
      <c r="E368" s="832" t="s">
        <v>2397</v>
      </c>
      <c r="F368" s="849"/>
      <c r="G368" s="849"/>
      <c r="H368" s="849"/>
      <c r="I368" s="849"/>
      <c r="J368" s="849">
        <v>1</v>
      </c>
      <c r="K368" s="849">
        <v>4227.33</v>
      </c>
      <c r="L368" s="849">
        <v>1</v>
      </c>
      <c r="M368" s="849">
        <v>4227.33</v>
      </c>
      <c r="N368" s="849"/>
      <c r="O368" s="849"/>
      <c r="P368" s="837"/>
      <c r="Q368" s="850"/>
    </row>
    <row r="369" spans="1:17" ht="14.4" customHeight="1" x14ac:dyDescent="0.3">
      <c r="A369" s="831" t="s">
        <v>553</v>
      </c>
      <c r="B369" s="832" t="s">
        <v>2650</v>
      </c>
      <c r="C369" s="832" t="s">
        <v>2358</v>
      </c>
      <c r="D369" s="832" t="s">
        <v>2720</v>
      </c>
      <c r="E369" s="832" t="s">
        <v>2373</v>
      </c>
      <c r="F369" s="849">
        <v>1</v>
      </c>
      <c r="G369" s="849">
        <v>2985</v>
      </c>
      <c r="H369" s="849"/>
      <c r="I369" s="849">
        <v>2985</v>
      </c>
      <c r="J369" s="849"/>
      <c r="K369" s="849"/>
      <c r="L369" s="849"/>
      <c r="M369" s="849"/>
      <c r="N369" s="849"/>
      <c r="O369" s="849"/>
      <c r="P369" s="837"/>
      <c r="Q369" s="850"/>
    </row>
    <row r="370" spans="1:17" ht="14.4" customHeight="1" x14ac:dyDescent="0.3">
      <c r="A370" s="831" t="s">
        <v>553</v>
      </c>
      <c r="B370" s="832" t="s">
        <v>2650</v>
      </c>
      <c r="C370" s="832" t="s">
        <v>2358</v>
      </c>
      <c r="D370" s="832" t="s">
        <v>2448</v>
      </c>
      <c r="E370" s="832" t="s">
        <v>2449</v>
      </c>
      <c r="F370" s="849"/>
      <c r="G370" s="849"/>
      <c r="H370" s="849"/>
      <c r="I370" s="849"/>
      <c r="J370" s="849"/>
      <c r="K370" s="849"/>
      <c r="L370" s="849"/>
      <c r="M370" s="849"/>
      <c r="N370" s="849">
        <v>8</v>
      </c>
      <c r="O370" s="849">
        <v>70800</v>
      </c>
      <c r="P370" s="837"/>
      <c r="Q370" s="850">
        <v>8850</v>
      </c>
    </row>
    <row r="371" spans="1:17" ht="14.4" customHeight="1" x14ac:dyDescent="0.3">
      <c r="A371" s="831" t="s">
        <v>553</v>
      </c>
      <c r="B371" s="832" t="s">
        <v>2650</v>
      </c>
      <c r="C371" s="832" t="s">
        <v>2358</v>
      </c>
      <c r="D371" s="832" t="s">
        <v>2451</v>
      </c>
      <c r="E371" s="832" t="s">
        <v>2449</v>
      </c>
      <c r="F371" s="849"/>
      <c r="G371" s="849"/>
      <c r="H371" s="849"/>
      <c r="I371" s="849"/>
      <c r="J371" s="849"/>
      <c r="K371" s="849"/>
      <c r="L371" s="849"/>
      <c r="M371" s="849"/>
      <c r="N371" s="849">
        <v>4</v>
      </c>
      <c r="O371" s="849">
        <v>18124</v>
      </c>
      <c r="P371" s="837"/>
      <c r="Q371" s="850">
        <v>4531</v>
      </c>
    </row>
    <row r="372" spans="1:17" ht="14.4" customHeight="1" x14ac:dyDescent="0.3">
      <c r="A372" s="831" t="s">
        <v>553</v>
      </c>
      <c r="B372" s="832" t="s">
        <v>2650</v>
      </c>
      <c r="C372" s="832" t="s">
        <v>2358</v>
      </c>
      <c r="D372" s="832" t="s">
        <v>2452</v>
      </c>
      <c r="E372" s="832" t="s">
        <v>2453</v>
      </c>
      <c r="F372" s="849">
        <v>1</v>
      </c>
      <c r="G372" s="849">
        <v>18285</v>
      </c>
      <c r="H372" s="849"/>
      <c r="I372" s="849">
        <v>18285</v>
      </c>
      <c r="J372" s="849"/>
      <c r="K372" s="849"/>
      <c r="L372" s="849"/>
      <c r="M372" s="849"/>
      <c r="N372" s="849">
        <v>1</v>
      </c>
      <c r="O372" s="849">
        <v>18285</v>
      </c>
      <c r="P372" s="837"/>
      <c r="Q372" s="850">
        <v>18285</v>
      </c>
    </row>
    <row r="373" spans="1:17" ht="14.4" customHeight="1" x14ac:dyDescent="0.3">
      <c r="A373" s="831" t="s">
        <v>553</v>
      </c>
      <c r="B373" s="832" t="s">
        <v>2650</v>
      </c>
      <c r="C373" s="832" t="s">
        <v>2358</v>
      </c>
      <c r="D373" s="832" t="s">
        <v>2454</v>
      </c>
      <c r="E373" s="832" t="s">
        <v>2449</v>
      </c>
      <c r="F373" s="849"/>
      <c r="G373" s="849"/>
      <c r="H373" s="849"/>
      <c r="I373" s="849"/>
      <c r="J373" s="849"/>
      <c r="K373" s="849"/>
      <c r="L373" s="849"/>
      <c r="M373" s="849"/>
      <c r="N373" s="849">
        <v>8</v>
      </c>
      <c r="O373" s="849">
        <v>15968</v>
      </c>
      <c r="P373" s="837"/>
      <c r="Q373" s="850">
        <v>1996</v>
      </c>
    </row>
    <row r="374" spans="1:17" ht="14.4" customHeight="1" x14ac:dyDescent="0.3">
      <c r="A374" s="831" t="s">
        <v>553</v>
      </c>
      <c r="B374" s="832" t="s">
        <v>2650</v>
      </c>
      <c r="C374" s="832" t="s">
        <v>2358</v>
      </c>
      <c r="D374" s="832" t="s">
        <v>2721</v>
      </c>
      <c r="E374" s="832" t="s">
        <v>2692</v>
      </c>
      <c r="F374" s="849">
        <v>2</v>
      </c>
      <c r="G374" s="849">
        <v>38801.440000000002</v>
      </c>
      <c r="H374" s="849">
        <v>2</v>
      </c>
      <c r="I374" s="849">
        <v>19400.72</v>
      </c>
      <c r="J374" s="849">
        <v>1</v>
      </c>
      <c r="K374" s="849">
        <v>19400.72</v>
      </c>
      <c r="L374" s="849">
        <v>1</v>
      </c>
      <c r="M374" s="849">
        <v>19400.72</v>
      </c>
      <c r="N374" s="849"/>
      <c r="O374" s="849"/>
      <c r="P374" s="837"/>
      <c r="Q374" s="850"/>
    </row>
    <row r="375" spans="1:17" ht="14.4" customHeight="1" x14ac:dyDescent="0.3">
      <c r="A375" s="831" t="s">
        <v>553</v>
      </c>
      <c r="B375" s="832" t="s">
        <v>2650</v>
      </c>
      <c r="C375" s="832" t="s">
        <v>2358</v>
      </c>
      <c r="D375" s="832" t="s">
        <v>2721</v>
      </c>
      <c r="E375" s="832" t="s">
        <v>2693</v>
      </c>
      <c r="F375" s="849">
        <v>2</v>
      </c>
      <c r="G375" s="849">
        <v>38801.440000000002</v>
      </c>
      <c r="H375" s="849">
        <v>1</v>
      </c>
      <c r="I375" s="849">
        <v>19400.72</v>
      </c>
      <c r="J375" s="849">
        <v>2</v>
      </c>
      <c r="K375" s="849">
        <v>38801.440000000002</v>
      </c>
      <c r="L375" s="849">
        <v>1</v>
      </c>
      <c r="M375" s="849">
        <v>19400.72</v>
      </c>
      <c r="N375" s="849"/>
      <c r="O375" s="849"/>
      <c r="P375" s="837"/>
      <c r="Q375" s="850"/>
    </row>
    <row r="376" spans="1:17" ht="14.4" customHeight="1" x14ac:dyDescent="0.3">
      <c r="A376" s="831" t="s">
        <v>553</v>
      </c>
      <c r="B376" s="832" t="s">
        <v>2650</v>
      </c>
      <c r="C376" s="832" t="s">
        <v>2358</v>
      </c>
      <c r="D376" s="832" t="s">
        <v>2722</v>
      </c>
      <c r="E376" s="832" t="s">
        <v>2373</v>
      </c>
      <c r="F376" s="849">
        <v>1</v>
      </c>
      <c r="G376" s="849">
        <v>2033.67</v>
      </c>
      <c r="H376" s="849"/>
      <c r="I376" s="849">
        <v>2033.67</v>
      </c>
      <c r="J376" s="849"/>
      <c r="K376" s="849"/>
      <c r="L376" s="849"/>
      <c r="M376" s="849"/>
      <c r="N376" s="849"/>
      <c r="O376" s="849"/>
      <c r="P376" s="837"/>
      <c r="Q376" s="850"/>
    </row>
    <row r="377" spans="1:17" ht="14.4" customHeight="1" x14ac:dyDescent="0.3">
      <c r="A377" s="831" t="s">
        <v>553</v>
      </c>
      <c r="B377" s="832" t="s">
        <v>2650</v>
      </c>
      <c r="C377" s="832" t="s">
        <v>2358</v>
      </c>
      <c r="D377" s="832" t="s">
        <v>2466</v>
      </c>
      <c r="E377" s="832" t="s">
        <v>2467</v>
      </c>
      <c r="F377" s="849"/>
      <c r="G377" s="849"/>
      <c r="H377" s="849"/>
      <c r="I377" s="849"/>
      <c r="J377" s="849"/>
      <c r="K377" s="849"/>
      <c r="L377" s="849"/>
      <c r="M377" s="849"/>
      <c r="N377" s="849">
        <v>1</v>
      </c>
      <c r="O377" s="849">
        <v>59078.92</v>
      </c>
      <c r="P377" s="837"/>
      <c r="Q377" s="850">
        <v>59078.92</v>
      </c>
    </row>
    <row r="378" spans="1:17" ht="14.4" customHeight="1" x14ac:dyDescent="0.3">
      <c r="A378" s="831" t="s">
        <v>553</v>
      </c>
      <c r="B378" s="832" t="s">
        <v>2650</v>
      </c>
      <c r="C378" s="832" t="s">
        <v>2358</v>
      </c>
      <c r="D378" s="832" t="s">
        <v>2468</v>
      </c>
      <c r="E378" s="832" t="s">
        <v>2469</v>
      </c>
      <c r="F378" s="849"/>
      <c r="G378" s="849"/>
      <c r="H378" s="849"/>
      <c r="I378" s="849"/>
      <c r="J378" s="849"/>
      <c r="K378" s="849"/>
      <c r="L378" s="849"/>
      <c r="M378" s="849"/>
      <c r="N378" s="849">
        <v>2</v>
      </c>
      <c r="O378" s="849">
        <v>7797</v>
      </c>
      <c r="P378" s="837"/>
      <c r="Q378" s="850">
        <v>3898.5</v>
      </c>
    </row>
    <row r="379" spans="1:17" ht="14.4" customHeight="1" x14ac:dyDescent="0.3">
      <c r="A379" s="831" t="s">
        <v>553</v>
      </c>
      <c r="B379" s="832" t="s">
        <v>2650</v>
      </c>
      <c r="C379" s="832" t="s">
        <v>2358</v>
      </c>
      <c r="D379" s="832" t="s">
        <v>2468</v>
      </c>
      <c r="E379" s="832" t="s">
        <v>2470</v>
      </c>
      <c r="F379" s="849"/>
      <c r="G379" s="849"/>
      <c r="H379" s="849"/>
      <c r="I379" s="849"/>
      <c r="J379" s="849"/>
      <c r="K379" s="849"/>
      <c r="L379" s="849"/>
      <c r="M379" s="849"/>
      <c r="N379" s="849">
        <v>2</v>
      </c>
      <c r="O379" s="849">
        <v>7797</v>
      </c>
      <c r="P379" s="837"/>
      <c r="Q379" s="850">
        <v>3898.5</v>
      </c>
    </row>
    <row r="380" spans="1:17" ht="14.4" customHeight="1" x14ac:dyDescent="0.3">
      <c r="A380" s="831" t="s">
        <v>553</v>
      </c>
      <c r="B380" s="832" t="s">
        <v>2650</v>
      </c>
      <c r="C380" s="832" t="s">
        <v>2358</v>
      </c>
      <c r="D380" s="832" t="s">
        <v>2471</v>
      </c>
      <c r="E380" s="832" t="s">
        <v>2473</v>
      </c>
      <c r="F380" s="849"/>
      <c r="G380" s="849"/>
      <c r="H380" s="849"/>
      <c r="I380" s="849"/>
      <c r="J380" s="849"/>
      <c r="K380" s="849"/>
      <c r="L380" s="849"/>
      <c r="M380" s="849"/>
      <c r="N380" s="849">
        <v>4</v>
      </c>
      <c r="O380" s="849">
        <v>9316</v>
      </c>
      <c r="P380" s="837"/>
      <c r="Q380" s="850">
        <v>2329</v>
      </c>
    </row>
    <row r="381" spans="1:17" ht="14.4" customHeight="1" x14ac:dyDescent="0.3">
      <c r="A381" s="831" t="s">
        <v>553</v>
      </c>
      <c r="B381" s="832" t="s">
        <v>2650</v>
      </c>
      <c r="C381" s="832" t="s">
        <v>2358</v>
      </c>
      <c r="D381" s="832" t="s">
        <v>2474</v>
      </c>
      <c r="E381" s="832" t="s">
        <v>2473</v>
      </c>
      <c r="F381" s="849"/>
      <c r="G381" s="849"/>
      <c r="H381" s="849"/>
      <c r="I381" s="849"/>
      <c r="J381" s="849"/>
      <c r="K381" s="849"/>
      <c r="L381" s="849"/>
      <c r="M381" s="849"/>
      <c r="N381" s="849">
        <v>4</v>
      </c>
      <c r="O381" s="849">
        <v>37404</v>
      </c>
      <c r="P381" s="837"/>
      <c r="Q381" s="850">
        <v>9351</v>
      </c>
    </row>
    <row r="382" spans="1:17" ht="14.4" customHeight="1" x14ac:dyDescent="0.3">
      <c r="A382" s="831" t="s">
        <v>553</v>
      </c>
      <c r="B382" s="832" t="s">
        <v>2650</v>
      </c>
      <c r="C382" s="832" t="s">
        <v>2358</v>
      </c>
      <c r="D382" s="832" t="s">
        <v>2480</v>
      </c>
      <c r="E382" s="832" t="s">
        <v>2481</v>
      </c>
      <c r="F382" s="849"/>
      <c r="G382" s="849"/>
      <c r="H382" s="849"/>
      <c r="I382" s="849"/>
      <c r="J382" s="849"/>
      <c r="K382" s="849"/>
      <c r="L382" s="849"/>
      <c r="M382" s="849"/>
      <c r="N382" s="849">
        <v>4</v>
      </c>
      <c r="O382" s="849">
        <v>48326.559999999998</v>
      </c>
      <c r="P382" s="837"/>
      <c r="Q382" s="850">
        <v>12081.64</v>
      </c>
    </row>
    <row r="383" spans="1:17" ht="14.4" customHeight="1" x14ac:dyDescent="0.3">
      <c r="A383" s="831" t="s">
        <v>553</v>
      </c>
      <c r="B383" s="832" t="s">
        <v>2650</v>
      </c>
      <c r="C383" s="832" t="s">
        <v>2358</v>
      </c>
      <c r="D383" s="832" t="s">
        <v>2487</v>
      </c>
      <c r="E383" s="832" t="s">
        <v>2481</v>
      </c>
      <c r="F383" s="849"/>
      <c r="G383" s="849"/>
      <c r="H383" s="849"/>
      <c r="I383" s="849"/>
      <c r="J383" s="849"/>
      <c r="K383" s="849"/>
      <c r="L383" s="849"/>
      <c r="M383" s="849"/>
      <c r="N383" s="849">
        <v>4</v>
      </c>
      <c r="O383" s="849">
        <v>5822.48</v>
      </c>
      <c r="P383" s="837"/>
      <c r="Q383" s="850">
        <v>1455.62</v>
      </c>
    </row>
    <row r="384" spans="1:17" ht="14.4" customHeight="1" x14ac:dyDescent="0.3">
      <c r="A384" s="831" t="s">
        <v>553</v>
      </c>
      <c r="B384" s="832" t="s">
        <v>2650</v>
      </c>
      <c r="C384" s="832" t="s">
        <v>2358</v>
      </c>
      <c r="D384" s="832" t="s">
        <v>2723</v>
      </c>
      <c r="E384" s="832" t="s">
        <v>2724</v>
      </c>
      <c r="F384" s="849"/>
      <c r="G384" s="849"/>
      <c r="H384" s="849"/>
      <c r="I384" s="849"/>
      <c r="J384" s="849"/>
      <c r="K384" s="849"/>
      <c r="L384" s="849"/>
      <c r="M384" s="849"/>
      <c r="N384" s="849">
        <v>1</v>
      </c>
      <c r="O384" s="849">
        <v>47653</v>
      </c>
      <c r="P384" s="837"/>
      <c r="Q384" s="850">
        <v>47653</v>
      </c>
    </row>
    <row r="385" spans="1:17" ht="14.4" customHeight="1" x14ac:dyDescent="0.3">
      <c r="A385" s="831" t="s">
        <v>553</v>
      </c>
      <c r="B385" s="832" t="s">
        <v>2650</v>
      </c>
      <c r="C385" s="832" t="s">
        <v>2358</v>
      </c>
      <c r="D385" s="832" t="s">
        <v>2725</v>
      </c>
      <c r="E385" s="832" t="s">
        <v>2440</v>
      </c>
      <c r="F385" s="849"/>
      <c r="G385" s="849"/>
      <c r="H385" s="849"/>
      <c r="I385" s="849"/>
      <c r="J385" s="849"/>
      <c r="K385" s="849"/>
      <c r="L385" s="849"/>
      <c r="M385" s="849"/>
      <c r="N385" s="849">
        <v>1</v>
      </c>
      <c r="O385" s="849">
        <v>1978.94</v>
      </c>
      <c r="P385" s="837"/>
      <c r="Q385" s="850">
        <v>1978.94</v>
      </c>
    </row>
    <row r="386" spans="1:17" ht="14.4" customHeight="1" x14ac:dyDescent="0.3">
      <c r="A386" s="831" t="s">
        <v>553</v>
      </c>
      <c r="B386" s="832" t="s">
        <v>2650</v>
      </c>
      <c r="C386" s="832" t="s">
        <v>2215</v>
      </c>
      <c r="D386" s="832" t="s">
        <v>2726</v>
      </c>
      <c r="E386" s="832" t="s">
        <v>2727</v>
      </c>
      <c r="F386" s="849">
        <v>10</v>
      </c>
      <c r="G386" s="849">
        <v>319660</v>
      </c>
      <c r="H386" s="849">
        <v>1</v>
      </c>
      <c r="I386" s="849">
        <v>31966</v>
      </c>
      <c r="J386" s="849">
        <v>10</v>
      </c>
      <c r="K386" s="849">
        <v>319660</v>
      </c>
      <c r="L386" s="849">
        <v>1</v>
      </c>
      <c r="M386" s="849">
        <v>31966</v>
      </c>
      <c r="N386" s="849">
        <v>9</v>
      </c>
      <c r="O386" s="849">
        <v>287694</v>
      </c>
      <c r="P386" s="837">
        <v>0.9</v>
      </c>
      <c r="Q386" s="850">
        <v>31966</v>
      </c>
    </row>
    <row r="387" spans="1:17" ht="14.4" customHeight="1" x14ac:dyDescent="0.3">
      <c r="A387" s="831" t="s">
        <v>553</v>
      </c>
      <c r="B387" s="832" t="s">
        <v>2650</v>
      </c>
      <c r="C387" s="832" t="s">
        <v>2215</v>
      </c>
      <c r="D387" s="832" t="s">
        <v>2728</v>
      </c>
      <c r="E387" s="832" t="s">
        <v>2729</v>
      </c>
      <c r="F387" s="849">
        <v>108</v>
      </c>
      <c r="G387" s="849">
        <v>1284876</v>
      </c>
      <c r="H387" s="849">
        <v>1</v>
      </c>
      <c r="I387" s="849">
        <v>11897</v>
      </c>
      <c r="J387" s="849">
        <v>108</v>
      </c>
      <c r="K387" s="849">
        <v>1284876</v>
      </c>
      <c r="L387" s="849">
        <v>1</v>
      </c>
      <c r="M387" s="849">
        <v>11897</v>
      </c>
      <c r="N387" s="849">
        <v>82</v>
      </c>
      <c r="O387" s="849">
        <v>975554</v>
      </c>
      <c r="P387" s="837">
        <v>0.7592592592592593</v>
      </c>
      <c r="Q387" s="850">
        <v>11897</v>
      </c>
    </row>
    <row r="388" spans="1:17" ht="14.4" customHeight="1" x14ac:dyDescent="0.3">
      <c r="A388" s="831" t="s">
        <v>553</v>
      </c>
      <c r="B388" s="832" t="s">
        <v>2650</v>
      </c>
      <c r="C388" s="832" t="s">
        <v>2215</v>
      </c>
      <c r="D388" s="832" t="s">
        <v>2730</v>
      </c>
      <c r="E388" s="832" t="s">
        <v>2731</v>
      </c>
      <c r="F388" s="849">
        <v>5</v>
      </c>
      <c r="G388" s="849">
        <v>4180</v>
      </c>
      <c r="H388" s="849">
        <v>1.249626307922272</v>
      </c>
      <c r="I388" s="849">
        <v>836</v>
      </c>
      <c r="J388" s="849">
        <v>4</v>
      </c>
      <c r="K388" s="849">
        <v>3345</v>
      </c>
      <c r="L388" s="849">
        <v>1</v>
      </c>
      <c r="M388" s="849">
        <v>836.25</v>
      </c>
      <c r="N388" s="849">
        <v>3</v>
      </c>
      <c r="O388" s="849">
        <v>2517</v>
      </c>
      <c r="P388" s="837">
        <v>0.75246636771300446</v>
      </c>
      <c r="Q388" s="850">
        <v>839</v>
      </c>
    </row>
    <row r="389" spans="1:17" ht="14.4" customHeight="1" x14ac:dyDescent="0.3">
      <c r="A389" s="831" t="s">
        <v>553</v>
      </c>
      <c r="B389" s="832" t="s">
        <v>2650</v>
      </c>
      <c r="C389" s="832" t="s">
        <v>2215</v>
      </c>
      <c r="D389" s="832" t="s">
        <v>2730</v>
      </c>
      <c r="E389" s="832" t="s">
        <v>2732</v>
      </c>
      <c r="F389" s="849">
        <v>1</v>
      </c>
      <c r="G389" s="849">
        <v>836</v>
      </c>
      <c r="H389" s="849">
        <v>0.33293508562325769</v>
      </c>
      <c r="I389" s="849">
        <v>836</v>
      </c>
      <c r="J389" s="849">
        <v>3</v>
      </c>
      <c r="K389" s="849">
        <v>2511</v>
      </c>
      <c r="L389" s="849">
        <v>1</v>
      </c>
      <c r="M389" s="849">
        <v>837</v>
      </c>
      <c r="N389" s="849">
        <v>1</v>
      </c>
      <c r="O389" s="849">
        <v>839</v>
      </c>
      <c r="P389" s="837">
        <v>0.33412982875348468</v>
      </c>
      <c r="Q389" s="850">
        <v>839</v>
      </c>
    </row>
    <row r="390" spans="1:17" ht="14.4" customHeight="1" x14ac:dyDescent="0.3">
      <c r="A390" s="831" t="s">
        <v>553</v>
      </c>
      <c r="B390" s="832" t="s">
        <v>2650</v>
      </c>
      <c r="C390" s="832" t="s">
        <v>2215</v>
      </c>
      <c r="D390" s="832" t="s">
        <v>2550</v>
      </c>
      <c r="E390" s="832" t="s">
        <v>2551</v>
      </c>
      <c r="F390" s="849">
        <v>0</v>
      </c>
      <c r="G390" s="849">
        <v>0</v>
      </c>
      <c r="H390" s="849"/>
      <c r="I390" s="849"/>
      <c r="J390" s="849">
        <v>0</v>
      </c>
      <c r="K390" s="849">
        <v>0</v>
      </c>
      <c r="L390" s="849"/>
      <c r="M390" s="849"/>
      <c r="N390" s="849">
        <v>0</v>
      </c>
      <c r="O390" s="849">
        <v>0</v>
      </c>
      <c r="P390" s="837"/>
      <c r="Q390" s="850"/>
    </row>
    <row r="391" spans="1:17" ht="14.4" customHeight="1" x14ac:dyDescent="0.3">
      <c r="A391" s="831" t="s">
        <v>553</v>
      </c>
      <c r="B391" s="832" t="s">
        <v>2650</v>
      </c>
      <c r="C391" s="832" t="s">
        <v>2215</v>
      </c>
      <c r="D391" s="832" t="s">
        <v>2552</v>
      </c>
      <c r="E391" s="832" t="s">
        <v>2553</v>
      </c>
      <c r="F391" s="849">
        <v>79</v>
      </c>
      <c r="G391" s="849">
        <v>0</v>
      </c>
      <c r="H391" s="849"/>
      <c r="I391" s="849">
        <v>0</v>
      </c>
      <c r="J391" s="849">
        <v>44</v>
      </c>
      <c r="K391" s="849">
        <v>0</v>
      </c>
      <c r="L391" s="849"/>
      <c r="M391" s="849">
        <v>0</v>
      </c>
      <c r="N391" s="849">
        <v>33</v>
      </c>
      <c r="O391" s="849">
        <v>0</v>
      </c>
      <c r="P391" s="837"/>
      <c r="Q391" s="850">
        <v>0</v>
      </c>
    </row>
    <row r="392" spans="1:17" ht="14.4" customHeight="1" x14ac:dyDescent="0.3">
      <c r="A392" s="831" t="s">
        <v>553</v>
      </c>
      <c r="B392" s="832" t="s">
        <v>2650</v>
      </c>
      <c r="C392" s="832" t="s">
        <v>2215</v>
      </c>
      <c r="D392" s="832" t="s">
        <v>2552</v>
      </c>
      <c r="E392" s="832" t="s">
        <v>2554</v>
      </c>
      <c r="F392" s="849">
        <v>56</v>
      </c>
      <c r="G392" s="849">
        <v>0</v>
      </c>
      <c r="H392" s="849"/>
      <c r="I392" s="849">
        <v>0</v>
      </c>
      <c r="J392" s="849">
        <v>98</v>
      </c>
      <c r="K392" s="849">
        <v>0</v>
      </c>
      <c r="L392" s="849"/>
      <c r="M392" s="849">
        <v>0</v>
      </c>
      <c r="N392" s="849">
        <v>58</v>
      </c>
      <c r="O392" s="849">
        <v>0</v>
      </c>
      <c r="P392" s="837"/>
      <c r="Q392" s="850">
        <v>0</v>
      </c>
    </row>
    <row r="393" spans="1:17" ht="14.4" customHeight="1" x14ac:dyDescent="0.3">
      <c r="A393" s="831" t="s">
        <v>553</v>
      </c>
      <c r="B393" s="832" t="s">
        <v>2650</v>
      </c>
      <c r="C393" s="832" t="s">
        <v>2215</v>
      </c>
      <c r="D393" s="832" t="s">
        <v>2733</v>
      </c>
      <c r="E393" s="832" t="s">
        <v>2734</v>
      </c>
      <c r="F393" s="849">
        <v>4</v>
      </c>
      <c r="G393" s="849">
        <v>0</v>
      </c>
      <c r="H393" s="849"/>
      <c r="I393" s="849">
        <v>0</v>
      </c>
      <c r="J393" s="849"/>
      <c r="K393" s="849"/>
      <c r="L393" s="849"/>
      <c r="M393" s="849"/>
      <c r="N393" s="849">
        <v>2</v>
      </c>
      <c r="O393" s="849">
        <v>0</v>
      </c>
      <c r="P393" s="837"/>
      <c r="Q393" s="850">
        <v>0</v>
      </c>
    </row>
    <row r="394" spans="1:17" ht="14.4" customHeight="1" x14ac:dyDescent="0.3">
      <c r="A394" s="831" t="s">
        <v>553</v>
      </c>
      <c r="B394" s="832" t="s">
        <v>2650</v>
      </c>
      <c r="C394" s="832" t="s">
        <v>2215</v>
      </c>
      <c r="D394" s="832" t="s">
        <v>2733</v>
      </c>
      <c r="E394" s="832" t="s">
        <v>2735</v>
      </c>
      <c r="F394" s="849">
        <v>4</v>
      </c>
      <c r="G394" s="849">
        <v>0</v>
      </c>
      <c r="H394" s="849"/>
      <c r="I394" s="849">
        <v>0</v>
      </c>
      <c r="J394" s="849">
        <v>2</v>
      </c>
      <c r="K394" s="849">
        <v>0</v>
      </c>
      <c r="L394" s="849"/>
      <c r="M394" s="849">
        <v>0</v>
      </c>
      <c r="N394" s="849">
        <v>1</v>
      </c>
      <c r="O394" s="849">
        <v>0</v>
      </c>
      <c r="P394" s="837"/>
      <c r="Q394" s="850">
        <v>0</v>
      </c>
    </row>
    <row r="395" spans="1:17" ht="14.4" customHeight="1" x14ac:dyDescent="0.3">
      <c r="A395" s="831" t="s">
        <v>553</v>
      </c>
      <c r="B395" s="832" t="s">
        <v>2650</v>
      </c>
      <c r="C395" s="832" t="s">
        <v>2215</v>
      </c>
      <c r="D395" s="832" t="s">
        <v>2736</v>
      </c>
      <c r="E395" s="832" t="s">
        <v>2737</v>
      </c>
      <c r="F395" s="849">
        <v>8</v>
      </c>
      <c r="G395" s="849">
        <v>0</v>
      </c>
      <c r="H395" s="849"/>
      <c r="I395" s="849">
        <v>0</v>
      </c>
      <c r="J395" s="849">
        <v>5</v>
      </c>
      <c r="K395" s="849">
        <v>0</v>
      </c>
      <c r="L395" s="849"/>
      <c r="M395" s="849">
        <v>0</v>
      </c>
      <c r="N395" s="849">
        <v>6</v>
      </c>
      <c r="O395" s="849">
        <v>0</v>
      </c>
      <c r="P395" s="837"/>
      <c r="Q395" s="850">
        <v>0</v>
      </c>
    </row>
    <row r="396" spans="1:17" ht="14.4" customHeight="1" x14ac:dyDescent="0.3">
      <c r="A396" s="831" t="s">
        <v>553</v>
      </c>
      <c r="B396" s="832" t="s">
        <v>2650</v>
      </c>
      <c r="C396" s="832" t="s">
        <v>2215</v>
      </c>
      <c r="D396" s="832" t="s">
        <v>2736</v>
      </c>
      <c r="E396" s="832" t="s">
        <v>2738</v>
      </c>
      <c r="F396" s="849">
        <v>6</v>
      </c>
      <c r="G396" s="849">
        <v>0</v>
      </c>
      <c r="H396" s="849"/>
      <c r="I396" s="849">
        <v>0</v>
      </c>
      <c r="J396" s="849">
        <v>2</v>
      </c>
      <c r="K396" s="849">
        <v>0</v>
      </c>
      <c r="L396" s="849"/>
      <c r="M396" s="849">
        <v>0</v>
      </c>
      <c r="N396" s="849">
        <v>4</v>
      </c>
      <c r="O396" s="849">
        <v>0</v>
      </c>
      <c r="P396" s="837"/>
      <c r="Q396" s="850">
        <v>0</v>
      </c>
    </row>
    <row r="397" spans="1:17" ht="14.4" customHeight="1" x14ac:dyDescent="0.3">
      <c r="A397" s="831" t="s">
        <v>553</v>
      </c>
      <c r="B397" s="832" t="s">
        <v>2650</v>
      </c>
      <c r="C397" s="832" t="s">
        <v>2215</v>
      </c>
      <c r="D397" s="832" t="s">
        <v>2555</v>
      </c>
      <c r="E397" s="832" t="s">
        <v>2556</v>
      </c>
      <c r="F397" s="849">
        <v>1</v>
      </c>
      <c r="G397" s="849">
        <v>0</v>
      </c>
      <c r="H397" s="849"/>
      <c r="I397" s="849">
        <v>0</v>
      </c>
      <c r="J397" s="849">
        <v>3</v>
      </c>
      <c r="K397" s="849">
        <v>0</v>
      </c>
      <c r="L397" s="849"/>
      <c r="M397" s="849">
        <v>0</v>
      </c>
      <c r="N397" s="849">
        <v>5</v>
      </c>
      <c r="O397" s="849">
        <v>0</v>
      </c>
      <c r="P397" s="837"/>
      <c r="Q397" s="850">
        <v>0</v>
      </c>
    </row>
    <row r="398" spans="1:17" ht="14.4" customHeight="1" x14ac:dyDescent="0.3">
      <c r="A398" s="831" t="s">
        <v>553</v>
      </c>
      <c r="B398" s="832" t="s">
        <v>2650</v>
      </c>
      <c r="C398" s="832" t="s">
        <v>2215</v>
      </c>
      <c r="D398" s="832" t="s">
        <v>2555</v>
      </c>
      <c r="E398" s="832" t="s">
        <v>2557</v>
      </c>
      <c r="F398" s="849">
        <v>7</v>
      </c>
      <c r="G398" s="849">
        <v>0</v>
      </c>
      <c r="H398" s="849"/>
      <c r="I398" s="849">
        <v>0</v>
      </c>
      <c r="J398" s="849">
        <v>3</v>
      </c>
      <c r="K398" s="849">
        <v>0</v>
      </c>
      <c r="L398" s="849"/>
      <c r="M398" s="849">
        <v>0</v>
      </c>
      <c r="N398" s="849">
        <v>2</v>
      </c>
      <c r="O398" s="849">
        <v>0</v>
      </c>
      <c r="P398" s="837"/>
      <c r="Q398" s="850">
        <v>0</v>
      </c>
    </row>
    <row r="399" spans="1:17" ht="14.4" customHeight="1" x14ac:dyDescent="0.3">
      <c r="A399" s="831" t="s">
        <v>553</v>
      </c>
      <c r="B399" s="832" t="s">
        <v>2650</v>
      </c>
      <c r="C399" s="832" t="s">
        <v>2215</v>
      </c>
      <c r="D399" s="832" t="s">
        <v>2246</v>
      </c>
      <c r="E399" s="832" t="s">
        <v>2247</v>
      </c>
      <c r="F399" s="849">
        <v>16</v>
      </c>
      <c r="G399" s="849">
        <v>4000</v>
      </c>
      <c r="H399" s="849">
        <v>1.225865767698437</v>
      </c>
      <c r="I399" s="849">
        <v>250</v>
      </c>
      <c r="J399" s="849">
        <v>13</v>
      </c>
      <c r="K399" s="849">
        <v>3263</v>
      </c>
      <c r="L399" s="849">
        <v>1</v>
      </c>
      <c r="M399" s="849">
        <v>251</v>
      </c>
      <c r="N399" s="849">
        <v>15</v>
      </c>
      <c r="O399" s="849">
        <v>3780</v>
      </c>
      <c r="P399" s="837">
        <v>1.158443150475023</v>
      </c>
      <c r="Q399" s="850">
        <v>252</v>
      </c>
    </row>
    <row r="400" spans="1:17" ht="14.4" customHeight="1" x14ac:dyDescent="0.3">
      <c r="A400" s="831" t="s">
        <v>553</v>
      </c>
      <c r="B400" s="832" t="s">
        <v>2650</v>
      </c>
      <c r="C400" s="832" t="s">
        <v>2215</v>
      </c>
      <c r="D400" s="832" t="s">
        <v>2246</v>
      </c>
      <c r="E400" s="832" t="s">
        <v>2248</v>
      </c>
      <c r="F400" s="849">
        <v>23</v>
      </c>
      <c r="G400" s="849">
        <v>5773</v>
      </c>
      <c r="H400" s="849">
        <v>2.2999999999999998</v>
      </c>
      <c r="I400" s="849">
        <v>251</v>
      </c>
      <c r="J400" s="849">
        <v>10</v>
      </c>
      <c r="K400" s="849">
        <v>2510</v>
      </c>
      <c r="L400" s="849">
        <v>1</v>
      </c>
      <c r="M400" s="849">
        <v>251</v>
      </c>
      <c r="N400" s="849">
        <v>20</v>
      </c>
      <c r="O400" s="849">
        <v>5040</v>
      </c>
      <c r="P400" s="837">
        <v>2.0079681274900398</v>
      </c>
      <c r="Q400" s="850">
        <v>252</v>
      </c>
    </row>
    <row r="401" spans="1:17" ht="14.4" customHeight="1" x14ac:dyDescent="0.3">
      <c r="A401" s="831" t="s">
        <v>553</v>
      </c>
      <c r="B401" s="832" t="s">
        <v>2650</v>
      </c>
      <c r="C401" s="832" t="s">
        <v>2215</v>
      </c>
      <c r="D401" s="832" t="s">
        <v>2739</v>
      </c>
      <c r="E401" s="832" t="s">
        <v>2737</v>
      </c>
      <c r="F401" s="849">
        <v>3</v>
      </c>
      <c r="G401" s="849">
        <v>0</v>
      </c>
      <c r="H401" s="849"/>
      <c r="I401" s="849">
        <v>0</v>
      </c>
      <c r="J401" s="849">
        <v>2</v>
      </c>
      <c r="K401" s="849">
        <v>0</v>
      </c>
      <c r="L401" s="849"/>
      <c r="M401" s="849">
        <v>0</v>
      </c>
      <c r="N401" s="849">
        <v>3</v>
      </c>
      <c r="O401" s="849">
        <v>0</v>
      </c>
      <c r="P401" s="837"/>
      <c r="Q401" s="850">
        <v>0</v>
      </c>
    </row>
    <row r="402" spans="1:17" ht="14.4" customHeight="1" x14ac:dyDescent="0.3">
      <c r="A402" s="831" t="s">
        <v>553</v>
      </c>
      <c r="B402" s="832" t="s">
        <v>2650</v>
      </c>
      <c r="C402" s="832" t="s">
        <v>2215</v>
      </c>
      <c r="D402" s="832" t="s">
        <v>2739</v>
      </c>
      <c r="E402" s="832" t="s">
        <v>2738</v>
      </c>
      <c r="F402" s="849">
        <v>6</v>
      </c>
      <c r="G402" s="849">
        <v>0</v>
      </c>
      <c r="H402" s="849"/>
      <c r="I402" s="849">
        <v>0</v>
      </c>
      <c r="J402" s="849">
        <v>3</v>
      </c>
      <c r="K402" s="849">
        <v>0</v>
      </c>
      <c r="L402" s="849"/>
      <c r="M402" s="849">
        <v>0</v>
      </c>
      <c r="N402" s="849">
        <v>4</v>
      </c>
      <c r="O402" s="849">
        <v>0</v>
      </c>
      <c r="P402" s="837"/>
      <c r="Q402" s="850">
        <v>0</v>
      </c>
    </row>
    <row r="403" spans="1:17" ht="14.4" customHeight="1" x14ac:dyDescent="0.3">
      <c r="A403" s="831" t="s">
        <v>553</v>
      </c>
      <c r="B403" s="832" t="s">
        <v>2650</v>
      </c>
      <c r="C403" s="832" t="s">
        <v>2215</v>
      </c>
      <c r="D403" s="832" t="s">
        <v>2740</v>
      </c>
      <c r="E403" s="832" t="s">
        <v>2741</v>
      </c>
      <c r="F403" s="849">
        <v>46</v>
      </c>
      <c r="G403" s="849">
        <v>251896</v>
      </c>
      <c r="H403" s="849">
        <v>1.4375</v>
      </c>
      <c r="I403" s="849">
        <v>5476</v>
      </c>
      <c r="J403" s="849">
        <v>32</v>
      </c>
      <c r="K403" s="849">
        <v>175232</v>
      </c>
      <c r="L403" s="849">
        <v>1</v>
      </c>
      <c r="M403" s="849">
        <v>5476</v>
      </c>
      <c r="N403" s="849">
        <v>36</v>
      </c>
      <c r="O403" s="849">
        <v>197136</v>
      </c>
      <c r="P403" s="837">
        <v>1.125</v>
      </c>
      <c r="Q403" s="850">
        <v>5476</v>
      </c>
    </row>
    <row r="404" spans="1:17" ht="14.4" customHeight="1" x14ac:dyDescent="0.3">
      <c r="A404" s="831" t="s">
        <v>553</v>
      </c>
      <c r="B404" s="832" t="s">
        <v>2650</v>
      </c>
      <c r="C404" s="832" t="s">
        <v>2215</v>
      </c>
      <c r="D404" s="832" t="s">
        <v>2742</v>
      </c>
      <c r="E404" s="832" t="s">
        <v>2743</v>
      </c>
      <c r="F404" s="849">
        <v>59</v>
      </c>
      <c r="G404" s="849">
        <v>1413994</v>
      </c>
      <c r="H404" s="849">
        <v>1.2040816326530612</v>
      </c>
      <c r="I404" s="849">
        <v>23966</v>
      </c>
      <c r="J404" s="849">
        <v>49</v>
      </c>
      <c r="K404" s="849">
        <v>1174334</v>
      </c>
      <c r="L404" s="849">
        <v>1</v>
      </c>
      <c r="M404" s="849">
        <v>23966</v>
      </c>
      <c r="N404" s="849">
        <v>59</v>
      </c>
      <c r="O404" s="849">
        <v>1413994</v>
      </c>
      <c r="P404" s="837">
        <v>1.2040816326530612</v>
      </c>
      <c r="Q404" s="850">
        <v>23966</v>
      </c>
    </row>
    <row r="405" spans="1:17" ht="14.4" customHeight="1" x14ac:dyDescent="0.3">
      <c r="A405" s="831" t="s">
        <v>553</v>
      </c>
      <c r="B405" s="832" t="s">
        <v>2650</v>
      </c>
      <c r="C405" s="832" t="s">
        <v>2215</v>
      </c>
      <c r="D405" s="832" t="s">
        <v>2744</v>
      </c>
      <c r="E405" s="832" t="s">
        <v>2745</v>
      </c>
      <c r="F405" s="849">
        <v>62</v>
      </c>
      <c r="G405" s="849">
        <v>413912</v>
      </c>
      <c r="H405" s="849">
        <v>1.3777777777777778</v>
      </c>
      <c r="I405" s="849">
        <v>6676</v>
      </c>
      <c r="J405" s="849">
        <v>45</v>
      </c>
      <c r="K405" s="849">
        <v>300420</v>
      </c>
      <c r="L405" s="849">
        <v>1</v>
      </c>
      <c r="M405" s="849">
        <v>6676</v>
      </c>
      <c r="N405" s="849">
        <v>62</v>
      </c>
      <c r="O405" s="849">
        <v>413912</v>
      </c>
      <c r="P405" s="837">
        <v>1.3777777777777778</v>
      </c>
      <c r="Q405" s="850">
        <v>6676</v>
      </c>
    </row>
    <row r="406" spans="1:17" ht="14.4" customHeight="1" x14ac:dyDescent="0.3">
      <c r="A406" s="831" t="s">
        <v>553</v>
      </c>
      <c r="B406" s="832" t="s">
        <v>2650</v>
      </c>
      <c r="C406" s="832" t="s">
        <v>2215</v>
      </c>
      <c r="D406" s="832" t="s">
        <v>2746</v>
      </c>
      <c r="E406" s="832" t="s">
        <v>2738</v>
      </c>
      <c r="F406" s="849"/>
      <c r="G406" s="849"/>
      <c r="H406" s="849"/>
      <c r="I406" s="849"/>
      <c r="J406" s="849"/>
      <c r="K406" s="849"/>
      <c r="L406" s="849"/>
      <c r="M406" s="849"/>
      <c r="N406" s="849">
        <v>1</v>
      </c>
      <c r="O406" s="849">
        <v>0</v>
      </c>
      <c r="P406" s="837"/>
      <c r="Q406" s="850">
        <v>0</v>
      </c>
    </row>
    <row r="407" spans="1:17" ht="14.4" customHeight="1" x14ac:dyDescent="0.3">
      <c r="A407" s="831" t="s">
        <v>553</v>
      </c>
      <c r="B407" s="832" t="s">
        <v>2650</v>
      </c>
      <c r="C407" s="832" t="s">
        <v>2215</v>
      </c>
      <c r="D407" s="832" t="s">
        <v>2747</v>
      </c>
      <c r="E407" s="832" t="s">
        <v>2748</v>
      </c>
      <c r="F407" s="849">
        <v>61</v>
      </c>
      <c r="G407" s="849">
        <v>1705926</v>
      </c>
      <c r="H407" s="849">
        <v>1.6944444444444444</v>
      </c>
      <c r="I407" s="849">
        <v>27966</v>
      </c>
      <c r="J407" s="849">
        <v>36</v>
      </c>
      <c r="K407" s="849">
        <v>1006776</v>
      </c>
      <c r="L407" s="849">
        <v>1</v>
      </c>
      <c r="M407" s="849">
        <v>27966</v>
      </c>
      <c r="N407" s="849">
        <v>48</v>
      </c>
      <c r="O407" s="849">
        <v>1342368</v>
      </c>
      <c r="P407" s="837">
        <v>1.3333333333333333</v>
      </c>
      <c r="Q407" s="850">
        <v>27966</v>
      </c>
    </row>
    <row r="408" spans="1:17" ht="14.4" customHeight="1" x14ac:dyDescent="0.3">
      <c r="A408" s="831" t="s">
        <v>553</v>
      </c>
      <c r="B408" s="832" t="s">
        <v>2650</v>
      </c>
      <c r="C408" s="832" t="s">
        <v>2215</v>
      </c>
      <c r="D408" s="832" t="s">
        <v>2267</v>
      </c>
      <c r="E408" s="832" t="s">
        <v>2268</v>
      </c>
      <c r="F408" s="849">
        <v>23</v>
      </c>
      <c r="G408" s="849">
        <v>8464</v>
      </c>
      <c r="H408" s="849">
        <v>1.7469556243550051</v>
      </c>
      <c r="I408" s="849">
        <v>368</v>
      </c>
      <c r="J408" s="849">
        <v>13</v>
      </c>
      <c r="K408" s="849">
        <v>4845</v>
      </c>
      <c r="L408" s="849">
        <v>1</v>
      </c>
      <c r="M408" s="849">
        <v>372.69230769230768</v>
      </c>
      <c r="N408" s="849">
        <v>16</v>
      </c>
      <c r="O408" s="849">
        <v>5981</v>
      </c>
      <c r="P408" s="837">
        <v>1.2344685242518061</v>
      </c>
      <c r="Q408" s="850">
        <v>373.8125</v>
      </c>
    </row>
    <row r="409" spans="1:17" ht="14.4" customHeight="1" x14ac:dyDescent="0.3">
      <c r="A409" s="831" t="s">
        <v>553</v>
      </c>
      <c r="B409" s="832" t="s">
        <v>2650</v>
      </c>
      <c r="C409" s="832" t="s">
        <v>2215</v>
      </c>
      <c r="D409" s="832" t="s">
        <v>2267</v>
      </c>
      <c r="E409" s="832" t="s">
        <v>2269</v>
      </c>
      <c r="F409" s="849">
        <v>21</v>
      </c>
      <c r="G409" s="849">
        <v>7812</v>
      </c>
      <c r="H409" s="849">
        <v>1.9044368600682593</v>
      </c>
      <c r="I409" s="849">
        <v>372</v>
      </c>
      <c r="J409" s="849">
        <v>11</v>
      </c>
      <c r="K409" s="849">
        <v>4102</v>
      </c>
      <c r="L409" s="849">
        <v>1</v>
      </c>
      <c r="M409" s="849">
        <v>372.90909090909093</v>
      </c>
      <c r="N409" s="849">
        <v>17</v>
      </c>
      <c r="O409" s="849">
        <v>6358</v>
      </c>
      <c r="P409" s="837">
        <v>1.5499756216479765</v>
      </c>
      <c r="Q409" s="850">
        <v>374</v>
      </c>
    </row>
    <row r="410" spans="1:17" ht="14.4" customHeight="1" x14ac:dyDescent="0.3">
      <c r="A410" s="831" t="s">
        <v>553</v>
      </c>
      <c r="B410" s="832" t="s">
        <v>2650</v>
      </c>
      <c r="C410" s="832" t="s">
        <v>2215</v>
      </c>
      <c r="D410" s="832" t="s">
        <v>2605</v>
      </c>
      <c r="E410" s="832" t="s">
        <v>2606</v>
      </c>
      <c r="F410" s="849">
        <v>17</v>
      </c>
      <c r="G410" s="849">
        <v>0</v>
      </c>
      <c r="H410" s="849"/>
      <c r="I410" s="849">
        <v>0</v>
      </c>
      <c r="J410" s="849">
        <v>7</v>
      </c>
      <c r="K410" s="849">
        <v>0</v>
      </c>
      <c r="L410" s="849"/>
      <c r="M410" s="849">
        <v>0</v>
      </c>
      <c r="N410" s="849">
        <v>10</v>
      </c>
      <c r="O410" s="849">
        <v>0</v>
      </c>
      <c r="P410" s="837"/>
      <c r="Q410" s="850">
        <v>0</v>
      </c>
    </row>
    <row r="411" spans="1:17" ht="14.4" customHeight="1" x14ac:dyDescent="0.3">
      <c r="A411" s="831" t="s">
        <v>553</v>
      </c>
      <c r="B411" s="832" t="s">
        <v>2749</v>
      </c>
      <c r="C411" s="832" t="s">
        <v>2215</v>
      </c>
      <c r="D411" s="832" t="s">
        <v>2750</v>
      </c>
      <c r="E411" s="832" t="s">
        <v>2751</v>
      </c>
      <c r="F411" s="849"/>
      <c r="G411" s="849"/>
      <c r="H411" s="849"/>
      <c r="I411" s="849"/>
      <c r="J411" s="849">
        <v>1</v>
      </c>
      <c r="K411" s="849">
        <v>2564</v>
      </c>
      <c r="L411" s="849">
        <v>1</v>
      </c>
      <c r="M411" s="849">
        <v>2564</v>
      </c>
      <c r="N411" s="849"/>
      <c r="O411" s="849"/>
      <c r="P411" s="837"/>
      <c r="Q411" s="850"/>
    </row>
    <row r="412" spans="1:17" ht="14.4" customHeight="1" x14ac:dyDescent="0.3">
      <c r="A412" s="831" t="s">
        <v>553</v>
      </c>
      <c r="B412" s="832" t="s">
        <v>2749</v>
      </c>
      <c r="C412" s="832" t="s">
        <v>2215</v>
      </c>
      <c r="D412" s="832" t="s">
        <v>2752</v>
      </c>
      <c r="E412" s="832" t="s">
        <v>2753</v>
      </c>
      <c r="F412" s="849"/>
      <c r="G412" s="849"/>
      <c r="H412" s="849"/>
      <c r="I412" s="849"/>
      <c r="J412" s="849">
        <v>1</v>
      </c>
      <c r="K412" s="849">
        <v>3121</v>
      </c>
      <c r="L412" s="849">
        <v>1</v>
      </c>
      <c r="M412" s="849">
        <v>3121</v>
      </c>
      <c r="N412" s="849"/>
      <c r="O412" s="849"/>
      <c r="P412" s="837"/>
      <c r="Q412" s="850"/>
    </row>
    <row r="413" spans="1:17" ht="14.4" customHeight="1" x14ac:dyDescent="0.3">
      <c r="A413" s="831" t="s">
        <v>553</v>
      </c>
      <c r="B413" s="832" t="s">
        <v>2754</v>
      </c>
      <c r="C413" s="832" t="s">
        <v>2215</v>
      </c>
      <c r="D413" s="832" t="s">
        <v>2755</v>
      </c>
      <c r="E413" s="832" t="s">
        <v>2756</v>
      </c>
      <c r="F413" s="849"/>
      <c r="G413" s="849"/>
      <c r="H413" s="849"/>
      <c r="I413" s="849"/>
      <c r="J413" s="849"/>
      <c r="K413" s="849"/>
      <c r="L413" s="849"/>
      <c r="M413" s="849"/>
      <c r="N413" s="849">
        <v>1</v>
      </c>
      <c r="O413" s="849">
        <v>5088</v>
      </c>
      <c r="P413" s="837"/>
      <c r="Q413" s="850">
        <v>5088</v>
      </c>
    </row>
    <row r="414" spans="1:17" ht="14.4" customHeight="1" x14ac:dyDescent="0.3">
      <c r="A414" s="831" t="s">
        <v>553</v>
      </c>
      <c r="B414" s="832" t="s">
        <v>2754</v>
      </c>
      <c r="C414" s="832" t="s">
        <v>2215</v>
      </c>
      <c r="D414" s="832" t="s">
        <v>2757</v>
      </c>
      <c r="E414" s="832" t="s">
        <v>2758</v>
      </c>
      <c r="F414" s="849"/>
      <c r="G414" s="849"/>
      <c r="H414" s="849"/>
      <c r="I414" s="849"/>
      <c r="J414" s="849">
        <v>3</v>
      </c>
      <c r="K414" s="849">
        <v>1011</v>
      </c>
      <c r="L414" s="849">
        <v>1</v>
      </c>
      <c r="M414" s="849">
        <v>337</v>
      </c>
      <c r="N414" s="849"/>
      <c r="O414" s="849"/>
      <c r="P414" s="837"/>
      <c r="Q414" s="850"/>
    </row>
    <row r="415" spans="1:17" ht="14.4" customHeight="1" x14ac:dyDescent="0.3">
      <c r="A415" s="831" t="s">
        <v>553</v>
      </c>
      <c r="B415" s="832" t="s">
        <v>2754</v>
      </c>
      <c r="C415" s="832" t="s">
        <v>2215</v>
      </c>
      <c r="D415" s="832" t="s">
        <v>2757</v>
      </c>
      <c r="E415" s="832" t="s">
        <v>2759</v>
      </c>
      <c r="F415" s="849"/>
      <c r="G415" s="849"/>
      <c r="H415" s="849"/>
      <c r="I415" s="849"/>
      <c r="J415" s="849"/>
      <c r="K415" s="849"/>
      <c r="L415" s="849"/>
      <c r="M415" s="849"/>
      <c r="N415" s="849">
        <v>1</v>
      </c>
      <c r="O415" s="849">
        <v>339</v>
      </c>
      <c r="P415" s="837"/>
      <c r="Q415" s="850">
        <v>339</v>
      </c>
    </row>
    <row r="416" spans="1:17" ht="14.4" customHeight="1" x14ac:dyDescent="0.3">
      <c r="A416" s="831" t="s">
        <v>553</v>
      </c>
      <c r="B416" s="832" t="s">
        <v>2754</v>
      </c>
      <c r="C416" s="832" t="s">
        <v>2215</v>
      </c>
      <c r="D416" s="832" t="s">
        <v>2760</v>
      </c>
      <c r="E416" s="832" t="s">
        <v>2761</v>
      </c>
      <c r="F416" s="849"/>
      <c r="G416" s="849"/>
      <c r="H416" s="849"/>
      <c r="I416" s="849"/>
      <c r="J416" s="849">
        <v>2</v>
      </c>
      <c r="K416" s="849">
        <v>1860</v>
      </c>
      <c r="L416" s="849">
        <v>1</v>
      </c>
      <c r="M416" s="849">
        <v>930</v>
      </c>
      <c r="N416" s="849"/>
      <c r="O416" s="849"/>
      <c r="P416" s="837"/>
      <c r="Q416" s="850"/>
    </row>
    <row r="417" spans="1:17" ht="14.4" customHeight="1" x14ac:dyDescent="0.3">
      <c r="A417" s="831" t="s">
        <v>553</v>
      </c>
      <c r="B417" s="832" t="s">
        <v>2754</v>
      </c>
      <c r="C417" s="832" t="s">
        <v>2215</v>
      </c>
      <c r="D417" s="832" t="s">
        <v>2760</v>
      </c>
      <c r="E417" s="832" t="s">
        <v>2762</v>
      </c>
      <c r="F417" s="849"/>
      <c r="G417" s="849"/>
      <c r="H417" s="849"/>
      <c r="I417" s="849"/>
      <c r="J417" s="849">
        <v>1</v>
      </c>
      <c r="K417" s="849">
        <v>930</v>
      </c>
      <c r="L417" s="849">
        <v>1</v>
      </c>
      <c r="M417" s="849">
        <v>930</v>
      </c>
      <c r="N417" s="849">
        <v>1</v>
      </c>
      <c r="O417" s="849">
        <v>932</v>
      </c>
      <c r="P417" s="837">
        <v>1.0021505376344086</v>
      </c>
      <c r="Q417" s="850">
        <v>932</v>
      </c>
    </row>
    <row r="418" spans="1:17" ht="14.4" customHeight="1" x14ac:dyDescent="0.3">
      <c r="A418" s="831" t="s">
        <v>553</v>
      </c>
      <c r="B418" s="832" t="s">
        <v>2754</v>
      </c>
      <c r="C418" s="832" t="s">
        <v>2215</v>
      </c>
      <c r="D418" s="832" t="s">
        <v>2763</v>
      </c>
      <c r="E418" s="832" t="s">
        <v>2764</v>
      </c>
      <c r="F418" s="849">
        <v>6</v>
      </c>
      <c r="G418" s="849">
        <v>11166</v>
      </c>
      <c r="H418" s="849">
        <v>1.9992837958818264</v>
      </c>
      <c r="I418" s="849">
        <v>1861</v>
      </c>
      <c r="J418" s="849">
        <v>3</v>
      </c>
      <c r="K418" s="849">
        <v>5585</v>
      </c>
      <c r="L418" s="849">
        <v>1</v>
      </c>
      <c r="M418" s="849">
        <v>1861.6666666666667</v>
      </c>
      <c r="N418" s="849">
        <v>1</v>
      </c>
      <c r="O418" s="849">
        <v>1865</v>
      </c>
      <c r="P418" s="837">
        <v>0.33393017009847809</v>
      </c>
      <c r="Q418" s="850">
        <v>1865</v>
      </c>
    </row>
    <row r="419" spans="1:17" ht="14.4" customHeight="1" x14ac:dyDescent="0.3">
      <c r="A419" s="831" t="s">
        <v>553</v>
      </c>
      <c r="B419" s="832" t="s">
        <v>2754</v>
      </c>
      <c r="C419" s="832" t="s">
        <v>2215</v>
      </c>
      <c r="D419" s="832" t="s">
        <v>2763</v>
      </c>
      <c r="E419" s="832" t="s">
        <v>2765</v>
      </c>
      <c r="F419" s="849">
        <v>7</v>
      </c>
      <c r="G419" s="849">
        <v>13027</v>
      </c>
      <c r="H419" s="849">
        <v>3.4981203007518795</v>
      </c>
      <c r="I419" s="849">
        <v>1861</v>
      </c>
      <c r="J419" s="849">
        <v>2</v>
      </c>
      <c r="K419" s="849">
        <v>3724</v>
      </c>
      <c r="L419" s="849">
        <v>1</v>
      </c>
      <c r="M419" s="849">
        <v>1862</v>
      </c>
      <c r="N419" s="849">
        <v>4</v>
      </c>
      <c r="O419" s="849">
        <v>7460</v>
      </c>
      <c r="P419" s="837">
        <v>2.0032223415682062</v>
      </c>
      <c r="Q419" s="850">
        <v>1865</v>
      </c>
    </row>
    <row r="420" spans="1:17" ht="14.4" customHeight="1" x14ac:dyDescent="0.3">
      <c r="A420" s="831" t="s">
        <v>553</v>
      </c>
      <c r="B420" s="832" t="s">
        <v>2754</v>
      </c>
      <c r="C420" s="832" t="s">
        <v>2215</v>
      </c>
      <c r="D420" s="832" t="s">
        <v>2270</v>
      </c>
      <c r="E420" s="832" t="s">
        <v>2272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0</v>
      </c>
      <c r="P420" s="837"/>
      <c r="Q420" s="850">
        <v>0</v>
      </c>
    </row>
    <row r="421" spans="1:17" ht="14.4" customHeight="1" x14ac:dyDescent="0.3">
      <c r="A421" s="831" t="s">
        <v>553</v>
      </c>
      <c r="B421" s="832" t="s">
        <v>2766</v>
      </c>
      <c r="C421" s="832" t="s">
        <v>2215</v>
      </c>
      <c r="D421" s="832" t="s">
        <v>2767</v>
      </c>
      <c r="E421" s="832" t="s">
        <v>2768</v>
      </c>
      <c r="F421" s="849"/>
      <c r="G421" s="849"/>
      <c r="H421" s="849"/>
      <c r="I421" s="849"/>
      <c r="J421" s="849">
        <v>1</v>
      </c>
      <c r="K421" s="849">
        <v>1133</v>
      </c>
      <c r="L421" s="849">
        <v>1</v>
      </c>
      <c r="M421" s="849">
        <v>1133</v>
      </c>
      <c r="N421" s="849"/>
      <c r="O421" s="849"/>
      <c r="P421" s="837"/>
      <c r="Q421" s="850"/>
    </row>
    <row r="422" spans="1:17" ht="14.4" customHeight="1" x14ac:dyDescent="0.3">
      <c r="A422" s="831" t="s">
        <v>553</v>
      </c>
      <c r="B422" s="832" t="s">
        <v>2769</v>
      </c>
      <c r="C422" s="832" t="s">
        <v>2215</v>
      </c>
      <c r="D422" s="832" t="s">
        <v>2770</v>
      </c>
      <c r="E422" s="832" t="s">
        <v>2771</v>
      </c>
      <c r="F422" s="849">
        <v>47</v>
      </c>
      <c r="G422" s="849">
        <v>37312</v>
      </c>
      <c r="H422" s="849">
        <v>0.93168198162205351</v>
      </c>
      <c r="I422" s="849">
        <v>793.87234042553189</v>
      </c>
      <c r="J422" s="849">
        <v>50</v>
      </c>
      <c r="K422" s="849">
        <v>40048</v>
      </c>
      <c r="L422" s="849">
        <v>1</v>
      </c>
      <c r="M422" s="849">
        <v>800.96</v>
      </c>
      <c r="N422" s="849">
        <v>57</v>
      </c>
      <c r="O422" s="849">
        <v>45712</v>
      </c>
      <c r="P422" s="837">
        <v>1.1414302836596084</v>
      </c>
      <c r="Q422" s="850">
        <v>801.96491228070181</v>
      </c>
    </row>
    <row r="423" spans="1:17" ht="14.4" customHeight="1" x14ac:dyDescent="0.3">
      <c r="A423" s="831" t="s">
        <v>553</v>
      </c>
      <c r="B423" s="832" t="s">
        <v>2769</v>
      </c>
      <c r="C423" s="832" t="s">
        <v>2215</v>
      </c>
      <c r="D423" s="832" t="s">
        <v>2770</v>
      </c>
      <c r="E423" s="832" t="s">
        <v>2772</v>
      </c>
      <c r="F423" s="849">
        <v>58</v>
      </c>
      <c r="G423" s="849">
        <v>46400</v>
      </c>
      <c r="H423" s="849">
        <v>0.99875156054931336</v>
      </c>
      <c r="I423" s="849">
        <v>800</v>
      </c>
      <c r="J423" s="849">
        <v>58</v>
      </c>
      <c r="K423" s="849">
        <v>46458</v>
      </c>
      <c r="L423" s="849">
        <v>1</v>
      </c>
      <c r="M423" s="849">
        <v>801</v>
      </c>
      <c r="N423" s="849">
        <v>84</v>
      </c>
      <c r="O423" s="849">
        <v>67368</v>
      </c>
      <c r="P423" s="837">
        <v>1.4500839467906497</v>
      </c>
      <c r="Q423" s="850">
        <v>802</v>
      </c>
    </row>
    <row r="424" spans="1:17" ht="14.4" customHeight="1" x14ac:dyDescent="0.3">
      <c r="A424" s="831" t="s">
        <v>2773</v>
      </c>
      <c r="B424" s="832" t="s">
        <v>2205</v>
      </c>
      <c r="C424" s="832" t="s">
        <v>2215</v>
      </c>
      <c r="D424" s="832" t="s">
        <v>2219</v>
      </c>
      <c r="E424" s="832" t="s">
        <v>2220</v>
      </c>
      <c r="F424" s="849">
        <v>1</v>
      </c>
      <c r="G424" s="849">
        <v>37</v>
      </c>
      <c r="H424" s="849"/>
      <c r="I424" s="849">
        <v>37</v>
      </c>
      <c r="J424" s="849"/>
      <c r="K424" s="849"/>
      <c r="L424" s="849"/>
      <c r="M424" s="849"/>
      <c r="N424" s="849"/>
      <c r="O424" s="849"/>
      <c r="P424" s="837"/>
      <c r="Q424" s="850"/>
    </row>
    <row r="425" spans="1:17" ht="14.4" customHeight="1" x14ac:dyDescent="0.3">
      <c r="A425" s="831" t="s">
        <v>2773</v>
      </c>
      <c r="B425" s="832" t="s">
        <v>2205</v>
      </c>
      <c r="C425" s="832" t="s">
        <v>2215</v>
      </c>
      <c r="D425" s="832" t="s">
        <v>2230</v>
      </c>
      <c r="E425" s="832" t="s">
        <v>2231</v>
      </c>
      <c r="F425" s="849">
        <v>1</v>
      </c>
      <c r="G425" s="849">
        <v>126</v>
      </c>
      <c r="H425" s="849">
        <v>0.16666666666666666</v>
      </c>
      <c r="I425" s="849">
        <v>126</v>
      </c>
      <c r="J425" s="849">
        <v>6</v>
      </c>
      <c r="K425" s="849">
        <v>756</v>
      </c>
      <c r="L425" s="849">
        <v>1</v>
      </c>
      <c r="M425" s="849">
        <v>126</v>
      </c>
      <c r="N425" s="849">
        <v>4</v>
      </c>
      <c r="O425" s="849">
        <v>508</v>
      </c>
      <c r="P425" s="837">
        <v>0.67195767195767198</v>
      </c>
      <c r="Q425" s="850">
        <v>127</v>
      </c>
    </row>
    <row r="426" spans="1:17" ht="14.4" customHeight="1" x14ac:dyDescent="0.3">
      <c r="A426" s="831" t="s">
        <v>2773</v>
      </c>
      <c r="B426" s="832" t="s">
        <v>2205</v>
      </c>
      <c r="C426" s="832" t="s">
        <v>2215</v>
      </c>
      <c r="D426" s="832" t="s">
        <v>2230</v>
      </c>
      <c r="E426" s="832" t="s">
        <v>2232</v>
      </c>
      <c r="F426" s="849"/>
      <c r="G426" s="849"/>
      <c r="H426" s="849"/>
      <c r="I426" s="849"/>
      <c r="J426" s="849">
        <v>2</v>
      </c>
      <c r="K426" s="849">
        <v>252</v>
      </c>
      <c r="L426" s="849">
        <v>1</v>
      </c>
      <c r="M426" s="849">
        <v>126</v>
      </c>
      <c r="N426" s="849"/>
      <c r="O426" s="849"/>
      <c r="P426" s="837"/>
      <c r="Q426" s="850"/>
    </row>
    <row r="427" spans="1:17" ht="14.4" customHeight="1" x14ac:dyDescent="0.3">
      <c r="A427" s="831" t="s">
        <v>2773</v>
      </c>
      <c r="B427" s="832" t="s">
        <v>2205</v>
      </c>
      <c r="C427" s="832" t="s">
        <v>2215</v>
      </c>
      <c r="D427" s="832" t="s">
        <v>2243</v>
      </c>
      <c r="E427" s="832" t="s">
        <v>2244</v>
      </c>
      <c r="F427" s="849"/>
      <c r="G427" s="849"/>
      <c r="H427" s="849"/>
      <c r="I427" s="849"/>
      <c r="J427" s="849">
        <v>1</v>
      </c>
      <c r="K427" s="849">
        <v>33.33</v>
      </c>
      <c r="L427" s="849">
        <v>1</v>
      </c>
      <c r="M427" s="849">
        <v>33.33</v>
      </c>
      <c r="N427" s="849"/>
      <c r="O427" s="849"/>
      <c r="P427" s="837"/>
      <c r="Q427" s="850"/>
    </row>
    <row r="428" spans="1:17" ht="14.4" customHeight="1" x14ac:dyDescent="0.3">
      <c r="A428" s="831" t="s">
        <v>2773</v>
      </c>
      <c r="B428" s="832" t="s">
        <v>2205</v>
      </c>
      <c r="C428" s="832" t="s">
        <v>2215</v>
      </c>
      <c r="D428" s="832" t="s">
        <v>2246</v>
      </c>
      <c r="E428" s="832" t="s">
        <v>2247</v>
      </c>
      <c r="F428" s="849">
        <v>6</v>
      </c>
      <c r="G428" s="849">
        <v>1506</v>
      </c>
      <c r="H428" s="849">
        <v>1.5</v>
      </c>
      <c r="I428" s="849">
        <v>251</v>
      </c>
      <c r="J428" s="849">
        <v>4</v>
      </c>
      <c r="K428" s="849">
        <v>1004</v>
      </c>
      <c r="L428" s="849">
        <v>1</v>
      </c>
      <c r="M428" s="849">
        <v>251</v>
      </c>
      <c r="N428" s="849">
        <v>3</v>
      </c>
      <c r="O428" s="849">
        <v>756</v>
      </c>
      <c r="P428" s="837">
        <v>0.75298804780876494</v>
      </c>
      <c r="Q428" s="850">
        <v>252</v>
      </c>
    </row>
    <row r="429" spans="1:17" ht="14.4" customHeight="1" x14ac:dyDescent="0.3">
      <c r="A429" s="831" t="s">
        <v>2773</v>
      </c>
      <c r="B429" s="832" t="s">
        <v>2205</v>
      </c>
      <c r="C429" s="832" t="s">
        <v>2215</v>
      </c>
      <c r="D429" s="832" t="s">
        <v>2246</v>
      </c>
      <c r="E429" s="832" t="s">
        <v>2248</v>
      </c>
      <c r="F429" s="849"/>
      <c r="G429" s="849"/>
      <c r="H429" s="849"/>
      <c r="I429" s="849"/>
      <c r="J429" s="849">
        <v>1</v>
      </c>
      <c r="K429" s="849">
        <v>251</v>
      </c>
      <c r="L429" s="849">
        <v>1</v>
      </c>
      <c r="M429" s="849">
        <v>251</v>
      </c>
      <c r="N429" s="849">
        <v>2</v>
      </c>
      <c r="O429" s="849">
        <v>504</v>
      </c>
      <c r="P429" s="837">
        <v>2.0079681274900398</v>
      </c>
      <c r="Q429" s="850">
        <v>252</v>
      </c>
    </row>
    <row r="430" spans="1:17" ht="14.4" customHeight="1" x14ac:dyDescent="0.3">
      <c r="A430" s="831" t="s">
        <v>2773</v>
      </c>
      <c r="B430" s="832" t="s">
        <v>2205</v>
      </c>
      <c r="C430" s="832" t="s">
        <v>2215</v>
      </c>
      <c r="D430" s="832" t="s">
        <v>2267</v>
      </c>
      <c r="E430" s="832" t="s">
        <v>2268</v>
      </c>
      <c r="F430" s="849">
        <v>1</v>
      </c>
      <c r="G430" s="849">
        <v>372</v>
      </c>
      <c r="H430" s="849">
        <v>0.99731903485254692</v>
      </c>
      <c r="I430" s="849">
        <v>372</v>
      </c>
      <c r="J430" s="849">
        <v>1</v>
      </c>
      <c r="K430" s="849">
        <v>373</v>
      </c>
      <c r="L430" s="849">
        <v>1</v>
      </c>
      <c r="M430" s="849">
        <v>373</v>
      </c>
      <c r="N430" s="849"/>
      <c r="O430" s="849"/>
      <c r="P430" s="837"/>
      <c r="Q430" s="850"/>
    </row>
    <row r="431" spans="1:17" ht="14.4" customHeight="1" x14ac:dyDescent="0.3">
      <c r="A431" s="831" t="s">
        <v>2774</v>
      </c>
      <c r="B431" s="832" t="s">
        <v>2205</v>
      </c>
      <c r="C431" s="832" t="s">
        <v>2215</v>
      </c>
      <c r="D431" s="832" t="s">
        <v>2230</v>
      </c>
      <c r="E431" s="832" t="s">
        <v>2231</v>
      </c>
      <c r="F431" s="849">
        <v>1</v>
      </c>
      <c r="G431" s="849">
        <v>126</v>
      </c>
      <c r="H431" s="849"/>
      <c r="I431" s="849">
        <v>126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" customHeight="1" x14ac:dyDescent="0.3">
      <c r="A432" s="831" t="s">
        <v>2774</v>
      </c>
      <c r="B432" s="832" t="s">
        <v>2205</v>
      </c>
      <c r="C432" s="832" t="s">
        <v>2215</v>
      </c>
      <c r="D432" s="832" t="s">
        <v>2246</v>
      </c>
      <c r="E432" s="832" t="s">
        <v>2247</v>
      </c>
      <c r="F432" s="849">
        <v>1</v>
      </c>
      <c r="G432" s="849">
        <v>251</v>
      </c>
      <c r="H432" s="849"/>
      <c r="I432" s="849">
        <v>251</v>
      </c>
      <c r="J432" s="849"/>
      <c r="K432" s="849"/>
      <c r="L432" s="849"/>
      <c r="M432" s="849"/>
      <c r="N432" s="849"/>
      <c r="O432" s="849"/>
      <c r="P432" s="837"/>
      <c r="Q432" s="850"/>
    </row>
    <row r="433" spans="1:17" ht="14.4" customHeight="1" x14ac:dyDescent="0.3">
      <c r="A433" s="831" t="s">
        <v>2775</v>
      </c>
      <c r="B433" s="832" t="s">
        <v>2205</v>
      </c>
      <c r="C433" s="832" t="s">
        <v>2215</v>
      </c>
      <c r="D433" s="832" t="s">
        <v>2246</v>
      </c>
      <c r="E433" s="832" t="s">
        <v>2247</v>
      </c>
      <c r="F433" s="849"/>
      <c r="G433" s="849"/>
      <c r="H433" s="849"/>
      <c r="I433" s="849"/>
      <c r="J433" s="849">
        <v>1</v>
      </c>
      <c r="K433" s="849">
        <v>251</v>
      </c>
      <c r="L433" s="849">
        <v>1</v>
      </c>
      <c r="M433" s="849">
        <v>251</v>
      </c>
      <c r="N433" s="849"/>
      <c r="O433" s="849"/>
      <c r="P433" s="837"/>
      <c r="Q433" s="850"/>
    </row>
    <row r="434" spans="1:17" ht="14.4" customHeight="1" x14ac:dyDescent="0.3">
      <c r="A434" s="831" t="s">
        <v>2775</v>
      </c>
      <c r="B434" s="832" t="s">
        <v>2205</v>
      </c>
      <c r="C434" s="832" t="s">
        <v>2215</v>
      </c>
      <c r="D434" s="832" t="s">
        <v>2246</v>
      </c>
      <c r="E434" s="832" t="s">
        <v>2248</v>
      </c>
      <c r="F434" s="849"/>
      <c r="G434" s="849"/>
      <c r="H434" s="849"/>
      <c r="I434" s="849"/>
      <c r="J434" s="849"/>
      <c r="K434" s="849"/>
      <c r="L434" s="849"/>
      <c r="M434" s="849"/>
      <c r="N434" s="849">
        <v>4</v>
      </c>
      <c r="O434" s="849">
        <v>1008</v>
      </c>
      <c r="P434" s="837"/>
      <c r="Q434" s="850">
        <v>252</v>
      </c>
    </row>
    <row r="435" spans="1:17" ht="14.4" customHeight="1" x14ac:dyDescent="0.3">
      <c r="A435" s="831" t="s">
        <v>2776</v>
      </c>
      <c r="B435" s="832" t="s">
        <v>2205</v>
      </c>
      <c r="C435" s="832" t="s">
        <v>2215</v>
      </c>
      <c r="D435" s="832" t="s">
        <v>2230</v>
      </c>
      <c r="E435" s="832" t="s">
        <v>2231</v>
      </c>
      <c r="F435" s="849">
        <v>1</v>
      </c>
      <c r="G435" s="849">
        <v>126</v>
      </c>
      <c r="H435" s="849"/>
      <c r="I435" s="849">
        <v>126</v>
      </c>
      <c r="J435" s="849"/>
      <c r="K435" s="849"/>
      <c r="L435" s="849"/>
      <c r="M435" s="849"/>
      <c r="N435" s="849">
        <v>1</v>
      </c>
      <c r="O435" s="849">
        <v>127</v>
      </c>
      <c r="P435" s="837"/>
      <c r="Q435" s="850">
        <v>127</v>
      </c>
    </row>
    <row r="436" spans="1:17" ht="14.4" customHeight="1" x14ac:dyDescent="0.3">
      <c r="A436" s="831" t="s">
        <v>2776</v>
      </c>
      <c r="B436" s="832" t="s">
        <v>2205</v>
      </c>
      <c r="C436" s="832" t="s">
        <v>2215</v>
      </c>
      <c r="D436" s="832" t="s">
        <v>2230</v>
      </c>
      <c r="E436" s="832" t="s">
        <v>2232</v>
      </c>
      <c r="F436" s="849"/>
      <c r="G436" s="849"/>
      <c r="H436" s="849"/>
      <c r="I436" s="849"/>
      <c r="J436" s="849">
        <v>1</v>
      </c>
      <c r="K436" s="849">
        <v>126</v>
      </c>
      <c r="L436" s="849">
        <v>1</v>
      </c>
      <c r="M436" s="849">
        <v>126</v>
      </c>
      <c r="N436" s="849"/>
      <c r="O436" s="849"/>
      <c r="P436" s="837"/>
      <c r="Q436" s="850"/>
    </row>
    <row r="437" spans="1:17" ht="14.4" customHeight="1" x14ac:dyDescent="0.3">
      <c r="A437" s="831" t="s">
        <v>2776</v>
      </c>
      <c r="B437" s="832" t="s">
        <v>2205</v>
      </c>
      <c r="C437" s="832" t="s">
        <v>2215</v>
      </c>
      <c r="D437" s="832" t="s">
        <v>2246</v>
      </c>
      <c r="E437" s="832" t="s">
        <v>2247</v>
      </c>
      <c r="F437" s="849">
        <v>6</v>
      </c>
      <c r="G437" s="849">
        <v>1506</v>
      </c>
      <c r="H437" s="849">
        <v>0.5</v>
      </c>
      <c r="I437" s="849">
        <v>251</v>
      </c>
      <c r="J437" s="849">
        <v>12</v>
      </c>
      <c r="K437" s="849">
        <v>3012</v>
      </c>
      <c r="L437" s="849">
        <v>1</v>
      </c>
      <c r="M437" s="849">
        <v>251</v>
      </c>
      <c r="N437" s="849">
        <v>10</v>
      </c>
      <c r="O437" s="849">
        <v>2520</v>
      </c>
      <c r="P437" s="837">
        <v>0.8366533864541833</v>
      </c>
      <c r="Q437" s="850">
        <v>252</v>
      </c>
    </row>
    <row r="438" spans="1:17" ht="14.4" customHeight="1" x14ac:dyDescent="0.3">
      <c r="A438" s="831" t="s">
        <v>2776</v>
      </c>
      <c r="B438" s="832" t="s">
        <v>2205</v>
      </c>
      <c r="C438" s="832" t="s">
        <v>2215</v>
      </c>
      <c r="D438" s="832" t="s">
        <v>2246</v>
      </c>
      <c r="E438" s="832" t="s">
        <v>2248</v>
      </c>
      <c r="F438" s="849">
        <v>8</v>
      </c>
      <c r="G438" s="849">
        <v>2008</v>
      </c>
      <c r="H438" s="849">
        <v>2.6666666666666665</v>
      </c>
      <c r="I438" s="849">
        <v>251</v>
      </c>
      <c r="J438" s="849">
        <v>3</v>
      </c>
      <c r="K438" s="849">
        <v>753</v>
      </c>
      <c r="L438" s="849">
        <v>1</v>
      </c>
      <c r="M438" s="849">
        <v>251</v>
      </c>
      <c r="N438" s="849">
        <v>12</v>
      </c>
      <c r="O438" s="849">
        <v>3024</v>
      </c>
      <c r="P438" s="837">
        <v>4.0159362549800797</v>
      </c>
      <c r="Q438" s="850">
        <v>252</v>
      </c>
    </row>
    <row r="439" spans="1:17" ht="14.4" customHeight="1" x14ac:dyDescent="0.3">
      <c r="A439" s="831" t="s">
        <v>2776</v>
      </c>
      <c r="B439" s="832" t="s">
        <v>2205</v>
      </c>
      <c r="C439" s="832" t="s">
        <v>2215</v>
      </c>
      <c r="D439" s="832" t="s">
        <v>2267</v>
      </c>
      <c r="E439" s="832" t="s">
        <v>2268</v>
      </c>
      <c r="F439" s="849"/>
      <c r="G439" s="849"/>
      <c r="H439" s="849"/>
      <c r="I439" s="849"/>
      <c r="J439" s="849"/>
      <c r="K439" s="849"/>
      <c r="L439" s="849"/>
      <c r="M439" s="849"/>
      <c r="N439" s="849">
        <v>1</v>
      </c>
      <c r="O439" s="849">
        <v>374</v>
      </c>
      <c r="P439" s="837"/>
      <c r="Q439" s="850">
        <v>374</v>
      </c>
    </row>
    <row r="440" spans="1:17" ht="14.4" customHeight="1" x14ac:dyDescent="0.3">
      <c r="A440" s="831" t="s">
        <v>2776</v>
      </c>
      <c r="B440" s="832" t="s">
        <v>2205</v>
      </c>
      <c r="C440" s="832" t="s">
        <v>2215</v>
      </c>
      <c r="D440" s="832" t="s">
        <v>2267</v>
      </c>
      <c r="E440" s="832" t="s">
        <v>2269</v>
      </c>
      <c r="F440" s="849"/>
      <c r="G440" s="849"/>
      <c r="H440" s="849"/>
      <c r="I440" s="849"/>
      <c r="J440" s="849">
        <v>2</v>
      </c>
      <c r="K440" s="849">
        <v>746</v>
      </c>
      <c r="L440" s="849">
        <v>1</v>
      </c>
      <c r="M440" s="849">
        <v>373</v>
      </c>
      <c r="N440" s="849">
        <v>1</v>
      </c>
      <c r="O440" s="849">
        <v>374</v>
      </c>
      <c r="P440" s="837">
        <v>0.50134048257372654</v>
      </c>
      <c r="Q440" s="850">
        <v>374</v>
      </c>
    </row>
    <row r="441" spans="1:17" ht="14.4" customHeight="1" x14ac:dyDescent="0.3">
      <c r="A441" s="831" t="s">
        <v>2777</v>
      </c>
      <c r="B441" s="832" t="s">
        <v>2205</v>
      </c>
      <c r="C441" s="832" t="s">
        <v>2215</v>
      </c>
      <c r="D441" s="832" t="s">
        <v>2230</v>
      </c>
      <c r="E441" s="832" t="s">
        <v>2232</v>
      </c>
      <c r="F441" s="849"/>
      <c r="G441" s="849"/>
      <c r="H441" s="849"/>
      <c r="I441" s="849"/>
      <c r="J441" s="849"/>
      <c r="K441" s="849"/>
      <c r="L441" s="849"/>
      <c r="M441" s="849"/>
      <c r="N441" s="849">
        <v>1</v>
      </c>
      <c r="O441" s="849">
        <v>127</v>
      </c>
      <c r="P441" s="837"/>
      <c r="Q441" s="850">
        <v>127</v>
      </c>
    </row>
    <row r="442" spans="1:17" ht="14.4" customHeight="1" x14ac:dyDescent="0.3">
      <c r="A442" s="831" t="s">
        <v>2778</v>
      </c>
      <c r="B442" s="832" t="s">
        <v>2205</v>
      </c>
      <c r="C442" s="832" t="s">
        <v>2215</v>
      </c>
      <c r="D442" s="832" t="s">
        <v>2267</v>
      </c>
      <c r="E442" s="832" t="s">
        <v>2268</v>
      </c>
      <c r="F442" s="849"/>
      <c r="G442" s="849"/>
      <c r="H442" s="849"/>
      <c r="I442" s="849"/>
      <c r="J442" s="849">
        <v>1</v>
      </c>
      <c r="K442" s="849">
        <v>373</v>
      </c>
      <c r="L442" s="849">
        <v>1</v>
      </c>
      <c r="M442" s="849">
        <v>373</v>
      </c>
      <c r="N442" s="849"/>
      <c r="O442" s="849"/>
      <c r="P442" s="837"/>
      <c r="Q442" s="850"/>
    </row>
    <row r="443" spans="1:17" ht="14.4" customHeight="1" x14ac:dyDescent="0.3">
      <c r="A443" s="831" t="s">
        <v>2779</v>
      </c>
      <c r="B443" s="832" t="s">
        <v>2205</v>
      </c>
      <c r="C443" s="832" t="s">
        <v>2215</v>
      </c>
      <c r="D443" s="832" t="s">
        <v>2230</v>
      </c>
      <c r="E443" s="832" t="s">
        <v>2231</v>
      </c>
      <c r="F443" s="849"/>
      <c r="G443" s="849"/>
      <c r="H443" s="849"/>
      <c r="I443" s="849"/>
      <c r="J443" s="849"/>
      <c r="K443" s="849"/>
      <c r="L443" s="849"/>
      <c r="M443" s="849"/>
      <c r="N443" s="849">
        <v>1</v>
      </c>
      <c r="O443" s="849">
        <v>127</v>
      </c>
      <c r="P443" s="837"/>
      <c r="Q443" s="850">
        <v>127</v>
      </c>
    </row>
    <row r="444" spans="1:17" ht="14.4" customHeight="1" x14ac:dyDescent="0.3">
      <c r="A444" s="831" t="s">
        <v>2779</v>
      </c>
      <c r="B444" s="832" t="s">
        <v>2205</v>
      </c>
      <c r="C444" s="832" t="s">
        <v>2215</v>
      </c>
      <c r="D444" s="832" t="s">
        <v>2243</v>
      </c>
      <c r="E444" s="832" t="s">
        <v>2245</v>
      </c>
      <c r="F444" s="849">
        <v>1</v>
      </c>
      <c r="G444" s="849">
        <v>33.33</v>
      </c>
      <c r="H444" s="849"/>
      <c r="I444" s="849">
        <v>33.33</v>
      </c>
      <c r="J444" s="849"/>
      <c r="K444" s="849"/>
      <c r="L444" s="849"/>
      <c r="M444" s="849"/>
      <c r="N444" s="849"/>
      <c r="O444" s="849"/>
      <c r="P444" s="837"/>
      <c r="Q444" s="850"/>
    </row>
    <row r="445" spans="1:17" ht="14.4" customHeight="1" x14ac:dyDescent="0.3">
      <c r="A445" s="831" t="s">
        <v>2779</v>
      </c>
      <c r="B445" s="832" t="s">
        <v>2205</v>
      </c>
      <c r="C445" s="832" t="s">
        <v>2215</v>
      </c>
      <c r="D445" s="832" t="s">
        <v>2246</v>
      </c>
      <c r="E445" s="832" t="s">
        <v>2247</v>
      </c>
      <c r="F445" s="849">
        <v>2</v>
      </c>
      <c r="G445" s="849">
        <v>502</v>
      </c>
      <c r="H445" s="849"/>
      <c r="I445" s="849">
        <v>251</v>
      </c>
      <c r="J445" s="849"/>
      <c r="K445" s="849"/>
      <c r="L445" s="849"/>
      <c r="M445" s="849"/>
      <c r="N445" s="849">
        <v>1</v>
      </c>
      <c r="O445" s="849">
        <v>252</v>
      </c>
      <c r="P445" s="837"/>
      <c r="Q445" s="850">
        <v>252</v>
      </c>
    </row>
    <row r="446" spans="1:17" ht="14.4" customHeight="1" x14ac:dyDescent="0.3">
      <c r="A446" s="831" t="s">
        <v>2779</v>
      </c>
      <c r="B446" s="832" t="s">
        <v>2205</v>
      </c>
      <c r="C446" s="832" t="s">
        <v>2215</v>
      </c>
      <c r="D446" s="832" t="s">
        <v>2246</v>
      </c>
      <c r="E446" s="832" t="s">
        <v>2248</v>
      </c>
      <c r="F446" s="849">
        <v>1</v>
      </c>
      <c r="G446" s="849">
        <v>251</v>
      </c>
      <c r="H446" s="849">
        <v>1</v>
      </c>
      <c r="I446" s="849">
        <v>251</v>
      </c>
      <c r="J446" s="849">
        <v>1</v>
      </c>
      <c r="K446" s="849">
        <v>251</v>
      </c>
      <c r="L446" s="849">
        <v>1</v>
      </c>
      <c r="M446" s="849">
        <v>251</v>
      </c>
      <c r="N446" s="849">
        <v>1</v>
      </c>
      <c r="O446" s="849">
        <v>252</v>
      </c>
      <c r="P446" s="837">
        <v>1.0039840637450199</v>
      </c>
      <c r="Q446" s="850">
        <v>252</v>
      </c>
    </row>
    <row r="447" spans="1:17" ht="14.4" customHeight="1" x14ac:dyDescent="0.3">
      <c r="A447" s="831" t="s">
        <v>2779</v>
      </c>
      <c r="B447" s="832" t="s">
        <v>2205</v>
      </c>
      <c r="C447" s="832" t="s">
        <v>2215</v>
      </c>
      <c r="D447" s="832" t="s">
        <v>2267</v>
      </c>
      <c r="E447" s="832" t="s">
        <v>2269</v>
      </c>
      <c r="F447" s="849">
        <v>1</v>
      </c>
      <c r="G447" s="849">
        <v>372</v>
      </c>
      <c r="H447" s="849"/>
      <c r="I447" s="849">
        <v>372</v>
      </c>
      <c r="J447" s="849"/>
      <c r="K447" s="849"/>
      <c r="L447" s="849"/>
      <c r="M447" s="849"/>
      <c r="N447" s="849"/>
      <c r="O447" s="849"/>
      <c r="P447" s="837"/>
      <c r="Q447" s="850"/>
    </row>
    <row r="448" spans="1:17" ht="14.4" customHeight="1" x14ac:dyDescent="0.3">
      <c r="A448" s="831" t="s">
        <v>2780</v>
      </c>
      <c r="B448" s="832" t="s">
        <v>2205</v>
      </c>
      <c r="C448" s="832" t="s">
        <v>2215</v>
      </c>
      <c r="D448" s="832" t="s">
        <v>2219</v>
      </c>
      <c r="E448" s="832" t="s">
        <v>2220</v>
      </c>
      <c r="F448" s="849">
        <v>1</v>
      </c>
      <c r="G448" s="849">
        <v>37</v>
      </c>
      <c r="H448" s="849"/>
      <c r="I448" s="849">
        <v>37</v>
      </c>
      <c r="J448" s="849"/>
      <c r="K448" s="849"/>
      <c r="L448" s="849"/>
      <c r="M448" s="849"/>
      <c r="N448" s="849"/>
      <c r="O448" s="849"/>
      <c r="P448" s="837"/>
      <c r="Q448" s="850"/>
    </row>
    <row r="449" spans="1:17" ht="14.4" customHeight="1" x14ac:dyDescent="0.3">
      <c r="A449" s="831" t="s">
        <v>2780</v>
      </c>
      <c r="B449" s="832" t="s">
        <v>2205</v>
      </c>
      <c r="C449" s="832" t="s">
        <v>2215</v>
      </c>
      <c r="D449" s="832" t="s">
        <v>2219</v>
      </c>
      <c r="E449" s="832" t="s">
        <v>2221</v>
      </c>
      <c r="F449" s="849"/>
      <c r="G449" s="849"/>
      <c r="H449" s="849"/>
      <c r="I449" s="849"/>
      <c r="J449" s="849">
        <v>1</v>
      </c>
      <c r="K449" s="849">
        <v>37</v>
      </c>
      <c r="L449" s="849">
        <v>1</v>
      </c>
      <c r="M449" s="849">
        <v>37</v>
      </c>
      <c r="N449" s="849">
        <v>2</v>
      </c>
      <c r="O449" s="849">
        <v>74</v>
      </c>
      <c r="P449" s="837">
        <v>2</v>
      </c>
      <c r="Q449" s="850">
        <v>37</v>
      </c>
    </row>
    <row r="450" spans="1:17" ht="14.4" customHeight="1" x14ac:dyDescent="0.3">
      <c r="A450" s="831" t="s">
        <v>2780</v>
      </c>
      <c r="B450" s="832" t="s">
        <v>2205</v>
      </c>
      <c r="C450" s="832" t="s">
        <v>2215</v>
      </c>
      <c r="D450" s="832" t="s">
        <v>2230</v>
      </c>
      <c r="E450" s="832" t="s">
        <v>2231</v>
      </c>
      <c r="F450" s="849">
        <v>10</v>
      </c>
      <c r="G450" s="849">
        <v>1260</v>
      </c>
      <c r="H450" s="849">
        <v>1.6666666666666667</v>
      </c>
      <c r="I450" s="849">
        <v>126</v>
      </c>
      <c r="J450" s="849">
        <v>6</v>
      </c>
      <c r="K450" s="849">
        <v>756</v>
      </c>
      <c r="L450" s="849">
        <v>1</v>
      </c>
      <c r="M450" s="849">
        <v>126</v>
      </c>
      <c r="N450" s="849">
        <v>21</v>
      </c>
      <c r="O450" s="849">
        <v>2667</v>
      </c>
      <c r="P450" s="837">
        <v>3.5277777777777777</v>
      </c>
      <c r="Q450" s="850">
        <v>127</v>
      </c>
    </row>
    <row r="451" spans="1:17" ht="14.4" customHeight="1" x14ac:dyDescent="0.3">
      <c r="A451" s="831" t="s">
        <v>2780</v>
      </c>
      <c r="B451" s="832" t="s">
        <v>2205</v>
      </c>
      <c r="C451" s="832" t="s">
        <v>2215</v>
      </c>
      <c r="D451" s="832" t="s">
        <v>2230</v>
      </c>
      <c r="E451" s="832" t="s">
        <v>2232</v>
      </c>
      <c r="F451" s="849">
        <v>6</v>
      </c>
      <c r="G451" s="849">
        <v>756</v>
      </c>
      <c r="H451" s="849">
        <v>0.46153846153846156</v>
      </c>
      <c r="I451" s="849">
        <v>126</v>
      </c>
      <c r="J451" s="849">
        <v>13</v>
      </c>
      <c r="K451" s="849">
        <v>1638</v>
      </c>
      <c r="L451" s="849">
        <v>1</v>
      </c>
      <c r="M451" s="849">
        <v>126</v>
      </c>
      <c r="N451" s="849">
        <v>9</v>
      </c>
      <c r="O451" s="849">
        <v>1143</v>
      </c>
      <c r="P451" s="837">
        <v>0.69780219780219777</v>
      </c>
      <c r="Q451" s="850">
        <v>127</v>
      </c>
    </row>
    <row r="452" spans="1:17" ht="14.4" customHeight="1" x14ac:dyDescent="0.3">
      <c r="A452" s="831" t="s">
        <v>2780</v>
      </c>
      <c r="B452" s="832" t="s">
        <v>2205</v>
      </c>
      <c r="C452" s="832" t="s">
        <v>2215</v>
      </c>
      <c r="D452" s="832" t="s">
        <v>2243</v>
      </c>
      <c r="E452" s="832" t="s">
        <v>2244</v>
      </c>
      <c r="F452" s="849"/>
      <c r="G452" s="849"/>
      <c r="H452" s="849"/>
      <c r="I452" s="849"/>
      <c r="J452" s="849">
        <v>5</v>
      </c>
      <c r="K452" s="849">
        <v>166.65999999999997</v>
      </c>
      <c r="L452" s="849">
        <v>1</v>
      </c>
      <c r="M452" s="849">
        <v>33.331999999999994</v>
      </c>
      <c r="N452" s="849">
        <v>1</v>
      </c>
      <c r="O452" s="849">
        <v>33.33</v>
      </c>
      <c r="P452" s="837">
        <v>0.19998799951998084</v>
      </c>
      <c r="Q452" s="850">
        <v>33.33</v>
      </c>
    </row>
    <row r="453" spans="1:17" ht="14.4" customHeight="1" x14ac:dyDescent="0.3">
      <c r="A453" s="831" t="s">
        <v>2780</v>
      </c>
      <c r="B453" s="832" t="s">
        <v>2205</v>
      </c>
      <c r="C453" s="832" t="s">
        <v>2215</v>
      </c>
      <c r="D453" s="832" t="s">
        <v>2243</v>
      </c>
      <c r="E453" s="832" t="s">
        <v>2245</v>
      </c>
      <c r="F453" s="849">
        <v>7</v>
      </c>
      <c r="G453" s="849">
        <v>233.31999999999994</v>
      </c>
      <c r="H453" s="849">
        <v>1.1667166716671666</v>
      </c>
      <c r="I453" s="849">
        <v>33.33142857142856</v>
      </c>
      <c r="J453" s="849">
        <v>6</v>
      </c>
      <c r="K453" s="849">
        <v>199.97999999999996</v>
      </c>
      <c r="L453" s="849">
        <v>1</v>
      </c>
      <c r="M453" s="849">
        <v>33.329999999999991</v>
      </c>
      <c r="N453" s="849">
        <v>4</v>
      </c>
      <c r="O453" s="849">
        <v>133.32</v>
      </c>
      <c r="P453" s="837">
        <v>0.66666666666666674</v>
      </c>
      <c r="Q453" s="850">
        <v>33.33</v>
      </c>
    </row>
    <row r="454" spans="1:17" ht="14.4" customHeight="1" x14ac:dyDescent="0.3">
      <c r="A454" s="831" t="s">
        <v>2780</v>
      </c>
      <c r="B454" s="832" t="s">
        <v>2205</v>
      </c>
      <c r="C454" s="832" t="s">
        <v>2215</v>
      </c>
      <c r="D454" s="832" t="s">
        <v>2246</v>
      </c>
      <c r="E454" s="832" t="s">
        <v>2247</v>
      </c>
      <c r="F454" s="849">
        <v>24</v>
      </c>
      <c r="G454" s="849">
        <v>6024</v>
      </c>
      <c r="H454" s="849">
        <v>1.2</v>
      </c>
      <c r="I454" s="849">
        <v>251</v>
      </c>
      <c r="J454" s="849">
        <v>20</v>
      </c>
      <c r="K454" s="849">
        <v>5020</v>
      </c>
      <c r="L454" s="849">
        <v>1</v>
      </c>
      <c r="M454" s="849">
        <v>251</v>
      </c>
      <c r="N454" s="849">
        <v>24</v>
      </c>
      <c r="O454" s="849">
        <v>6048</v>
      </c>
      <c r="P454" s="837">
        <v>1.204780876494024</v>
      </c>
      <c r="Q454" s="850">
        <v>252</v>
      </c>
    </row>
    <row r="455" spans="1:17" ht="14.4" customHeight="1" x14ac:dyDescent="0.3">
      <c r="A455" s="831" t="s">
        <v>2780</v>
      </c>
      <c r="B455" s="832" t="s">
        <v>2205</v>
      </c>
      <c r="C455" s="832" t="s">
        <v>2215</v>
      </c>
      <c r="D455" s="832" t="s">
        <v>2246</v>
      </c>
      <c r="E455" s="832" t="s">
        <v>2248</v>
      </c>
      <c r="F455" s="849">
        <v>27</v>
      </c>
      <c r="G455" s="849">
        <v>6777</v>
      </c>
      <c r="H455" s="849">
        <v>1.588235294117647</v>
      </c>
      <c r="I455" s="849">
        <v>251</v>
      </c>
      <c r="J455" s="849">
        <v>17</v>
      </c>
      <c r="K455" s="849">
        <v>4267</v>
      </c>
      <c r="L455" s="849">
        <v>1</v>
      </c>
      <c r="M455" s="849">
        <v>251</v>
      </c>
      <c r="N455" s="849">
        <v>22</v>
      </c>
      <c r="O455" s="849">
        <v>5544</v>
      </c>
      <c r="P455" s="837">
        <v>1.2992734942582611</v>
      </c>
      <c r="Q455" s="850">
        <v>252</v>
      </c>
    </row>
    <row r="456" spans="1:17" ht="14.4" customHeight="1" x14ac:dyDescent="0.3">
      <c r="A456" s="831" t="s">
        <v>2780</v>
      </c>
      <c r="B456" s="832" t="s">
        <v>2205</v>
      </c>
      <c r="C456" s="832" t="s">
        <v>2215</v>
      </c>
      <c r="D456" s="832" t="s">
        <v>2267</v>
      </c>
      <c r="E456" s="832" t="s">
        <v>2268</v>
      </c>
      <c r="F456" s="849">
        <v>3</v>
      </c>
      <c r="G456" s="849">
        <v>1116</v>
      </c>
      <c r="H456" s="849">
        <v>1.4959785522788205</v>
      </c>
      <c r="I456" s="849">
        <v>372</v>
      </c>
      <c r="J456" s="849">
        <v>2</v>
      </c>
      <c r="K456" s="849">
        <v>746</v>
      </c>
      <c r="L456" s="849">
        <v>1</v>
      </c>
      <c r="M456" s="849">
        <v>373</v>
      </c>
      <c r="N456" s="849">
        <v>2</v>
      </c>
      <c r="O456" s="849">
        <v>748</v>
      </c>
      <c r="P456" s="837">
        <v>1.0026809651474531</v>
      </c>
      <c r="Q456" s="850">
        <v>374</v>
      </c>
    </row>
    <row r="457" spans="1:17" ht="14.4" customHeight="1" x14ac:dyDescent="0.3">
      <c r="A457" s="831" t="s">
        <v>2780</v>
      </c>
      <c r="B457" s="832" t="s">
        <v>2205</v>
      </c>
      <c r="C457" s="832" t="s">
        <v>2215</v>
      </c>
      <c r="D457" s="832" t="s">
        <v>2267</v>
      </c>
      <c r="E457" s="832" t="s">
        <v>2269</v>
      </c>
      <c r="F457" s="849">
        <v>1</v>
      </c>
      <c r="G457" s="849">
        <v>372</v>
      </c>
      <c r="H457" s="849">
        <v>0.49865951742627346</v>
      </c>
      <c r="I457" s="849">
        <v>372</v>
      </c>
      <c r="J457" s="849">
        <v>2</v>
      </c>
      <c r="K457" s="849">
        <v>746</v>
      </c>
      <c r="L457" s="849">
        <v>1</v>
      </c>
      <c r="M457" s="849">
        <v>373</v>
      </c>
      <c r="N457" s="849">
        <v>2</v>
      </c>
      <c r="O457" s="849">
        <v>748</v>
      </c>
      <c r="P457" s="837">
        <v>1.0026809651474531</v>
      </c>
      <c r="Q457" s="850">
        <v>374</v>
      </c>
    </row>
    <row r="458" spans="1:17" ht="14.4" customHeight="1" x14ac:dyDescent="0.3">
      <c r="A458" s="831" t="s">
        <v>2781</v>
      </c>
      <c r="B458" s="832" t="s">
        <v>2205</v>
      </c>
      <c r="C458" s="832" t="s">
        <v>2215</v>
      </c>
      <c r="D458" s="832" t="s">
        <v>2243</v>
      </c>
      <c r="E458" s="832" t="s">
        <v>2245</v>
      </c>
      <c r="F458" s="849">
        <v>1</v>
      </c>
      <c r="G458" s="849">
        <v>33.33</v>
      </c>
      <c r="H458" s="849"/>
      <c r="I458" s="849">
        <v>33.33</v>
      </c>
      <c r="J458" s="849"/>
      <c r="K458" s="849"/>
      <c r="L458" s="849"/>
      <c r="M458" s="849"/>
      <c r="N458" s="849"/>
      <c r="O458" s="849"/>
      <c r="P458" s="837"/>
      <c r="Q458" s="850"/>
    </row>
    <row r="459" spans="1:17" ht="14.4" customHeight="1" x14ac:dyDescent="0.3">
      <c r="A459" s="831" t="s">
        <v>2781</v>
      </c>
      <c r="B459" s="832" t="s">
        <v>2205</v>
      </c>
      <c r="C459" s="832" t="s">
        <v>2215</v>
      </c>
      <c r="D459" s="832" t="s">
        <v>2246</v>
      </c>
      <c r="E459" s="832" t="s">
        <v>2247</v>
      </c>
      <c r="F459" s="849"/>
      <c r="G459" s="849"/>
      <c r="H459" s="849"/>
      <c r="I459" s="849"/>
      <c r="J459" s="849"/>
      <c r="K459" s="849"/>
      <c r="L459" s="849"/>
      <c r="M459" s="849"/>
      <c r="N459" s="849">
        <v>1</v>
      </c>
      <c r="O459" s="849">
        <v>252</v>
      </c>
      <c r="P459" s="837"/>
      <c r="Q459" s="850">
        <v>252</v>
      </c>
    </row>
    <row r="460" spans="1:17" ht="14.4" customHeight="1" x14ac:dyDescent="0.3">
      <c r="A460" s="831" t="s">
        <v>2781</v>
      </c>
      <c r="B460" s="832" t="s">
        <v>2205</v>
      </c>
      <c r="C460" s="832" t="s">
        <v>2215</v>
      </c>
      <c r="D460" s="832" t="s">
        <v>2246</v>
      </c>
      <c r="E460" s="832" t="s">
        <v>2248</v>
      </c>
      <c r="F460" s="849">
        <v>1</v>
      </c>
      <c r="G460" s="849">
        <v>251</v>
      </c>
      <c r="H460" s="849"/>
      <c r="I460" s="849">
        <v>251</v>
      </c>
      <c r="J460" s="849"/>
      <c r="K460" s="849"/>
      <c r="L460" s="849"/>
      <c r="M460" s="849"/>
      <c r="N460" s="849"/>
      <c r="O460" s="849"/>
      <c r="P460" s="837"/>
      <c r="Q460" s="850"/>
    </row>
    <row r="461" spans="1:17" ht="14.4" customHeight="1" x14ac:dyDescent="0.3">
      <c r="A461" s="831" t="s">
        <v>2782</v>
      </c>
      <c r="B461" s="832" t="s">
        <v>2205</v>
      </c>
      <c r="C461" s="832" t="s">
        <v>2215</v>
      </c>
      <c r="D461" s="832" t="s">
        <v>2230</v>
      </c>
      <c r="E461" s="832" t="s">
        <v>2231</v>
      </c>
      <c r="F461" s="849">
        <v>1</v>
      </c>
      <c r="G461" s="849">
        <v>126</v>
      </c>
      <c r="H461" s="849"/>
      <c r="I461" s="849">
        <v>126</v>
      </c>
      <c r="J461" s="849"/>
      <c r="K461" s="849"/>
      <c r="L461" s="849"/>
      <c r="M461" s="849"/>
      <c r="N461" s="849"/>
      <c r="O461" s="849"/>
      <c r="P461" s="837"/>
      <c r="Q461" s="850"/>
    </row>
    <row r="462" spans="1:17" ht="14.4" customHeight="1" x14ac:dyDescent="0.3">
      <c r="A462" s="831" t="s">
        <v>2782</v>
      </c>
      <c r="B462" s="832" t="s">
        <v>2205</v>
      </c>
      <c r="C462" s="832" t="s">
        <v>2215</v>
      </c>
      <c r="D462" s="832" t="s">
        <v>2230</v>
      </c>
      <c r="E462" s="832" t="s">
        <v>2232</v>
      </c>
      <c r="F462" s="849"/>
      <c r="G462" s="849"/>
      <c r="H462" s="849"/>
      <c r="I462" s="849"/>
      <c r="J462" s="849">
        <v>1</v>
      </c>
      <c r="K462" s="849">
        <v>126</v>
      </c>
      <c r="L462" s="849">
        <v>1</v>
      </c>
      <c r="M462" s="849">
        <v>126</v>
      </c>
      <c r="N462" s="849"/>
      <c r="O462" s="849"/>
      <c r="P462" s="837"/>
      <c r="Q462" s="850"/>
    </row>
    <row r="463" spans="1:17" ht="14.4" customHeight="1" x14ac:dyDescent="0.3">
      <c r="A463" s="831" t="s">
        <v>2782</v>
      </c>
      <c r="B463" s="832" t="s">
        <v>2205</v>
      </c>
      <c r="C463" s="832" t="s">
        <v>2215</v>
      </c>
      <c r="D463" s="832" t="s">
        <v>2246</v>
      </c>
      <c r="E463" s="832" t="s">
        <v>2247</v>
      </c>
      <c r="F463" s="849">
        <v>3</v>
      </c>
      <c r="G463" s="849">
        <v>753</v>
      </c>
      <c r="H463" s="849">
        <v>1.5</v>
      </c>
      <c r="I463" s="849">
        <v>251</v>
      </c>
      <c r="J463" s="849">
        <v>2</v>
      </c>
      <c r="K463" s="849">
        <v>502</v>
      </c>
      <c r="L463" s="849">
        <v>1</v>
      </c>
      <c r="M463" s="849">
        <v>251</v>
      </c>
      <c r="N463" s="849"/>
      <c r="O463" s="849"/>
      <c r="P463" s="837"/>
      <c r="Q463" s="850"/>
    </row>
    <row r="464" spans="1:17" ht="14.4" customHeight="1" x14ac:dyDescent="0.3">
      <c r="A464" s="831" t="s">
        <v>2782</v>
      </c>
      <c r="B464" s="832" t="s">
        <v>2205</v>
      </c>
      <c r="C464" s="832" t="s">
        <v>2215</v>
      </c>
      <c r="D464" s="832" t="s">
        <v>2246</v>
      </c>
      <c r="E464" s="832" t="s">
        <v>2248</v>
      </c>
      <c r="F464" s="849">
        <v>2</v>
      </c>
      <c r="G464" s="849">
        <v>502</v>
      </c>
      <c r="H464" s="849">
        <v>2</v>
      </c>
      <c r="I464" s="849">
        <v>251</v>
      </c>
      <c r="J464" s="849">
        <v>1</v>
      </c>
      <c r="K464" s="849">
        <v>251</v>
      </c>
      <c r="L464" s="849">
        <v>1</v>
      </c>
      <c r="M464" s="849">
        <v>251</v>
      </c>
      <c r="N464" s="849">
        <v>2</v>
      </c>
      <c r="O464" s="849">
        <v>504</v>
      </c>
      <c r="P464" s="837">
        <v>2.0079681274900398</v>
      </c>
      <c r="Q464" s="850">
        <v>252</v>
      </c>
    </row>
    <row r="465" spans="1:17" ht="14.4" customHeight="1" x14ac:dyDescent="0.3">
      <c r="A465" s="831" t="s">
        <v>2782</v>
      </c>
      <c r="B465" s="832" t="s">
        <v>2205</v>
      </c>
      <c r="C465" s="832" t="s">
        <v>2215</v>
      </c>
      <c r="D465" s="832" t="s">
        <v>2267</v>
      </c>
      <c r="E465" s="832" t="s">
        <v>2269</v>
      </c>
      <c r="F465" s="849"/>
      <c r="G465" s="849"/>
      <c r="H465" s="849"/>
      <c r="I465" s="849"/>
      <c r="J465" s="849"/>
      <c r="K465" s="849"/>
      <c r="L465" s="849"/>
      <c r="M465" s="849"/>
      <c r="N465" s="849">
        <v>1</v>
      </c>
      <c r="O465" s="849">
        <v>374</v>
      </c>
      <c r="P465" s="837"/>
      <c r="Q465" s="850">
        <v>374</v>
      </c>
    </row>
    <row r="466" spans="1:17" ht="14.4" customHeight="1" x14ac:dyDescent="0.3">
      <c r="A466" s="831" t="s">
        <v>2783</v>
      </c>
      <c r="B466" s="832" t="s">
        <v>2205</v>
      </c>
      <c r="C466" s="832" t="s">
        <v>2215</v>
      </c>
      <c r="D466" s="832" t="s">
        <v>2267</v>
      </c>
      <c r="E466" s="832" t="s">
        <v>2268</v>
      </c>
      <c r="F466" s="849"/>
      <c r="G466" s="849"/>
      <c r="H466" s="849"/>
      <c r="I466" s="849"/>
      <c r="J466" s="849"/>
      <c r="K466" s="849"/>
      <c r="L466" s="849"/>
      <c r="M466" s="849"/>
      <c r="N466" s="849">
        <v>2</v>
      </c>
      <c r="O466" s="849">
        <v>748</v>
      </c>
      <c r="P466" s="837"/>
      <c r="Q466" s="850">
        <v>374</v>
      </c>
    </row>
    <row r="467" spans="1:17" ht="14.4" customHeight="1" x14ac:dyDescent="0.3">
      <c r="A467" s="831" t="s">
        <v>2784</v>
      </c>
      <c r="B467" s="832" t="s">
        <v>2205</v>
      </c>
      <c r="C467" s="832" t="s">
        <v>2215</v>
      </c>
      <c r="D467" s="832" t="s">
        <v>2219</v>
      </c>
      <c r="E467" s="832" t="s">
        <v>2220</v>
      </c>
      <c r="F467" s="849">
        <v>2</v>
      </c>
      <c r="G467" s="849">
        <v>74</v>
      </c>
      <c r="H467" s="849"/>
      <c r="I467" s="849">
        <v>37</v>
      </c>
      <c r="J467" s="849"/>
      <c r="K467" s="849"/>
      <c r="L467" s="849"/>
      <c r="M467" s="849"/>
      <c r="N467" s="849"/>
      <c r="O467" s="849"/>
      <c r="P467" s="837"/>
      <c r="Q467" s="850"/>
    </row>
    <row r="468" spans="1:17" ht="14.4" customHeight="1" x14ac:dyDescent="0.3">
      <c r="A468" s="831" t="s">
        <v>2784</v>
      </c>
      <c r="B468" s="832" t="s">
        <v>2205</v>
      </c>
      <c r="C468" s="832" t="s">
        <v>2215</v>
      </c>
      <c r="D468" s="832" t="s">
        <v>2219</v>
      </c>
      <c r="E468" s="832" t="s">
        <v>2221</v>
      </c>
      <c r="F468" s="849"/>
      <c r="G468" s="849"/>
      <c r="H468" s="849"/>
      <c r="I468" s="849"/>
      <c r="J468" s="849">
        <v>2</v>
      </c>
      <c r="K468" s="849">
        <v>74</v>
      </c>
      <c r="L468" s="849">
        <v>1</v>
      </c>
      <c r="M468" s="849">
        <v>37</v>
      </c>
      <c r="N468" s="849">
        <v>1</v>
      </c>
      <c r="O468" s="849">
        <v>37</v>
      </c>
      <c r="P468" s="837">
        <v>0.5</v>
      </c>
      <c r="Q468" s="850">
        <v>37</v>
      </c>
    </row>
    <row r="469" spans="1:17" ht="14.4" customHeight="1" x14ac:dyDescent="0.3">
      <c r="A469" s="831" t="s">
        <v>2784</v>
      </c>
      <c r="B469" s="832" t="s">
        <v>2205</v>
      </c>
      <c r="C469" s="832" t="s">
        <v>2215</v>
      </c>
      <c r="D469" s="832" t="s">
        <v>2230</v>
      </c>
      <c r="E469" s="832" t="s">
        <v>2231</v>
      </c>
      <c r="F469" s="849">
        <v>1</v>
      </c>
      <c r="G469" s="849">
        <v>126</v>
      </c>
      <c r="H469" s="849"/>
      <c r="I469" s="849">
        <v>126</v>
      </c>
      <c r="J469" s="849"/>
      <c r="K469" s="849"/>
      <c r="L469" s="849"/>
      <c r="M469" s="849"/>
      <c r="N469" s="849">
        <v>1</v>
      </c>
      <c r="O469" s="849">
        <v>127</v>
      </c>
      <c r="P469" s="837"/>
      <c r="Q469" s="850">
        <v>127</v>
      </c>
    </row>
    <row r="470" spans="1:17" ht="14.4" customHeight="1" x14ac:dyDescent="0.3">
      <c r="A470" s="831" t="s">
        <v>2784</v>
      </c>
      <c r="B470" s="832" t="s">
        <v>2205</v>
      </c>
      <c r="C470" s="832" t="s">
        <v>2215</v>
      </c>
      <c r="D470" s="832" t="s">
        <v>2230</v>
      </c>
      <c r="E470" s="832" t="s">
        <v>2232</v>
      </c>
      <c r="F470" s="849">
        <v>2</v>
      </c>
      <c r="G470" s="849">
        <v>252</v>
      </c>
      <c r="H470" s="849">
        <v>2</v>
      </c>
      <c r="I470" s="849">
        <v>126</v>
      </c>
      <c r="J470" s="849">
        <v>1</v>
      </c>
      <c r="K470" s="849">
        <v>126</v>
      </c>
      <c r="L470" s="849">
        <v>1</v>
      </c>
      <c r="M470" s="849">
        <v>126</v>
      </c>
      <c r="N470" s="849"/>
      <c r="O470" s="849"/>
      <c r="P470" s="837"/>
      <c r="Q470" s="850"/>
    </row>
    <row r="471" spans="1:17" ht="14.4" customHeight="1" x14ac:dyDescent="0.3">
      <c r="A471" s="831" t="s">
        <v>2784</v>
      </c>
      <c r="B471" s="832" t="s">
        <v>2205</v>
      </c>
      <c r="C471" s="832" t="s">
        <v>2215</v>
      </c>
      <c r="D471" s="832" t="s">
        <v>2243</v>
      </c>
      <c r="E471" s="832" t="s">
        <v>2245</v>
      </c>
      <c r="F471" s="849">
        <v>1</v>
      </c>
      <c r="G471" s="849">
        <v>33.33</v>
      </c>
      <c r="H471" s="849"/>
      <c r="I471" s="849">
        <v>33.33</v>
      </c>
      <c r="J471" s="849"/>
      <c r="K471" s="849"/>
      <c r="L471" s="849"/>
      <c r="M471" s="849"/>
      <c r="N471" s="849"/>
      <c r="O471" s="849"/>
      <c r="P471" s="837"/>
      <c r="Q471" s="850"/>
    </row>
    <row r="472" spans="1:17" ht="14.4" customHeight="1" x14ac:dyDescent="0.3">
      <c r="A472" s="831" t="s">
        <v>2784</v>
      </c>
      <c r="B472" s="832" t="s">
        <v>2205</v>
      </c>
      <c r="C472" s="832" t="s">
        <v>2215</v>
      </c>
      <c r="D472" s="832" t="s">
        <v>2246</v>
      </c>
      <c r="E472" s="832" t="s">
        <v>2247</v>
      </c>
      <c r="F472" s="849">
        <v>1</v>
      </c>
      <c r="G472" s="849">
        <v>251</v>
      </c>
      <c r="H472" s="849">
        <v>0.5</v>
      </c>
      <c r="I472" s="849">
        <v>251</v>
      </c>
      <c r="J472" s="849">
        <v>2</v>
      </c>
      <c r="K472" s="849">
        <v>502</v>
      </c>
      <c r="L472" s="849">
        <v>1</v>
      </c>
      <c r="M472" s="849">
        <v>251</v>
      </c>
      <c r="N472" s="849"/>
      <c r="O472" s="849"/>
      <c r="P472" s="837"/>
      <c r="Q472" s="850"/>
    </row>
    <row r="473" spans="1:17" ht="14.4" customHeight="1" x14ac:dyDescent="0.3">
      <c r="A473" s="831" t="s">
        <v>2784</v>
      </c>
      <c r="B473" s="832" t="s">
        <v>2205</v>
      </c>
      <c r="C473" s="832" t="s">
        <v>2215</v>
      </c>
      <c r="D473" s="832" t="s">
        <v>2246</v>
      </c>
      <c r="E473" s="832" t="s">
        <v>2248</v>
      </c>
      <c r="F473" s="849">
        <v>2</v>
      </c>
      <c r="G473" s="849">
        <v>502</v>
      </c>
      <c r="H473" s="849">
        <v>2</v>
      </c>
      <c r="I473" s="849">
        <v>251</v>
      </c>
      <c r="J473" s="849">
        <v>1</v>
      </c>
      <c r="K473" s="849">
        <v>251</v>
      </c>
      <c r="L473" s="849">
        <v>1</v>
      </c>
      <c r="M473" s="849">
        <v>251</v>
      </c>
      <c r="N473" s="849"/>
      <c r="O473" s="849"/>
      <c r="P473" s="837"/>
      <c r="Q473" s="850"/>
    </row>
    <row r="474" spans="1:17" ht="14.4" customHeight="1" x14ac:dyDescent="0.3">
      <c r="A474" s="831" t="s">
        <v>2784</v>
      </c>
      <c r="B474" s="832" t="s">
        <v>2205</v>
      </c>
      <c r="C474" s="832" t="s">
        <v>2215</v>
      </c>
      <c r="D474" s="832" t="s">
        <v>2267</v>
      </c>
      <c r="E474" s="832" t="s">
        <v>2268</v>
      </c>
      <c r="F474" s="849"/>
      <c r="G474" s="849"/>
      <c r="H474" s="849"/>
      <c r="I474" s="849"/>
      <c r="J474" s="849">
        <v>1</v>
      </c>
      <c r="K474" s="849">
        <v>373</v>
      </c>
      <c r="L474" s="849">
        <v>1</v>
      </c>
      <c r="M474" s="849">
        <v>373</v>
      </c>
      <c r="N474" s="849"/>
      <c r="O474" s="849"/>
      <c r="P474" s="837"/>
      <c r="Q474" s="850"/>
    </row>
    <row r="475" spans="1:17" ht="14.4" customHeight="1" x14ac:dyDescent="0.3">
      <c r="A475" s="831" t="s">
        <v>2785</v>
      </c>
      <c r="B475" s="832" t="s">
        <v>2205</v>
      </c>
      <c r="C475" s="832" t="s">
        <v>2215</v>
      </c>
      <c r="D475" s="832" t="s">
        <v>2230</v>
      </c>
      <c r="E475" s="832" t="s">
        <v>2231</v>
      </c>
      <c r="F475" s="849"/>
      <c r="G475" s="849"/>
      <c r="H475" s="849"/>
      <c r="I475" s="849"/>
      <c r="J475" s="849"/>
      <c r="K475" s="849"/>
      <c r="L475" s="849"/>
      <c r="M475" s="849"/>
      <c r="N475" s="849">
        <v>2</v>
      </c>
      <c r="O475" s="849">
        <v>254</v>
      </c>
      <c r="P475" s="837"/>
      <c r="Q475" s="850">
        <v>127</v>
      </c>
    </row>
    <row r="476" spans="1:17" ht="14.4" customHeight="1" x14ac:dyDescent="0.3">
      <c r="A476" s="831" t="s">
        <v>2785</v>
      </c>
      <c r="B476" s="832" t="s">
        <v>2205</v>
      </c>
      <c r="C476" s="832" t="s">
        <v>2215</v>
      </c>
      <c r="D476" s="832" t="s">
        <v>2230</v>
      </c>
      <c r="E476" s="832" t="s">
        <v>2232</v>
      </c>
      <c r="F476" s="849"/>
      <c r="G476" s="849"/>
      <c r="H476" s="849"/>
      <c r="I476" s="849"/>
      <c r="J476" s="849"/>
      <c r="K476" s="849"/>
      <c r="L476" s="849"/>
      <c r="M476" s="849"/>
      <c r="N476" s="849">
        <v>5</v>
      </c>
      <c r="O476" s="849">
        <v>635</v>
      </c>
      <c r="P476" s="837"/>
      <c r="Q476" s="850">
        <v>127</v>
      </c>
    </row>
    <row r="477" spans="1:17" ht="14.4" customHeight="1" x14ac:dyDescent="0.3">
      <c r="A477" s="831" t="s">
        <v>2785</v>
      </c>
      <c r="B477" s="832" t="s">
        <v>2205</v>
      </c>
      <c r="C477" s="832" t="s">
        <v>2215</v>
      </c>
      <c r="D477" s="832" t="s">
        <v>2246</v>
      </c>
      <c r="E477" s="832" t="s">
        <v>2247</v>
      </c>
      <c r="F477" s="849">
        <v>1</v>
      </c>
      <c r="G477" s="849">
        <v>251</v>
      </c>
      <c r="H477" s="849"/>
      <c r="I477" s="849">
        <v>251</v>
      </c>
      <c r="J477" s="849"/>
      <c r="K477" s="849"/>
      <c r="L477" s="849"/>
      <c r="M477" s="849"/>
      <c r="N477" s="849">
        <v>1</v>
      </c>
      <c r="O477" s="849">
        <v>252</v>
      </c>
      <c r="P477" s="837"/>
      <c r="Q477" s="850">
        <v>252</v>
      </c>
    </row>
    <row r="478" spans="1:17" ht="14.4" customHeight="1" x14ac:dyDescent="0.3">
      <c r="A478" s="831" t="s">
        <v>2786</v>
      </c>
      <c r="B478" s="832" t="s">
        <v>2205</v>
      </c>
      <c r="C478" s="832" t="s">
        <v>2215</v>
      </c>
      <c r="D478" s="832" t="s">
        <v>2230</v>
      </c>
      <c r="E478" s="832" t="s">
        <v>2231</v>
      </c>
      <c r="F478" s="849">
        <v>1</v>
      </c>
      <c r="G478" s="849">
        <v>126</v>
      </c>
      <c r="H478" s="849">
        <v>1</v>
      </c>
      <c r="I478" s="849">
        <v>126</v>
      </c>
      <c r="J478" s="849">
        <v>1</v>
      </c>
      <c r="K478" s="849">
        <v>126</v>
      </c>
      <c r="L478" s="849">
        <v>1</v>
      </c>
      <c r="M478" s="849">
        <v>126</v>
      </c>
      <c r="N478" s="849">
        <v>2</v>
      </c>
      <c r="O478" s="849">
        <v>254</v>
      </c>
      <c r="P478" s="837">
        <v>2.0158730158730158</v>
      </c>
      <c r="Q478" s="850">
        <v>127</v>
      </c>
    </row>
    <row r="479" spans="1:17" ht="14.4" customHeight="1" x14ac:dyDescent="0.3">
      <c r="A479" s="831" t="s">
        <v>2786</v>
      </c>
      <c r="B479" s="832" t="s">
        <v>2205</v>
      </c>
      <c r="C479" s="832" t="s">
        <v>2215</v>
      </c>
      <c r="D479" s="832" t="s">
        <v>2230</v>
      </c>
      <c r="E479" s="832" t="s">
        <v>2232</v>
      </c>
      <c r="F479" s="849"/>
      <c r="G479" s="849"/>
      <c r="H479" s="849"/>
      <c r="I479" s="849"/>
      <c r="J479" s="849">
        <v>1</v>
      </c>
      <c r="K479" s="849">
        <v>126</v>
      </c>
      <c r="L479" s="849">
        <v>1</v>
      </c>
      <c r="M479" s="849">
        <v>126</v>
      </c>
      <c r="N479" s="849"/>
      <c r="O479" s="849"/>
      <c r="P479" s="837"/>
      <c r="Q479" s="850"/>
    </row>
    <row r="480" spans="1:17" ht="14.4" customHeight="1" x14ac:dyDescent="0.3">
      <c r="A480" s="831" t="s">
        <v>2786</v>
      </c>
      <c r="B480" s="832" t="s">
        <v>2205</v>
      </c>
      <c r="C480" s="832" t="s">
        <v>2215</v>
      </c>
      <c r="D480" s="832" t="s">
        <v>2243</v>
      </c>
      <c r="E480" s="832" t="s">
        <v>2244</v>
      </c>
      <c r="F480" s="849"/>
      <c r="G480" s="849"/>
      <c r="H480" s="849"/>
      <c r="I480" s="849"/>
      <c r="J480" s="849">
        <v>1</v>
      </c>
      <c r="K480" s="849">
        <v>33.33</v>
      </c>
      <c r="L480" s="849">
        <v>1</v>
      </c>
      <c r="M480" s="849">
        <v>33.33</v>
      </c>
      <c r="N480" s="849"/>
      <c r="O480" s="849"/>
      <c r="P480" s="837"/>
      <c r="Q480" s="850"/>
    </row>
    <row r="481" spans="1:17" ht="14.4" customHeight="1" x14ac:dyDescent="0.3">
      <c r="A481" s="831" t="s">
        <v>2786</v>
      </c>
      <c r="B481" s="832" t="s">
        <v>2205</v>
      </c>
      <c r="C481" s="832" t="s">
        <v>2215</v>
      </c>
      <c r="D481" s="832" t="s">
        <v>2243</v>
      </c>
      <c r="E481" s="832" t="s">
        <v>2245</v>
      </c>
      <c r="F481" s="849"/>
      <c r="G481" s="849"/>
      <c r="H481" s="849"/>
      <c r="I481" s="849"/>
      <c r="J481" s="849"/>
      <c r="K481" s="849"/>
      <c r="L481" s="849"/>
      <c r="M481" s="849"/>
      <c r="N481" s="849">
        <v>1</v>
      </c>
      <c r="O481" s="849">
        <v>33.33</v>
      </c>
      <c r="P481" s="837"/>
      <c r="Q481" s="850">
        <v>33.33</v>
      </c>
    </row>
    <row r="482" spans="1:17" ht="14.4" customHeight="1" x14ac:dyDescent="0.3">
      <c r="A482" s="831" t="s">
        <v>2786</v>
      </c>
      <c r="B482" s="832" t="s">
        <v>2205</v>
      </c>
      <c r="C482" s="832" t="s">
        <v>2215</v>
      </c>
      <c r="D482" s="832" t="s">
        <v>2246</v>
      </c>
      <c r="E482" s="832" t="s">
        <v>2247</v>
      </c>
      <c r="F482" s="849">
        <v>3</v>
      </c>
      <c r="G482" s="849">
        <v>753</v>
      </c>
      <c r="H482" s="849">
        <v>3</v>
      </c>
      <c r="I482" s="849">
        <v>251</v>
      </c>
      <c r="J482" s="849">
        <v>1</v>
      </c>
      <c r="K482" s="849">
        <v>251</v>
      </c>
      <c r="L482" s="849">
        <v>1</v>
      </c>
      <c r="M482" s="849">
        <v>251</v>
      </c>
      <c r="N482" s="849">
        <v>3</v>
      </c>
      <c r="O482" s="849">
        <v>756</v>
      </c>
      <c r="P482" s="837">
        <v>3.0119521912350598</v>
      </c>
      <c r="Q482" s="850">
        <v>252</v>
      </c>
    </row>
    <row r="483" spans="1:17" ht="14.4" customHeight="1" x14ac:dyDescent="0.3">
      <c r="A483" s="831" t="s">
        <v>2786</v>
      </c>
      <c r="B483" s="832" t="s">
        <v>2205</v>
      </c>
      <c r="C483" s="832" t="s">
        <v>2215</v>
      </c>
      <c r="D483" s="832" t="s">
        <v>2246</v>
      </c>
      <c r="E483" s="832" t="s">
        <v>2248</v>
      </c>
      <c r="F483" s="849">
        <v>4</v>
      </c>
      <c r="G483" s="849">
        <v>1004</v>
      </c>
      <c r="H483" s="849">
        <v>4</v>
      </c>
      <c r="I483" s="849">
        <v>251</v>
      </c>
      <c r="J483" s="849">
        <v>1</v>
      </c>
      <c r="K483" s="849">
        <v>251</v>
      </c>
      <c r="L483" s="849">
        <v>1</v>
      </c>
      <c r="M483" s="849">
        <v>251</v>
      </c>
      <c r="N483" s="849">
        <v>3</v>
      </c>
      <c r="O483" s="849">
        <v>756</v>
      </c>
      <c r="P483" s="837">
        <v>3.0119521912350598</v>
      </c>
      <c r="Q483" s="850">
        <v>252</v>
      </c>
    </row>
    <row r="484" spans="1:17" ht="14.4" customHeight="1" x14ac:dyDescent="0.3">
      <c r="A484" s="831" t="s">
        <v>2786</v>
      </c>
      <c r="B484" s="832" t="s">
        <v>2205</v>
      </c>
      <c r="C484" s="832" t="s">
        <v>2215</v>
      </c>
      <c r="D484" s="832" t="s">
        <v>2267</v>
      </c>
      <c r="E484" s="832" t="s">
        <v>2268</v>
      </c>
      <c r="F484" s="849"/>
      <c r="G484" s="849"/>
      <c r="H484" s="849"/>
      <c r="I484" s="849"/>
      <c r="J484" s="849">
        <v>1</v>
      </c>
      <c r="K484" s="849">
        <v>373</v>
      </c>
      <c r="L484" s="849">
        <v>1</v>
      </c>
      <c r="M484" s="849">
        <v>373</v>
      </c>
      <c r="N484" s="849">
        <v>1</v>
      </c>
      <c r="O484" s="849">
        <v>374</v>
      </c>
      <c r="P484" s="837">
        <v>1.0026809651474531</v>
      </c>
      <c r="Q484" s="850">
        <v>374</v>
      </c>
    </row>
    <row r="485" spans="1:17" ht="14.4" customHeight="1" x14ac:dyDescent="0.3">
      <c r="A485" s="831" t="s">
        <v>2786</v>
      </c>
      <c r="B485" s="832" t="s">
        <v>2205</v>
      </c>
      <c r="C485" s="832" t="s">
        <v>2215</v>
      </c>
      <c r="D485" s="832" t="s">
        <v>2267</v>
      </c>
      <c r="E485" s="832" t="s">
        <v>2269</v>
      </c>
      <c r="F485" s="849"/>
      <c r="G485" s="849"/>
      <c r="H485" s="849"/>
      <c r="I485" s="849"/>
      <c r="J485" s="849"/>
      <c r="K485" s="849"/>
      <c r="L485" s="849"/>
      <c r="M485" s="849"/>
      <c r="N485" s="849">
        <v>1</v>
      </c>
      <c r="O485" s="849">
        <v>374</v>
      </c>
      <c r="P485" s="837"/>
      <c r="Q485" s="850">
        <v>374</v>
      </c>
    </row>
    <row r="486" spans="1:17" ht="14.4" customHeight="1" x14ac:dyDescent="0.3">
      <c r="A486" s="831" t="s">
        <v>2787</v>
      </c>
      <c r="B486" s="832" t="s">
        <v>2205</v>
      </c>
      <c r="C486" s="832" t="s">
        <v>2215</v>
      </c>
      <c r="D486" s="832" t="s">
        <v>2230</v>
      </c>
      <c r="E486" s="832" t="s">
        <v>2231</v>
      </c>
      <c r="F486" s="849">
        <v>1</v>
      </c>
      <c r="G486" s="849">
        <v>126</v>
      </c>
      <c r="H486" s="849">
        <v>1</v>
      </c>
      <c r="I486" s="849">
        <v>126</v>
      </c>
      <c r="J486" s="849">
        <v>1</v>
      </c>
      <c r="K486" s="849">
        <v>126</v>
      </c>
      <c r="L486" s="849">
        <v>1</v>
      </c>
      <c r="M486" s="849">
        <v>126</v>
      </c>
      <c r="N486" s="849">
        <v>1</v>
      </c>
      <c r="O486" s="849">
        <v>127</v>
      </c>
      <c r="P486" s="837">
        <v>1.0079365079365079</v>
      </c>
      <c r="Q486" s="850">
        <v>127</v>
      </c>
    </row>
    <row r="487" spans="1:17" ht="14.4" customHeight="1" x14ac:dyDescent="0.3">
      <c r="A487" s="831" t="s">
        <v>2787</v>
      </c>
      <c r="B487" s="832" t="s">
        <v>2205</v>
      </c>
      <c r="C487" s="832" t="s">
        <v>2215</v>
      </c>
      <c r="D487" s="832" t="s">
        <v>2230</v>
      </c>
      <c r="E487" s="832" t="s">
        <v>2232</v>
      </c>
      <c r="F487" s="849">
        <v>1</v>
      </c>
      <c r="G487" s="849">
        <v>126</v>
      </c>
      <c r="H487" s="849">
        <v>0.33333333333333331</v>
      </c>
      <c r="I487" s="849">
        <v>126</v>
      </c>
      <c r="J487" s="849">
        <v>3</v>
      </c>
      <c r="K487" s="849">
        <v>378</v>
      </c>
      <c r="L487" s="849">
        <v>1</v>
      </c>
      <c r="M487" s="849">
        <v>126</v>
      </c>
      <c r="N487" s="849"/>
      <c r="O487" s="849"/>
      <c r="P487" s="837"/>
      <c r="Q487" s="850"/>
    </row>
    <row r="488" spans="1:17" ht="14.4" customHeight="1" x14ac:dyDescent="0.3">
      <c r="A488" s="831" t="s">
        <v>2787</v>
      </c>
      <c r="B488" s="832" t="s">
        <v>2205</v>
      </c>
      <c r="C488" s="832" t="s">
        <v>2215</v>
      </c>
      <c r="D488" s="832" t="s">
        <v>2243</v>
      </c>
      <c r="E488" s="832" t="s">
        <v>2245</v>
      </c>
      <c r="F488" s="849">
        <v>1</v>
      </c>
      <c r="G488" s="849">
        <v>33.33</v>
      </c>
      <c r="H488" s="849">
        <v>0.5</v>
      </c>
      <c r="I488" s="849">
        <v>33.33</v>
      </c>
      <c r="J488" s="849">
        <v>2</v>
      </c>
      <c r="K488" s="849">
        <v>66.66</v>
      </c>
      <c r="L488" s="849">
        <v>1</v>
      </c>
      <c r="M488" s="849">
        <v>33.33</v>
      </c>
      <c r="N488" s="849"/>
      <c r="O488" s="849"/>
      <c r="P488" s="837"/>
      <c r="Q488" s="850"/>
    </row>
    <row r="489" spans="1:17" ht="14.4" customHeight="1" x14ac:dyDescent="0.3">
      <c r="A489" s="831" t="s">
        <v>2787</v>
      </c>
      <c r="B489" s="832" t="s">
        <v>2205</v>
      </c>
      <c r="C489" s="832" t="s">
        <v>2215</v>
      </c>
      <c r="D489" s="832" t="s">
        <v>2246</v>
      </c>
      <c r="E489" s="832" t="s">
        <v>2247</v>
      </c>
      <c r="F489" s="849">
        <v>1</v>
      </c>
      <c r="G489" s="849">
        <v>251</v>
      </c>
      <c r="H489" s="849"/>
      <c r="I489" s="849">
        <v>251</v>
      </c>
      <c r="J489" s="849"/>
      <c r="K489" s="849"/>
      <c r="L489" s="849"/>
      <c r="M489" s="849"/>
      <c r="N489" s="849"/>
      <c r="O489" s="849"/>
      <c r="P489" s="837"/>
      <c r="Q489" s="850"/>
    </row>
    <row r="490" spans="1:17" ht="14.4" customHeight="1" x14ac:dyDescent="0.3">
      <c r="A490" s="831" t="s">
        <v>2787</v>
      </c>
      <c r="B490" s="832" t="s">
        <v>2205</v>
      </c>
      <c r="C490" s="832" t="s">
        <v>2215</v>
      </c>
      <c r="D490" s="832" t="s">
        <v>2246</v>
      </c>
      <c r="E490" s="832" t="s">
        <v>2248</v>
      </c>
      <c r="F490" s="849">
        <v>1</v>
      </c>
      <c r="G490" s="849">
        <v>251</v>
      </c>
      <c r="H490" s="849">
        <v>0.25</v>
      </c>
      <c r="I490" s="849">
        <v>251</v>
      </c>
      <c r="J490" s="849">
        <v>4</v>
      </c>
      <c r="K490" s="849">
        <v>1004</v>
      </c>
      <c r="L490" s="849">
        <v>1</v>
      </c>
      <c r="M490" s="849">
        <v>251</v>
      </c>
      <c r="N490" s="849">
        <v>1</v>
      </c>
      <c r="O490" s="849">
        <v>252</v>
      </c>
      <c r="P490" s="837">
        <v>0.25099601593625498</v>
      </c>
      <c r="Q490" s="850">
        <v>252</v>
      </c>
    </row>
    <row r="491" spans="1:17" ht="14.4" customHeight="1" x14ac:dyDescent="0.3">
      <c r="A491" s="831" t="s">
        <v>2787</v>
      </c>
      <c r="B491" s="832" t="s">
        <v>2205</v>
      </c>
      <c r="C491" s="832" t="s">
        <v>2215</v>
      </c>
      <c r="D491" s="832" t="s">
        <v>2267</v>
      </c>
      <c r="E491" s="832" t="s">
        <v>2269</v>
      </c>
      <c r="F491" s="849">
        <v>1</v>
      </c>
      <c r="G491" s="849">
        <v>372</v>
      </c>
      <c r="H491" s="849"/>
      <c r="I491" s="849">
        <v>372</v>
      </c>
      <c r="J491" s="849"/>
      <c r="K491" s="849"/>
      <c r="L491" s="849"/>
      <c r="M491" s="849"/>
      <c r="N491" s="849"/>
      <c r="O491" s="849"/>
      <c r="P491" s="837"/>
      <c r="Q491" s="850"/>
    </row>
    <row r="492" spans="1:17" ht="14.4" customHeight="1" x14ac:dyDescent="0.3">
      <c r="A492" s="831" t="s">
        <v>2788</v>
      </c>
      <c r="B492" s="832" t="s">
        <v>2205</v>
      </c>
      <c r="C492" s="832" t="s">
        <v>2215</v>
      </c>
      <c r="D492" s="832" t="s">
        <v>2230</v>
      </c>
      <c r="E492" s="832" t="s">
        <v>2232</v>
      </c>
      <c r="F492" s="849"/>
      <c r="G492" s="849"/>
      <c r="H492" s="849"/>
      <c r="I492" s="849"/>
      <c r="J492" s="849">
        <v>1</v>
      </c>
      <c r="K492" s="849">
        <v>126</v>
      </c>
      <c r="L492" s="849">
        <v>1</v>
      </c>
      <c r="M492" s="849">
        <v>126</v>
      </c>
      <c r="N492" s="849"/>
      <c r="O492" s="849"/>
      <c r="P492" s="837"/>
      <c r="Q492" s="850"/>
    </row>
    <row r="493" spans="1:17" ht="14.4" customHeight="1" x14ac:dyDescent="0.3">
      <c r="A493" s="831" t="s">
        <v>2788</v>
      </c>
      <c r="B493" s="832" t="s">
        <v>2205</v>
      </c>
      <c r="C493" s="832" t="s">
        <v>2215</v>
      </c>
      <c r="D493" s="832" t="s">
        <v>2246</v>
      </c>
      <c r="E493" s="832" t="s">
        <v>2247</v>
      </c>
      <c r="F493" s="849">
        <v>2</v>
      </c>
      <c r="G493" s="849">
        <v>502</v>
      </c>
      <c r="H493" s="849"/>
      <c r="I493" s="849">
        <v>251</v>
      </c>
      <c r="J493" s="849"/>
      <c r="K493" s="849"/>
      <c r="L493" s="849"/>
      <c r="M493" s="849"/>
      <c r="N493" s="849"/>
      <c r="O493" s="849"/>
      <c r="P493" s="837"/>
      <c r="Q493" s="850"/>
    </row>
    <row r="494" spans="1:17" ht="14.4" customHeight="1" x14ac:dyDescent="0.3">
      <c r="A494" s="831" t="s">
        <v>2788</v>
      </c>
      <c r="B494" s="832" t="s">
        <v>2205</v>
      </c>
      <c r="C494" s="832" t="s">
        <v>2215</v>
      </c>
      <c r="D494" s="832" t="s">
        <v>2246</v>
      </c>
      <c r="E494" s="832" t="s">
        <v>2248</v>
      </c>
      <c r="F494" s="849">
        <v>1</v>
      </c>
      <c r="G494" s="849">
        <v>251</v>
      </c>
      <c r="H494" s="849"/>
      <c r="I494" s="849">
        <v>251</v>
      </c>
      <c r="J494" s="849"/>
      <c r="K494" s="849"/>
      <c r="L494" s="849"/>
      <c r="M494" s="849"/>
      <c r="N494" s="849">
        <v>1</v>
      </c>
      <c r="O494" s="849">
        <v>252</v>
      </c>
      <c r="P494" s="837"/>
      <c r="Q494" s="850">
        <v>252</v>
      </c>
    </row>
    <row r="495" spans="1:17" ht="14.4" customHeight="1" x14ac:dyDescent="0.3">
      <c r="A495" s="831" t="s">
        <v>2789</v>
      </c>
      <c r="B495" s="832" t="s">
        <v>2205</v>
      </c>
      <c r="C495" s="832" t="s">
        <v>2215</v>
      </c>
      <c r="D495" s="832" t="s">
        <v>2230</v>
      </c>
      <c r="E495" s="832" t="s">
        <v>2232</v>
      </c>
      <c r="F495" s="849">
        <v>1</v>
      </c>
      <c r="G495" s="849">
        <v>126</v>
      </c>
      <c r="H495" s="849"/>
      <c r="I495" s="849">
        <v>126</v>
      </c>
      <c r="J495" s="849"/>
      <c r="K495" s="849"/>
      <c r="L495" s="849"/>
      <c r="M495" s="849"/>
      <c r="N495" s="849"/>
      <c r="O495" s="849"/>
      <c r="P495" s="837"/>
      <c r="Q495" s="850"/>
    </row>
    <row r="496" spans="1:17" ht="14.4" customHeight="1" x14ac:dyDescent="0.3">
      <c r="A496" s="831" t="s">
        <v>2789</v>
      </c>
      <c r="B496" s="832" t="s">
        <v>2205</v>
      </c>
      <c r="C496" s="832" t="s">
        <v>2215</v>
      </c>
      <c r="D496" s="832" t="s">
        <v>2243</v>
      </c>
      <c r="E496" s="832" t="s">
        <v>2244</v>
      </c>
      <c r="F496" s="849"/>
      <c r="G496" s="849"/>
      <c r="H496" s="849"/>
      <c r="I496" s="849"/>
      <c r="J496" s="849">
        <v>1</v>
      </c>
      <c r="K496" s="849">
        <v>33.33</v>
      </c>
      <c r="L496" s="849">
        <v>1</v>
      </c>
      <c r="M496" s="849">
        <v>33.33</v>
      </c>
      <c r="N496" s="849"/>
      <c r="O496" s="849"/>
      <c r="P496" s="837"/>
      <c r="Q496" s="850"/>
    </row>
    <row r="497" spans="1:17" ht="14.4" customHeight="1" x14ac:dyDescent="0.3">
      <c r="A497" s="831" t="s">
        <v>2789</v>
      </c>
      <c r="B497" s="832" t="s">
        <v>2205</v>
      </c>
      <c r="C497" s="832" t="s">
        <v>2215</v>
      </c>
      <c r="D497" s="832" t="s">
        <v>2243</v>
      </c>
      <c r="E497" s="832" t="s">
        <v>2245</v>
      </c>
      <c r="F497" s="849">
        <v>1</v>
      </c>
      <c r="G497" s="849">
        <v>33.33</v>
      </c>
      <c r="H497" s="849"/>
      <c r="I497" s="849">
        <v>33.33</v>
      </c>
      <c r="J497" s="849"/>
      <c r="K497" s="849"/>
      <c r="L497" s="849"/>
      <c r="M497" s="849"/>
      <c r="N497" s="849"/>
      <c r="O497" s="849"/>
      <c r="P497" s="837"/>
      <c r="Q497" s="850"/>
    </row>
    <row r="498" spans="1:17" ht="14.4" customHeight="1" x14ac:dyDescent="0.3">
      <c r="A498" s="831" t="s">
        <v>2789</v>
      </c>
      <c r="B498" s="832" t="s">
        <v>2205</v>
      </c>
      <c r="C498" s="832" t="s">
        <v>2215</v>
      </c>
      <c r="D498" s="832" t="s">
        <v>2246</v>
      </c>
      <c r="E498" s="832" t="s">
        <v>2247</v>
      </c>
      <c r="F498" s="849">
        <v>1</v>
      </c>
      <c r="G498" s="849">
        <v>251</v>
      </c>
      <c r="H498" s="849">
        <v>0.5</v>
      </c>
      <c r="I498" s="849">
        <v>251</v>
      </c>
      <c r="J498" s="849">
        <v>2</v>
      </c>
      <c r="K498" s="849">
        <v>502</v>
      </c>
      <c r="L498" s="849">
        <v>1</v>
      </c>
      <c r="M498" s="849">
        <v>251</v>
      </c>
      <c r="N498" s="849"/>
      <c r="O498" s="849"/>
      <c r="P498" s="837"/>
      <c r="Q498" s="850"/>
    </row>
    <row r="499" spans="1:17" ht="14.4" customHeight="1" x14ac:dyDescent="0.3">
      <c r="A499" s="831" t="s">
        <v>2789</v>
      </c>
      <c r="B499" s="832" t="s">
        <v>2205</v>
      </c>
      <c r="C499" s="832" t="s">
        <v>2215</v>
      </c>
      <c r="D499" s="832" t="s">
        <v>2246</v>
      </c>
      <c r="E499" s="832" t="s">
        <v>2248</v>
      </c>
      <c r="F499" s="849">
        <v>2</v>
      </c>
      <c r="G499" s="849">
        <v>502</v>
      </c>
      <c r="H499" s="849"/>
      <c r="I499" s="849">
        <v>251</v>
      </c>
      <c r="J499" s="849"/>
      <c r="K499" s="849"/>
      <c r="L499" s="849"/>
      <c r="M499" s="849"/>
      <c r="N499" s="849"/>
      <c r="O499" s="849"/>
      <c r="P499" s="837"/>
      <c r="Q499" s="850"/>
    </row>
    <row r="500" spans="1:17" ht="14.4" customHeight="1" x14ac:dyDescent="0.3">
      <c r="A500" s="831" t="s">
        <v>2789</v>
      </c>
      <c r="B500" s="832" t="s">
        <v>2205</v>
      </c>
      <c r="C500" s="832" t="s">
        <v>2215</v>
      </c>
      <c r="D500" s="832" t="s">
        <v>2267</v>
      </c>
      <c r="E500" s="832" t="s">
        <v>2268</v>
      </c>
      <c r="F500" s="849"/>
      <c r="G500" s="849"/>
      <c r="H500" s="849"/>
      <c r="I500" s="849"/>
      <c r="J500" s="849">
        <v>1</v>
      </c>
      <c r="K500" s="849">
        <v>373</v>
      </c>
      <c r="L500" s="849">
        <v>1</v>
      </c>
      <c r="M500" s="849">
        <v>373</v>
      </c>
      <c r="N500" s="849"/>
      <c r="O500" s="849"/>
      <c r="P500" s="837"/>
      <c r="Q500" s="850"/>
    </row>
    <row r="501" spans="1:17" ht="14.4" customHeight="1" thickBot="1" x14ac:dyDescent="0.35">
      <c r="A501" s="839" t="s">
        <v>2789</v>
      </c>
      <c r="B501" s="840" t="s">
        <v>2205</v>
      </c>
      <c r="C501" s="840" t="s">
        <v>2215</v>
      </c>
      <c r="D501" s="840" t="s">
        <v>2267</v>
      </c>
      <c r="E501" s="840" t="s">
        <v>2269</v>
      </c>
      <c r="F501" s="851">
        <v>1</v>
      </c>
      <c r="G501" s="851">
        <v>372</v>
      </c>
      <c r="H501" s="851"/>
      <c r="I501" s="851">
        <v>372</v>
      </c>
      <c r="J501" s="851"/>
      <c r="K501" s="851"/>
      <c r="L501" s="851"/>
      <c r="M501" s="851"/>
      <c r="N501" s="851"/>
      <c r="O501" s="851"/>
      <c r="P501" s="845"/>
      <c r="Q501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337.79700000000003</v>
      </c>
      <c r="C5" s="114">
        <v>317.90800000000002</v>
      </c>
      <c r="D5" s="114">
        <v>348.83600000000001</v>
      </c>
      <c r="E5" s="424">
        <f>IF(OR(D5=0,B5=0),"",D5/B5)</f>
        <v>1.0326793902846976</v>
      </c>
      <c r="F5" s="129">
        <f>IF(OR(D5=0,C5=0),"",D5/C5)</f>
        <v>1.0972860072725443</v>
      </c>
      <c r="G5" s="130">
        <v>98</v>
      </c>
      <c r="H5" s="114">
        <v>102</v>
      </c>
      <c r="I5" s="114">
        <v>94</v>
      </c>
      <c r="J5" s="424">
        <f>IF(OR(I5=0,G5=0),"",I5/G5)</f>
        <v>0.95918367346938771</v>
      </c>
      <c r="K5" s="131">
        <f>IF(OR(I5=0,H5=0),"",I5/H5)</f>
        <v>0.92156862745098034</v>
      </c>
      <c r="L5" s="121"/>
      <c r="M5" s="121"/>
      <c r="N5" s="7">
        <f>D5-C5</f>
        <v>30.927999999999997</v>
      </c>
      <c r="O5" s="8">
        <f>I5-H5</f>
        <v>-8</v>
      </c>
      <c r="P5" s="7">
        <f>D5-B5</f>
        <v>11.038999999999987</v>
      </c>
      <c r="Q5" s="8">
        <f>I5-G5</f>
        <v>-4</v>
      </c>
    </row>
    <row r="6" spans="1:17" ht="14.4" hidden="1" customHeight="1" outlineLevel="1" x14ac:dyDescent="0.3">
      <c r="A6" s="441" t="s">
        <v>168</v>
      </c>
      <c r="B6" s="120">
        <v>78.197000000000003</v>
      </c>
      <c r="C6" s="113">
        <v>60.768000000000001</v>
      </c>
      <c r="D6" s="113">
        <v>96.367000000000004</v>
      </c>
      <c r="E6" s="424">
        <f t="shared" ref="E6:E12" si="0">IF(OR(D6=0,B6=0),"",D6/B6)</f>
        <v>1.2323618553141424</v>
      </c>
      <c r="F6" s="129">
        <f t="shared" ref="F6:F12" si="1">IF(OR(D6=0,C6=0),"",D6/C6)</f>
        <v>1.5858181937862033</v>
      </c>
      <c r="G6" s="133">
        <v>23</v>
      </c>
      <c r="H6" s="113">
        <v>20</v>
      </c>
      <c r="I6" s="113">
        <v>24</v>
      </c>
      <c r="J6" s="425">
        <f t="shared" ref="J6:J12" si="2">IF(OR(I6=0,G6=0),"",I6/G6)</f>
        <v>1.0434782608695652</v>
      </c>
      <c r="K6" s="134">
        <f t="shared" ref="K6:K12" si="3">IF(OR(I6=0,H6=0),"",I6/H6)</f>
        <v>1.2</v>
      </c>
      <c r="L6" s="121"/>
      <c r="M6" s="121"/>
      <c r="N6" s="5">
        <f t="shared" ref="N6:N13" si="4">D6-C6</f>
        <v>35.599000000000004</v>
      </c>
      <c r="O6" s="6">
        <f t="shared" ref="O6:O13" si="5">I6-H6</f>
        <v>4</v>
      </c>
      <c r="P6" s="5">
        <f t="shared" ref="P6:P13" si="6">D6-B6</f>
        <v>18.170000000000002</v>
      </c>
      <c r="Q6" s="6">
        <f t="shared" ref="Q6:Q13" si="7">I6-G6</f>
        <v>1</v>
      </c>
    </row>
    <row r="7" spans="1:17" ht="14.4" hidden="1" customHeight="1" outlineLevel="1" x14ac:dyDescent="0.3">
      <c r="A7" s="441" t="s">
        <v>169</v>
      </c>
      <c r="B7" s="120">
        <v>204.65700000000001</v>
      </c>
      <c r="C7" s="113">
        <v>188.05099999999999</v>
      </c>
      <c r="D7" s="113">
        <v>221.208</v>
      </c>
      <c r="E7" s="424">
        <f t="shared" si="0"/>
        <v>1.0808718978583678</v>
      </c>
      <c r="F7" s="129">
        <f t="shared" si="1"/>
        <v>1.1763191900069663</v>
      </c>
      <c r="G7" s="133">
        <v>65</v>
      </c>
      <c r="H7" s="113">
        <v>64</v>
      </c>
      <c r="I7" s="113">
        <v>69</v>
      </c>
      <c r="J7" s="425">
        <f t="shared" si="2"/>
        <v>1.0615384615384615</v>
      </c>
      <c r="K7" s="134">
        <f t="shared" si="3"/>
        <v>1.078125</v>
      </c>
      <c r="L7" s="121"/>
      <c r="M7" s="121"/>
      <c r="N7" s="5">
        <f t="shared" si="4"/>
        <v>33.157000000000011</v>
      </c>
      <c r="O7" s="6">
        <f t="shared" si="5"/>
        <v>5</v>
      </c>
      <c r="P7" s="5">
        <f t="shared" si="6"/>
        <v>16.550999999999988</v>
      </c>
      <c r="Q7" s="6">
        <f t="shared" si="7"/>
        <v>4</v>
      </c>
    </row>
    <row r="8" spans="1:17" ht="14.4" hidden="1" customHeight="1" outlineLevel="1" x14ac:dyDescent="0.3">
      <c r="A8" s="441" t="s">
        <v>170</v>
      </c>
      <c r="B8" s="120">
        <v>14.936999999999999</v>
      </c>
      <c r="C8" s="113">
        <v>13.445</v>
      </c>
      <c r="D8" s="113">
        <v>47.3</v>
      </c>
      <c r="E8" s="424">
        <f t="shared" si="0"/>
        <v>3.1666331927428533</v>
      </c>
      <c r="F8" s="129">
        <f t="shared" si="1"/>
        <v>3.5180364447750092</v>
      </c>
      <c r="G8" s="133">
        <v>5</v>
      </c>
      <c r="H8" s="113">
        <v>6</v>
      </c>
      <c r="I8" s="113">
        <v>11</v>
      </c>
      <c r="J8" s="425">
        <f t="shared" si="2"/>
        <v>2.2000000000000002</v>
      </c>
      <c r="K8" s="134">
        <f t="shared" si="3"/>
        <v>1.8333333333333333</v>
      </c>
      <c r="L8" s="121"/>
      <c r="M8" s="121"/>
      <c r="N8" s="5">
        <f t="shared" si="4"/>
        <v>33.854999999999997</v>
      </c>
      <c r="O8" s="6">
        <f t="shared" si="5"/>
        <v>5</v>
      </c>
      <c r="P8" s="5">
        <f t="shared" si="6"/>
        <v>32.363</v>
      </c>
      <c r="Q8" s="6">
        <f t="shared" si="7"/>
        <v>6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98.048000000000002</v>
      </c>
      <c r="C10" s="113">
        <v>94.397999999999996</v>
      </c>
      <c r="D10" s="113">
        <v>98.893000000000001</v>
      </c>
      <c r="E10" s="424">
        <f t="shared" si="0"/>
        <v>1.0086182278067886</v>
      </c>
      <c r="F10" s="129">
        <f t="shared" si="1"/>
        <v>1.047617534269794</v>
      </c>
      <c r="G10" s="133">
        <v>33</v>
      </c>
      <c r="H10" s="113">
        <v>25</v>
      </c>
      <c r="I10" s="113">
        <v>35</v>
      </c>
      <c r="J10" s="425">
        <f t="shared" si="2"/>
        <v>1.0606060606060606</v>
      </c>
      <c r="K10" s="134">
        <f t="shared" si="3"/>
        <v>1.4</v>
      </c>
      <c r="L10" s="121"/>
      <c r="M10" s="121"/>
      <c r="N10" s="5">
        <f t="shared" si="4"/>
        <v>4.4950000000000045</v>
      </c>
      <c r="O10" s="6">
        <f t="shared" si="5"/>
        <v>10</v>
      </c>
      <c r="P10" s="5">
        <f t="shared" si="6"/>
        <v>0.84499999999999886</v>
      </c>
      <c r="Q10" s="6">
        <f t="shared" si="7"/>
        <v>2</v>
      </c>
    </row>
    <row r="11" spans="1:17" ht="14.4" hidden="1" customHeight="1" outlineLevel="1" x14ac:dyDescent="0.3">
      <c r="A11" s="441" t="s">
        <v>173</v>
      </c>
      <c r="B11" s="120">
        <v>11.545</v>
      </c>
      <c r="C11" s="113">
        <v>24.5</v>
      </c>
      <c r="D11" s="113">
        <v>19.006</v>
      </c>
      <c r="E11" s="424">
        <f t="shared" si="0"/>
        <v>1.6462537895192724</v>
      </c>
      <c r="F11" s="129">
        <f t="shared" si="1"/>
        <v>0.77575510204081632</v>
      </c>
      <c r="G11" s="133">
        <v>4</v>
      </c>
      <c r="H11" s="113">
        <v>3</v>
      </c>
      <c r="I11" s="113">
        <v>7</v>
      </c>
      <c r="J11" s="425">
        <f t="shared" si="2"/>
        <v>1.75</v>
      </c>
      <c r="K11" s="134">
        <f t="shared" si="3"/>
        <v>2.3333333333333335</v>
      </c>
      <c r="L11" s="121"/>
      <c r="M11" s="121"/>
      <c r="N11" s="5">
        <f t="shared" si="4"/>
        <v>-5.4939999999999998</v>
      </c>
      <c r="O11" s="6">
        <f t="shared" si="5"/>
        <v>4</v>
      </c>
      <c r="P11" s="5">
        <f t="shared" si="6"/>
        <v>7.4610000000000003</v>
      </c>
      <c r="Q11" s="6">
        <f t="shared" si="7"/>
        <v>3</v>
      </c>
    </row>
    <row r="12" spans="1:17" ht="14.4" hidden="1" customHeight="1" outlineLevel="1" thickBot="1" x14ac:dyDescent="0.35">
      <c r="A12" s="442" t="s">
        <v>208</v>
      </c>
      <c r="B12" s="238">
        <v>7.343</v>
      </c>
      <c r="C12" s="239">
        <v>0.36499999999999999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3</v>
      </c>
      <c r="H12" s="239">
        <v>1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-0.36499999999999999</v>
      </c>
      <c r="O12" s="244">
        <f t="shared" si="5"/>
        <v>-1</v>
      </c>
      <c r="P12" s="243">
        <f t="shared" si="6"/>
        <v>-7.343</v>
      </c>
      <c r="Q12" s="244">
        <f t="shared" si="7"/>
        <v>-3</v>
      </c>
    </row>
    <row r="13" spans="1:17" ht="14.4" customHeight="1" collapsed="1" thickBot="1" x14ac:dyDescent="0.35">
      <c r="A13" s="117" t="s">
        <v>3</v>
      </c>
      <c r="B13" s="115">
        <f>SUM(B5:B12)</f>
        <v>752.524</v>
      </c>
      <c r="C13" s="116">
        <f>SUM(C5:C12)</f>
        <v>699.43500000000017</v>
      </c>
      <c r="D13" s="116">
        <f>SUM(D5:D12)</f>
        <v>831.61</v>
      </c>
      <c r="E13" s="420">
        <f>IF(OR(D13=0,B13=0),0,D13/B13)</f>
        <v>1.1050943225731007</v>
      </c>
      <c r="F13" s="135">
        <f>IF(OR(D13=0,C13=0),0,D13/C13)</f>
        <v>1.188973957551452</v>
      </c>
      <c r="G13" s="136">
        <f>SUM(G5:G12)</f>
        <v>231</v>
      </c>
      <c r="H13" s="116">
        <f>SUM(H5:H12)</f>
        <v>221</v>
      </c>
      <c r="I13" s="116">
        <f>SUM(I5:I12)</f>
        <v>240</v>
      </c>
      <c r="J13" s="420">
        <f>IF(OR(I13=0,G13=0),0,I13/G13)</f>
        <v>1.0389610389610389</v>
      </c>
      <c r="K13" s="137">
        <f>IF(OR(I13=0,H13=0),0,I13/H13)</f>
        <v>1.0859728506787329</v>
      </c>
      <c r="L13" s="121"/>
      <c r="M13" s="121"/>
      <c r="N13" s="127">
        <f t="shared" si="4"/>
        <v>132.17499999999984</v>
      </c>
      <c r="O13" s="138">
        <f t="shared" si="5"/>
        <v>19</v>
      </c>
      <c r="P13" s="127">
        <f t="shared" si="6"/>
        <v>79.086000000000013</v>
      </c>
      <c r="Q13" s="138">
        <f t="shared" si="7"/>
        <v>9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337.79700000000003</v>
      </c>
      <c r="C18" s="114">
        <v>317.90800000000002</v>
      </c>
      <c r="D18" s="114">
        <v>348.83600000000001</v>
      </c>
      <c r="E18" s="424">
        <f>IF(OR(D18=0,B18=0),"",D18/B18)</f>
        <v>1.0326793902846976</v>
      </c>
      <c r="F18" s="129">
        <f>IF(OR(D18=0,C18=0),"",D18/C18)</f>
        <v>1.0972860072725443</v>
      </c>
      <c r="G18" s="119">
        <v>98</v>
      </c>
      <c r="H18" s="114">
        <v>102</v>
      </c>
      <c r="I18" s="114">
        <v>94</v>
      </c>
      <c r="J18" s="424">
        <f>IF(OR(I18=0,G18=0),"",I18/G18)</f>
        <v>0.95918367346938771</v>
      </c>
      <c r="K18" s="131">
        <f>IF(OR(I18=0,H18=0),"",I18/H18)</f>
        <v>0.92156862745098034</v>
      </c>
      <c r="L18" s="659">
        <v>0.91871999999999998</v>
      </c>
      <c r="M18" s="660"/>
      <c r="N18" s="145">
        <f t="shared" ref="N18:N26" si="8">D18-C18</f>
        <v>30.927999999999997</v>
      </c>
      <c r="O18" s="146">
        <f t="shared" ref="O18:O26" si="9">I18-H18</f>
        <v>-8</v>
      </c>
      <c r="P18" s="145">
        <f t="shared" ref="P18:P26" si="10">D18-B18</f>
        <v>11.038999999999987</v>
      </c>
      <c r="Q18" s="146">
        <f t="shared" ref="Q18:Q26" si="11">I18-G18</f>
        <v>-4</v>
      </c>
    </row>
    <row r="19" spans="1:17" ht="14.4" hidden="1" customHeight="1" outlineLevel="1" x14ac:dyDescent="0.3">
      <c r="A19" s="441" t="s">
        <v>168</v>
      </c>
      <c r="B19" s="120">
        <v>78.197000000000003</v>
      </c>
      <c r="C19" s="113">
        <v>60.768000000000001</v>
      </c>
      <c r="D19" s="113">
        <v>96.367000000000004</v>
      </c>
      <c r="E19" s="425">
        <f t="shared" ref="E19:E25" si="12">IF(OR(D19=0,B19=0),"",D19/B19)</f>
        <v>1.2323618553141424</v>
      </c>
      <c r="F19" s="132">
        <f t="shared" ref="F19:F25" si="13">IF(OR(D19=0,C19=0),"",D19/C19)</f>
        <v>1.5858181937862033</v>
      </c>
      <c r="G19" s="120">
        <v>23</v>
      </c>
      <c r="H19" s="113">
        <v>20</v>
      </c>
      <c r="I19" s="113">
        <v>24</v>
      </c>
      <c r="J19" s="425">
        <f t="shared" ref="J19:J25" si="14">IF(OR(I19=0,G19=0),"",I19/G19)</f>
        <v>1.0434782608695652</v>
      </c>
      <c r="K19" s="134">
        <f t="shared" ref="K19:K25" si="15">IF(OR(I19=0,H19=0),"",I19/H19)</f>
        <v>1.2</v>
      </c>
      <c r="L19" s="659">
        <v>0.99456</v>
      </c>
      <c r="M19" s="660"/>
      <c r="N19" s="147">
        <f t="shared" si="8"/>
        <v>35.599000000000004</v>
      </c>
      <c r="O19" s="148">
        <f t="shared" si="9"/>
        <v>4</v>
      </c>
      <c r="P19" s="147">
        <f t="shared" si="10"/>
        <v>18.170000000000002</v>
      </c>
      <c r="Q19" s="148">
        <f t="shared" si="11"/>
        <v>1</v>
      </c>
    </row>
    <row r="20" spans="1:17" ht="14.4" hidden="1" customHeight="1" outlineLevel="1" x14ac:dyDescent="0.3">
      <c r="A20" s="441" t="s">
        <v>169</v>
      </c>
      <c r="B20" s="120">
        <v>204.65700000000001</v>
      </c>
      <c r="C20" s="113">
        <v>188.05099999999999</v>
      </c>
      <c r="D20" s="113">
        <v>221.208</v>
      </c>
      <c r="E20" s="425">
        <f t="shared" si="12"/>
        <v>1.0808718978583678</v>
      </c>
      <c r="F20" s="132">
        <f t="shared" si="13"/>
        <v>1.1763191900069663</v>
      </c>
      <c r="G20" s="120">
        <v>65</v>
      </c>
      <c r="H20" s="113">
        <v>64</v>
      </c>
      <c r="I20" s="113">
        <v>69</v>
      </c>
      <c r="J20" s="425">
        <f t="shared" si="14"/>
        <v>1.0615384615384615</v>
      </c>
      <c r="K20" s="134">
        <f t="shared" si="15"/>
        <v>1.078125</v>
      </c>
      <c r="L20" s="659">
        <v>0.96671999999999991</v>
      </c>
      <c r="M20" s="660"/>
      <c r="N20" s="147">
        <f t="shared" si="8"/>
        <v>33.157000000000011</v>
      </c>
      <c r="O20" s="148">
        <f t="shared" si="9"/>
        <v>5</v>
      </c>
      <c r="P20" s="147">
        <f t="shared" si="10"/>
        <v>16.550999999999988</v>
      </c>
      <c r="Q20" s="148">
        <f t="shared" si="11"/>
        <v>4</v>
      </c>
    </row>
    <row r="21" spans="1:17" ht="14.4" hidden="1" customHeight="1" outlineLevel="1" x14ac:dyDescent="0.3">
      <c r="A21" s="441" t="s">
        <v>170</v>
      </c>
      <c r="B21" s="120">
        <v>14.936999999999999</v>
      </c>
      <c r="C21" s="113">
        <v>13.445</v>
      </c>
      <c r="D21" s="113">
        <v>47.3</v>
      </c>
      <c r="E21" s="425">
        <f t="shared" si="12"/>
        <v>3.1666331927428533</v>
      </c>
      <c r="F21" s="132">
        <f t="shared" si="13"/>
        <v>3.5180364447750092</v>
      </c>
      <c r="G21" s="120">
        <v>5</v>
      </c>
      <c r="H21" s="113">
        <v>6</v>
      </c>
      <c r="I21" s="113">
        <v>11</v>
      </c>
      <c r="J21" s="425">
        <f t="shared" si="14"/>
        <v>2.2000000000000002</v>
      </c>
      <c r="K21" s="134">
        <f t="shared" si="15"/>
        <v>1.8333333333333333</v>
      </c>
      <c r="L21" s="659">
        <v>1.11744</v>
      </c>
      <c r="M21" s="660"/>
      <c r="N21" s="147">
        <f t="shared" si="8"/>
        <v>33.854999999999997</v>
      </c>
      <c r="O21" s="148">
        <f t="shared" si="9"/>
        <v>5</v>
      </c>
      <c r="P21" s="147">
        <f t="shared" si="10"/>
        <v>32.363</v>
      </c>
      <c r="Q21" s="148">
        <f t="shared" si="11"/>
        <v>6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98.048000000000002</v>
      </c>
      <c r="C23" s="113">
        <v>94.397999999999996</v>
      </c>
      <c r="D23" s="113">
        <v>98.893000000000001</v>
      </c>
      <c r="E23" s="425">
        <f t="shared" si="12"/>
        <v>1.0086182278067886</v>
      </c>
      <c r="F23" s="132">
        <f t="shared" si="13"/>
        <v>1.047617534269794</v>
      </c>
      <c r="G23" s="120">
        <v>33</v>
      </c>
      <c r="H23" s="113">
        <v>25</v>
      </c>
      <c r="I23" s="113">
        <v>35</v>
      </c>
      <c r="J23" s="425">
        <f t="shared" si="14"/>
        <v>1.0606060606060606</v>
      </c>
      <c r="K23" s="134">
        <f t="shared" si="15"/>
        <v>1.4</v>
      </c>
      <c r="L23" s="659">
        <v>0.98495999999999995</v>
      </c>
      <c r="M23" s="660"/>
      <c r="N23" s="147">
        <f t="shared" si="8"/>
        <v>4.4950000000000045</v>
      </c>
      <c r="O23" s="148">
        <f t="shared" si="9"/>
        <v>10</v>
      </c>
      <c r="P23" s="147">
        <f t="shared" si="10"/>
        <v>0.84499999999999886</v>
      </c>
      <c r="Q23" s="148">
        <f t="shared" si="11"/>
        <v>2</v>
      </c>
    </row>
    <row r="24" spans="1:17" ht="14.4" hidden="1" customHeight="1" outlineLevel="1" x14ac:dyDescent="0.3">
      <c r="A24" s="441" t="s">
        <v>173</v>
      </c>
      <c r="B24" s="120">
        <v>11.545</v>
      </c>
      <c r="C24" s="113">
        <v>24.5</v>
      </c>
      <c r="D24" s="113">
        <v>19.006</v>
      </c>
      <c r="E24" s="425">
        <f t="shared" si="12"/>
        <v>1.6462537895192724</v>
      </c>
      <c r="F24" s="132">
        <f t="shared" si="13"/>
        <v>0.77575510204081632</v>
      </c>
      <c r="G24" s="120">
        <v>4</v>
      </c>
      <c r="H24" s="113">
        <v>3</v>
      </c>
      <c r="I24" s="113">
        <v>7</v>
      </c>
      <c r="J24" s="425">
        <f t="shared" si="14"/>
        <v>1.75</v>
      </c>
      <c r="K24" s="134">
        <f t="shared" si="15"/>
        <v>2.3333333333333335</v>
      </c>
      <c r="L24" s="659">
        <v>1.0147199999999998</v>
      </c>
      <c r="M24" s="660"/>
      <c r="N24" s="147">
        <f t="shared" si="8"/>
        <v>-5.4939999999999998</v>
      </c>
      <c r="O24" s="148">
        <f t="shared" si="9"/>
        <v>4</v>
      </c>
      <c r="P24" s="147">
        <f t="shared" si="10"/>
        <v>7.4610000000000003</v>
      </c>
      <c r="Q24" s="148">
        <f t="shared" si="11"/>
        <v>3</v>
      </c>
    </row>
    <row r="25" spans="1:17" ht="14.4" hidden="1" customHeight="1" outlineLevel="1" thickBot="1" x14ac:dyDescent="0.35">
      <c r="A25" s="442" t="s">
        <v>208</v>
      </c>
      <c r="B25" s="238">
        <v>7.343</v>
      </c>
      <c r="C25" s="239">
        <v>0.36499999999999999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3</v>
      </c>
      <c r="H25" s="239">
        <v>1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-0.36499999999999999</v>
      </c>
      <c r="O25" s="246">
        <f t="shared" si="9"/>
        <v>-1</v>
      </c>
      <c r="P25" s="245">
        <f t="shared" si="10"/>
        <v>-7.343</v>
      </c>
      <c r="Q25" s="246">
        <f t="shared" si="11"/>
        <v>-3</v>
      </c>
    </row>
    <row r="26" spans="1:17" ht="14.4" customHeight="1" collapsed="1" thickBot="1" x14ac:dyDescent="0.35">
      <c r="A26" s="445" t="s">
        <v>3</v>
      </c>
      <c r="B26" s="149">
        <f>SUM(B18:B25)</f>
        <v>752.524</v>
      </c>
      <c r="C26" s="150">
        <f>SUM(C18:C25)</f>
        <v>699.43500000000017</v>
      </c>
      <c r="D26" s="150">
        <f>SUM(D18:D25)</f>
        <v>831.61</v>
      </c>
      <c r="E26" s="421">
        <f>IF(OR(D26=0,B26=0),0,D26/B26)</f>
        <v>1.1050943225731007</v>
      </c>
      <c r="F26" s="151">
        <f>IF(OR(D26=0,C26=0),0,D26/C26)</f>
        <v>1.188973957551452</v>
      </c>
      <c r="G26" s="149">
        <f>SUM(G18:G25)</f>
        <v>231</v>
      </c>
      <c r="H26" s="150">
        <f>SUM(H18:H25)</f>
        <v>221</v>
      </c>
      <c r="I26" s="150">
        <f>SUM(I18:I25)</f>
        <v>240</v>
      </c>
      <c r="J26" s="421">
        <f>IF(OR(I26=0,G26=0),0,I26/G26)</f>
        <v>1.0389610389610389</v>
      </c>
      <c r="K26" s="152">
        <f>IF(OR(I26=0,H26=0),0,I26/H26)</f>
        <v>1.0859728506787329</v>
      </c>
      <c r="L26" s="121"/>
      <c r="M26" s="121"/>
      <c r="N26" s="143">
        <f t="shared" si="8"/>
        <v>132.17499999999984</v>
      </c>
      <c r="O26" s="153">
        <f t="shared" si="9"/>
        <v>19</v>
      </c>
      <c r="P26" s="143">
        <f t="shared" si="10"/>
        <v>79.086000000000013</v>
      </c>
      <c r="Q26" s="153">
        <f t="shared" si="11"/>
        <v>9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940</v>
      </c>
      <c r="C33" s="199">
        <v>687</v>
      </c>
      <c r="D33" s="84">
        <f>IF(C33="","",C33-B33)</f>
        <v>-253</v>
      </c>
      <c r="E33" s="85">
        <f>IF(C33="","",C33/B33)</f>
        <v>0.73085106382978726</v>
      </c>
      <c r="F33" s="86">
        <v>63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2119</v>
      </c>
      <c r="C34" s="200">
        <v>1517</v>
      </c>
      <c r="D34" s="87">
        <f t="shared" ref="D34:D45" si="0">IF(C34="","",C34-B34)</f>
        <v>-602</v>
      </c>
      <c r="E34" s="88">
        <f t="shared" ref="E34:E45" si="1">IF(C34="","",C34/B34)</f>
        <v>0.71590372817366688</v>
      </c>
      <c r="F34" s="89">
        <v>104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2877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5" t="s">
        <v>2791</v>
      </c>
      <c r="B5" s="946"/>
      <c r="C5" s="947"/>
      <c r="D5" s="948"/>
      <c r="E5" s="949">
        <v>1</v>
      </c>
      <c r="F5" s="950">
        <v>7.28</v>
      </c>
      <c r="G5" s="951">
        <v>6</v>
      </c>
      <c r="H5" s="952">
        <v>1</v>
      </c>
      <c r="I5" s="953">
        <v>7.09</v>
      </c>
      <c r="J5" s="954">
        <v>13</v>
      </c>
      <c r="K5" s="955">
        <v>7.09</v>
      </c>
      <c r="L5" s="956">
        <v>5</v>
      </c>
      <c r="M5" s="956">
        <v>45</v>
      </c>
      <c r="N5" s="957">
        <v>15</v>
      </c>
      <c r="O5" s="956" t="s">
        <v>2792</v>
      </c>
      <c r="P5" s="958" t="s">
        <v>2793</v>
      </c>
      <c r="Q5" s="959">
        <f>H5-B5</f>
        <v>1</v>
      </c>
      <c r="R5" s="975">
        <f>I5-C5</f>
        <v>7.09</v>
      </c>
      <c r="S5" s="959">
        <f>H5-E5</f>
        <v>0</v>
      </c>
      <c r="T5" s="975">
        <f>I5-F5</f>
        <v>-0.19000000000000039</v>
      </c>
      <c r="U5" s="985">
        <v>15</v>
      </c>
      <c r="V5" s="946">
        <v>13</v>
      </c>
      <c r="W5" s="946">
        <v>-2</v>
      </c>
      <c r="X5" s="986">
        <v>0.8666666666666667</v>
      </c>
      <c r="Y5" s="987"/>
    </row>
    <row r="6" spans="1:25" ht="14.4" customHeight="1" x14ac:dyDescent="0.3">
      <c r="A6" s="943" t="s">
        <v>2794</v>
      </c>
      <c r="B6" s="924"/>
      <c r="C6" s="925"/>
      <c r="D6" s="926"/>
      <c r="E6" s="927"/>
      <c r="F6" s="907"/>
      <c r="G6" s="908"/>
      <c r="H6" s="909">
        <v>1</v>
      </c>
      <c r="I6" s="910">
        <v>37.18</v>
      </c>
      <c r="J6" s="911">
        <v>29</v>
      </c>
      <c r="K6" s="912">
        <v>20.34</v>
      </c>
      <c r="L6" s="913">
        <v>11</v>
      </c>
      <c r="M6" s="913">
        <v>87</v>
      </c>
      <c r="N6" s="914">
        <v>29</v>
      </c>
      <c r="O6" s="913" t="s">
        <v>2792</v>
      </c>
      <c r="P6" s="928" t="s">
        <v>2795</v>
      </c>
      <c r="Q6" s="915">
        <f t="shared" ref="Q6:R48" si="0">H6-B6</f>
        <v>1</v>
      </c>
      <c r="R6" s="976">
        <f t="shared" si="0"/>
        <v>37.18</v>
      </c>
      <c r="S6" s="915">
        <f t="shared" ref="S6:S48" si="1">H6-E6</f>
        <v>1</v>
      </c>
      <c r="T6" s="976">
        <f t="shared" ref="T6:T48" si="2">I6-F6</f>
        <v>37.18</v>
      </c>
      <c r="U6" s="983">
        <v>29</v>
      </c>
      <c r="V6" s="924">
        <v>29</v>
      </c>
      <c r="W6" s="924">
        <v>0</v>
      </c>
      <c r="X6" s="981">
        <v>1</v>
      </c>
      <c r="Y6" s="979"/>
    </row>
    <row r="7" spans="1:25" ht="14.4" customHeight="1" x14ac:dyDescent="0.3">
      <c r="A7" s="943" t="s">
        <v>2796</v>
      </c>
      <c r="B7" s="916">
        <v>3</v>
      </c>
      <c r="C7" s="917">
        <v>37.130000000000003</v>
      </c>
      <c r="D7" s="918">
        <v>7</v>
      </c>
      <c r="E7" s="927"/>
      <c r="F7" s="907"/>
      <c r="G7" s="908"/>
      <c r="H7" s="913">
        <v>2</v>
      </c>
      <c r="I7" s="907">
        <v>24.75</v>
      </c>
      <c r="J7" s="908">
        <v>10</v>
      </c>
      <c r="K7" s="912">
        <v>12.38</v>
      </c>
      <c r="L7" s="913">
        <v>5</v>
      </c>
      <c r="M7" s="913">
        <v>60</v>
      </c>
      <c r="N7" s="914">
        <v>20</v>
      </c>
      <c r="O7" s="913" t="s">
        <v>2792</v>
      </c>
      <c r="P7" s="928" t="s">
        <v>2797</v>
      </c>
      <c r="Q7" s="915">
        <f t="shared" si="0"/>
        <v>-1</v>
      </c>
      <c r="R7" s="976">
        <f t="shared" si="0"/>
        <v>-12.380000000000003</v>
      </c>
      <c r="S7" s="915">
        <f t="shared" si="1"/>
        <v>2</v>
      </c>
      <c r="T7" s="976">
        <f t="shared" si="2"/>
        <v>24.75</v>
      </c>
      <c r="U7" s="983">
        <v>40</v>
      </c>
      <c r="V7" s="924">
        <v>20</v>
      </c>
      <c r="W7" s="924">
        <v>-20</v>
      </c>
      <c r="X7" s="981">
        <v>0.5</v>
      </c>
      <c r="Y7" s="979"/>
    </row>
    <row r="8" spans="1:25" ht="14.4" customHeight="1" x14ac:dyDescent="0.3">
      <c r="A8" s="944" t="s">
        <v>2798</v>
      </c>
      <c r="B8" s="930"/>
      <c r="C8" s="931"/>
      <c r="D8" s="919"/>
      <c r="E8" s="932"/>
      <c r="F8" s="933"/>
      <c r="G8" s="920"/>
      <c r="H8" s="934">
        <v>1</v>
      </c>
      <c r="I8" s="933">
        <v>16.37</v>
      </c>
      <c r="J8" s="921">
        <v>22</v>
      </c>
      <c r="K8" s="935">
        <v>12.38</v>
      </c>
      <c r="L8" s="934">
        <v>5</v>
      </c>
      <c r="M8" s="934">
        <v>60</v>
      </c>
      <c r="N8" s="936">
        <v>20</v>
      </c>
      <c r="O8" s="934" t="s">
        <v>2792</v>
      </c>
      <c r="P8" s="937" t="s">
        <v>2797</v>
      </c>
      <c r="Q8" s="938">
        <f t="shared" si="0"/>
        <v>1</v>
      </c>
      <c r="R8" s="977">
        <f t="shared" si="0"/>
        <v>16.37</v>
      </c>
      <c r="S8" s="938">
        <f t="shared" si="1"/>
        <v>1</v>
      </c>
      <c r="T8" s="977">
        <f t="shared" si="2"/>
        <v>16.37</v>
      </c>
      <c r="U8" s="984">
        <v>20</v>
      </c>
      <c r="V8" s="939">
        <v>22</v>
      </c>
      <c r="W8" s="939">
        <v>2</v>
      </c>
      <c r="X8" s="982">
        <v>1.1000000000000001</v>
      </c>
      <c r="Y8" s="980">
        <v>2</v>
      </c>
    </row>
    <row r="9" spans="1:25" ht="14.4" customHeight="1" x14ac:dyDescent="0.3">
      <c r="A9" s="944" t="s">
        <v>2799</v>
      </c>
      <c r="B9" s="930">
        <v>5</v>
      </c>
      <c r="C9" s="931">
        <v>63.38</v>
      </c>
      <c r="D9" s="919">
        <v>17</v>
      </c>
      <c r="E9" s="932">
        <v>4</v>
      </c>
      <c r="F9" s="933">
        <v>50.59</v>
      </c>
      <c r="G9" s="920">
        <v>15.5</v>
      </c>
      <c r="H9" s="934">
        <v>2</v>
      </c>
      <c r="I9" s="933">
        <v>25.3</v>
      </c>
      <c r="J9" s="920">
        <v>11</v>
      </c>
      <c r="K9" s="935">
        <v>12.65</v>
      </c>
      <c r="L9" s="934">
        <v>5</v>
      </c>
      <c r="M9" s="934">
        <v>60</v>
      </c>
      <c r="N9" s="936">
        <v>20</v>
      </c>
      <c r="O9" s="934" t="s">
        <v>2792</v>
      </c>
      <c r="P9" s="937" t="s">
        <v>2797</v>
      </c>
      <c r="Q9" s="938">
        <f t="shared" si="0"/>
        <v>-3</v>
      </c>
      <c r="R9" s="977">
        <f t="shared" si="0"/>
        <v>-38.08</v>
      </c>
      <c r="S9" s="938">
        <f t="shared" si="1"/>
        <v>-2</v>
      </c>
      <c r="T9" s="977">
        <f t="shared" si="2"/>
        <v>-25.290000000000003</v>
      </c>
      <c r="U9" s="984">
        <v>40</v>
      </c>
      <c r="V9" s="939">
        <v>22</v>
      </c>
      <c r="W9" s="939">
        <v>-18</v>
      </c>
      <c r="X9" s="982">
        <v>0.55000000000000004</v>
      </c>
      <c r="Y9" s="980"/>
    </row>
    <row r="10" spans="1:25" ht="14.4" customHeight="1" x14ac:dyDescent="0.3">
      <c r="A10" s="943" t="s">
        <v>2800</v>
      </c>
      <c r="B10" s="924">
        <v>1</v>
      </c>
      <c r="C10" s="925">
        <v>0.91</v>
      </c>
      <c r="D10" s="926">
        <v>2</v>
      </c>
      <c r="E10" s="909">
        <v>1</v>
      </c>
      <c r="F10" s="910">
        <v>11.34</v>
      </c>
      <c r="G10" s="911">
        <v>5</v>
      </c>
      <c r="H10" s="913"/>
      <c r="I10" s="907"/>
      <c r="J10" s="908"/>
      <c r="K10" s="912">
        <v>11.34</v>
      </c>
      <c r="L10" s="913">
        <v>3</v>
      </c>
      <c r="M10" s="913">
        <v>27</v>
      </c>
      <c r="N10" s="914">
        <v>9</v>
      </c>
      <c r="O10" s="913" t="s">
        <v>2792</v>
      </c>
      <c r="P10" s="928" t="s">
        <v>2801</v>
      </c>
      <c r="Q10" s="915">
        <f t="shared" si="0"/>
        <v>-1</v>
      </c>
      <c r="R10" s="976">
        <f t="shared" si="0"/>
        <v>-0.91</v>
      </c>
      <c r="S10" s="915">
        <f t="shared" si="1"/>
        <v>-1</v>
      </c>
      <c r="T10" s="976">
        <f t="shared" si="2"/>
        <v>-11.34</v>
      </c>
      <c r="U10" s="983" t="s">
        <v>555</v>
      </c>
      <c r="V10" s="924" t="s">
        <v>555</v>
      </c>
      <c r="W10" s="924" t="s">
        <v>555</v>
      </c>
      <c r="X10" s="981" t="s">
        <v>555</v>
      </c>
      <c r="Y10" s="979"/>
    </row>
    <row r="11" spans="1:25" ht="14.4" customHeight="1" x14ac:dyDescent="0.3">
      <c r="A11" s="943" t="s">
        <v>2802</v>
      </c>
      <c r="B11" s="924">
        <v>50</v>
      </c>
      <c r="C11" s="925">
        <v>187.01</v>
      </c>
      <c r="D11" s="926">
        <v>7.9</v>
      </c>
      <c r="E11" s="909">
        <v>53</v>
      </c>
      <c r="F11" s="910">
        <v>207.99</v>
      </c>
      <c r="G11" s="911">
        <v>8.1</v>
      </c>
      <c r="H11" s="913">
        <v>41</v>
      </c>
      <c r="I11" s="907">
        <v>144.61000000000001</v>
      </c>
      <c r="J11" s="908">
        <v>6.8</v>
      </c>
      <c r="K11" s="912">
        <v>3.29</v>
      </c>
      <c r="L11" s="913">
        <v>3</v>
      </c>
      <c r="M11" s="913">
        <v>30</v>
      </c>
      <c r="N11" s="914">
        <v>10</v>
      </c>
      <c r="O11" s="913" t="s">
        <v>2792</v>
      </c>
      <c r="P11" s="928" t="s">
        <v>2803</v>
      </c>
      <c r="Q11" s="915">
        <f t="shared" si="0"/>
        <v>-9</v>
      </c>
      <c r="R11" s="976">
        <f t="shared" si="0"/>
        <v>-42.399999999999977</v>
      </c>
      <c r="S11" s="915">
        <f t="shared" si="1"/>
        <v>-12</v>
      </c>
      <c r="T11" s="976">
        <f t="shared" si="2"/>
        <v>-63.379999999999995</v>
      </c>
      <c r="U11" s="983">
        <v>410</v>
      </c>
      <c r="V11" s="924">
        <v>278.8</v>
      </c>
      <c r="W11" s="924">
        <v>-131.19999999999999</v>
      </c>
      <c r="X11" s="981">
        <v>0.68</v>
      </c>
      <c r="Y11" s="979">
        <v>18</v>
      </c>
    </row>
    <row r="12" spans="1:25" ht="14.4" customHeight="1" x14ac:dyDescent="0.3">
      <c r="A12" s="944" t="s">
        <v>2804</v>
      </c>
      <c r="B12" s="939">
        <v>2</v>
      </c>
      <c r="C12" s="940">
        <v>5.07</v>
      </c>
      <c r="D12" s="929">
        <v>2</v>
      </c>
      <c r="E12" s="941"/>
      <c r="F12" s="942"/>
      <c r="G12" s="922"/>
      <c r="H12" s="934">
        <v>2</v>
      </c>
      <c r="I12" s="933">
        <v>10.44</v>
      </c>
      <c r="J12" s="920">
        <v>5.5</v>
      </c>
      <c r="K12" s="935">
        <v>4.5999999999999996</v>
      </c>
      <c r="L12" s="934">
        <v>4</v>
      </c>
      <c r="M12" s="934">
        <v>39</v>
      </c>
      <c r="N12" s="936">
        <v>13</v>
      </c>
      <c r="O12" s="934" t="s">
        <v>2792</v>
      </c>
      <c r="P12" s="937" t="s">
        <v>2805</v>
      </c>
      <c r="Q12" s="938">
        <f t="shared" si="0"/>
        <v>0</v>
      </c>
      <c r="R12" s="977">
        <f t="shared" si="0"/>
        <v>5.3699999999999992</v>
      </c>
      <c r="S12" s="938">
        <f t="shared" si="1"/>
        <v>2</v>
      </c>
      <c r="T12" s="977">
        <f t="shared" si="2"/>
        <v>10.44</v>
      </c>
      <c r="U12" s="984">
        <v>26</v>
      </c>
      <c r="V12" s="939">
        <v>11</v>
      </c>
      <c r="W12" s="939">
        <v>-15</v>
      </c>
      <c r="X12" s="982">
        <v>0.42307692307692307</v>
      </c>
      <c r="Y12" s="980"/>
    </row>
    <row r="13" spans="1:25" ht="14.4" customHeight="1" x14ac:dyDescent="0.3">
      <c r="A13" s="944" t="s">
        <v>2806</v>
      </c>
      <c r="B13" s="939">
        <v>3</v>
      </c>
      <c r="C13" s="940">
        <v>15.82</v>
      </c>
      <c r="D13" s="929">
        <v>13</v>
      </c>
      <c r="E13" s="941">
        <v>2</v>
      </c>
      <c r="F13" s="942">
        <v>16.55</v>
      </c>
      <c r="G13" s="922">
        <v>35</v>
      </c>
      <c r="H13" s="934">
        <v>2</v>
      </c>
      <c r="I13" s="933">
        <v>12.99</v>
      </c>
      <c r="J13" s="921">
        <v>26</v>
      </c>
      <c r="K13" s="935">
        <v>6.5</v>
      </c>
      <c r="L13" s="934">
        <v>4</v>
      </c>
      <c r="M13" s="934">
        <v>39</v>
      </c>
      <c r="N13" s="936">
        <v>13</v>
      </c>
      <c r="O13" s="934" t="s">
        <v>2792</v>
      </c>
      <c r="P13" s="937" t="s">
        <v>2807</v>
      </c>
      <c r="Q13" s="938">
        <f t="shared" si="0"/>
        <v>-1</v>
      </c>
      <c r="R13" s="977">
        <f t="shared" si="0"/>
        <v>-2.83</v>
      </c>
      <c r="S13" s="938">
        <f t="shared" si="1"/>
        <v>0</v>
      </c>
      <c r="T13" s="977">
        <f t="shared" si="2"/>
        <v>-3.5600000000000005</v>
      </c>
      <c r="U13" s="984">
        <v>26</v>
      </c>
      <c r="V13" s="939">
        <v>52</v>
      </c>
      <c r="W13" s="939">
        <v>26</v>
      </c>
      <c r="X13" s="982">
        <v>2</v>
      </c>
      <c r="Y13" s="980">
        <v>26</v>
      </c>
    </row>
    <row r="14" spans="1:25" ht="14.4" customHeight="1" x14ac:dyDescent="0.3">
      <c r="A14" s="943" t="s">
        <v>2808</v>
      </c>
      <c r="B14" s="924">
        <v>1</v>
      </c>
      <c r="C14" s="925">
        <v>2.46</v>
      </c>
      <c r="D14" s="926">
        <v>5</v>
      </c>
      <c r="E14" s="909">
        <v>5</v>
      </c>
      <c r="F14" s="910">
        <v>13.07</v>
      </c>
      <c r="G14" s="911">
        <v>7</v>
      </c>
      <c r="H14" s="913"/>
      <c r="I14" s="907"/>
      <c r="J14" s="908"/>
      <c r="K14" s="912">
        <v>2.46</v>
      </c>
      <c r="L14" s="913">
        <v>3</v>
      </c>
      <c r="M14" s="913">
        <v>27</v>
      </c>
      <c r="N14" s="914">
        <v>9</v>
      </c>
      <c r="O14" s="913" t="s">
        <v>2792</v>
      </c>
      <c r="P14" s="928" t="s">
        <v>2809</v>
      </c>
      <c r="Q14" s="915">
        <f t="shared" si="0"/>
        <v>-1</v>
      </c>
      <c r="R14" s="976">
        <f t="shared" si="0"/>
        <v>-2.46</v>
      </c>
      <c r="S14" s="915">
        <f t="shared" si="1"/>
        <v>-5</v>
      </c>
      <c r="T14" s="976">
        <f t="shared" si="2"/>
        <v>-13.07</v>
      </c>
      <c r="U14" s="983" t="s">
        <v>555</v>
      </c>
      <c r="V14" s="924" t="s">
        <v>555</v>
      </c>
      <c r="W14" s="924" t="s">
        <v>555</v>
      </c>
      <c r="X14" s="981" t="s">
        <v>555</v>
      </c>
      <c r="Y14" s="979"/>
    </row>
    <row r="15" spans="1:25" ht="14.4" customHeight="1" x14ac:dyDescent="0.3">
      <c r="A15" s="943" t="s">
        <v>2810</v>
      </c>
      <c r="B15" s="924">
        <v>2</v>
      </c>
      <c r="C15" s="925">
        <v>3.38</v>
      </c>
      <c r="D15" s="926">
        <v>6.5</v>
      </c>
      <c r="E15" s="927">
        <v>3</v>
      </c>
      <c r="F15" s="907">
        <v>5.07</v>
      </c>
      <c r="G15" s="908">
        <v>6.7</v>
      </c>
      <c r="H15" s="909">
        <v>6</v>
      </c>
      <c r="I15" s="910">
        <v>10.23</v>
      </c>
      <c r="J15" s="923">
        <v>8.5</v>
      </c>
      <c r="K15" s="912">
        <v>1.69</v>
      </c>
      <c r="L15" s="913">
        <v>2</v>
      </c>
      <c r="M15" s="913">
        <v>21</v>
      </c>
      <c r="N15" s="914">
        <v>7</v>
      </c>
      <c r="O15" s="913" t="s">
        <v>2792</v>
      </c>
      <c r="P15" s="928" t="s">
        <v>2811</v>
      </c>
      <c r="Q15" s="915">
        <f t="shared" si="0"/>
        <v>4</v>
      </c>
      <c r="R15" s="976">
        <f t="shared" si="0"/>
        <v>6.8500000000000005</v>
      </c>
      <c r="S15" s="915">
        <f t="shared" si="1"/>
        <v>3</v>
      </c>
      <c r="T15" s="976">
        <f t="shared" si="2"/>
        <v>5.16</v>
      </c>
      <c r="U15" s="983">
        <v>42</v>
      </c>
      <c r="V15" s="924">
        <v>51</v>
      </c>
      <c r="W15" s="924">
        <v>9</v>
      </c>
      <c r="X15" s="981">
        <v>1.2142857142857142</v>
      </c>
      <c r="Y15" s="979">
        <v>11</v>
      </c>
    </row>
    <row r="16" spans="1:25" ht="14.4" customHeight="1" x14ac:dyDescent="0.3">
      <c r="A16" s="943" t="s">
        <v>2812</v>
      </c>
      <c r="B16" s="924">
        <v>7</v>
      </c>
      <c r="C16" s="925">
        <v>3.15</v>
      </c>
      <c r="D16" s="926">
        <v>2.9</v>
      </c>
      <c r="E16" s="909">
        <v>9</v>
      </c>
      <c r="F16" s="910">
        <v>4.04</v>
      </c>
      <c r="G16" s="911">
        <v>3</v>
      </c>
      <c r="H16" s="913">
        <v>6</v>
      </c>
      <c r="I16" s="907">
        <v>2.71</v>
      </c>
      <c r="J16" s="908">
        <v>2.5</v>
      </c>
      <c r="K16" s="912">
        <v>0.45</v>
      </c>
      <c r="L16" s="913">
        <v>1</v>
      </c>
      <c r="M16" s="913">
        <v>9</v>
      </c>
      <c r="N16" s="914">
        <v>3</v>
      </c>
      <c r="O16" s="913" t="s">
        <v>2792</v>
      </c>
      <c r="P16" s="928" t="s">
        <v>2813</v>
      </c>
      <c r="Q16" s="915">
        <f t="shared" si="0"/>
        <v>-1</v>
      </c>
      <c r="R16" s="976">
        <f t="shared" si="0"/>
        <v>-0.43999999999999995</v>
      </c>
      <c r="S16" s="915">
        <f t="shared" si="1"/>
        <v>-3</v>
      </c>
      <c r="T16" s="976">
        <f t="shared" si="2"/>
        <v>-1.33</v>
      </c>
      <c r="U16" s="983">
        <v>18</v>
      </c>
      <c r="V16" s="924">
        <v>15</v>
      </c>
      <c r="W16" s="924">
        <v>-3</v>
      </c>
      <c r="X16" s="981">
        <v>0.83333333333333337</v>
      </c>
      <c r="Y16" s="979"/>
    </row>
    <row r="17" spans="1:25" ht="14.4" customHeight="1" x14ac:dyDescent="0.3">
      <c r="A17" s="943" t="s">
        <v>2814</v>
      </c>
      <c r="B17" s="924">
        <v>1</v>
      </c>
      <c r="C17" s="925">
        <v>1.24</v>
      </c>
      <c r="D17" s="926">
        <v>5</v>
      </c>
      <c r="E17" s="927">
        <v>1</v>
      </c>
      <c r="F17" s="907">
        <v>1.24</v>
      </c>
      <c r="G17" s="908">
        <v>5</v>
      </c>
      <c r="H17" s="909">
        <v>2</v>
      </c>
      <c r="I17" s="910">
        <v>2.4900000000000002</v>
      </c>
      <c r="J17" s="911">
        <v>2</v>
      </c>
      <c r="K17" s="912">
        <v>1.24</v>
      </c>
      <c r="L17" s="913">
        <v>2</v>
      </c>
      <c r="M17" s="913">
        <v>18</v>
      </c>
      <c r="N17" s="914">
        <v>6</v>
      </c>
      <c r="O17" s="913" t="s">
        <v>2792</v>
      </c>
      <c r="P17" s="928" t="s">
        <v>2815</v>
      </c>
      <c r="Q17" s="915">
        <f t="shared" si="0"/>
        <v>1</v>
      </c>
      <c r="R17" s="976">
        <f t="shared" si="0"/>
        <v>1.2500000000000002</v>
      </c>
      <c r="S17" s="915">
        <f t="shared" si="1"/>
        <v>1</v>
      </c>
      <c r="T17" s="976">
        <f t="shared" si="2"/>
        <v>1.2500000000000002</v>
      </c>
      <c r="U17" s="983">
        <v>12</v>
      </c>
      <c r="V17" s="924">
        <v>4</v>
      </c>
      <c r="W17" s="924">
        <v>-8</v>
      </c>
      <c r="X17" s="981">
        <v>0.33333333333333331</v>
      </c>
      <c r="Y17" s="979"/>
    </row>
    <row r="18" spans="1:25" ht="14.4" customHeight="1" x14ac:dyDescent="0.3">
      <c r="A18" s="943" t="s">
        <v>2816</v>
      </c>
      <c r="B18" s="916">
        <v>3</v>
      </c>
      <c r="C18" s="917">
        <v>11.96</v>
      </c>
      <c r="D18" s="918">
        <v>5</v>
      </c>
      <c r="E18" s="927">
        <v>1</v>
      </c>
      <c r="F18" s="907">
        <v>3.99</v>
      </c>
      <c r="G18" s="908">
        <v>8</v>
      </c>
      <c r="H18" s="913">
        <v>2</v>
      </c>
      <c r="I18" s="907">
        <v>7.98</v>
      </c>
      <c r="J18" s="908">
        <v>5</v>
      </c>
      <c r="K18" s="912">
        <v>3.99</v>
      </c>
      <c r="L18" s="913">
        <v>2</v>
      </c>
      <c r="M18" s="913">
        <v>18</v>
      </c>
      <c r="N18" s="914">
        <v>6</v>
      </c>
      <c r="O18" s="913" t="s">
        <v>2792</v>
      </c>
      <c r="P18" s="928" t="s">
        <v>2817</v>
      </c>
      <c r="Q18" s="915">
        <f t="shared" si="0"/>
        <v>-1</v>
      </c>
      <c r="R18" s="976">
        <f t="shared" si="0"/>
        <v>-3.9800000000000004</v>
      </c>
      <c r="S18" s="915">
        <f t="shared" si="1"/>
        <v>1</v>
      </c>
      <c r="T18" s="976">
        <f t="shared" si="2"/>
        <v>3.99</v>
      </c>
      <c r="U18" s="983">
        <v>12</v>
      </c>
      <c r="V18" s="924">
        <v>10</v>
      </c>
      <c r="W18" s="924">
        <v>-2</v>
      </c>
      <c r="X18" s="981">
        <v>0.83333333333333337</v>
      </c>
      <c r="Y18" s="979"/>
    </row>
    <row r="19" spans="1:25" ht="14.4" customHeight="1" x14ac:dyDescent="0.3">
      <c r="A19" s="943" t="s">
        <v>2818</v>
      </c>
      <c r="B19" s="916">
        <v>1</v>
      </c>
      <c r="C19" s="917">
        <v>0.61</v>
      </c>
      <c r="D19" s="918">
        <v>2</v>
      </c>
      <c r="E19" s="927"/>
      <c r="F19" s="907"/>
      <c r="G19" s="908"/>
      <c r="H19" s="913"/>
      <c r="I19" s="907"/>
      <c r="J19" s="908"/>
      <c r="K19" s="912">
        <v>0.61</v>
      </c>
      <c r="L19" s="913">
        <v>2</v>
      </c>
      <c r="M19" s="913">
        <v>18</v>
      </c>
      <c r="N19" s="914">
        <v>6</v>
      </c>
      <c r="O19" s="913" t="s">
        <v>2792</v>
      </c>
      <c r="P19" s="928" t="s">
        <v>2819</v>
      </c>
      <c r="Q19" s="915">
        <f t="shared" si="0"/>
        <v>-1</v>
      </c>
      <c r="R19" s="976">
        <f t="shared" si="0"/>
        <v>-0.61</v>
      </c>
      <c r="S19" s="915">
        <f t="shared" si="1"/>
        <v>0</v>
      </c>
      <c r="T19" s="976">
        <f t="shared" si="2"/>
        <v>0</v>
      </c>
      <c r="U19" s="983" t="s">
        <v>555</v>
      </c>
      <c r="V19" s="924" t="s">
        <v>555</v>
      </c>
      <c r="W19" s="924" t="s">
        <v>555</v>
      </c>
      <c r="X19" s="981" t="s">
        <v>555</v>
      </c>
      <c r="Y19" s="979"/>
    </row>
    <row r="20" spans="1:25" ht="14.4" customHeight="1" x14ac:dyDescent="0.3">
      <c r="A20" s="943" t="s">
        <v>2820</v>
      </c>
      <c r="B20" s="924"/>
      <c r="C20" s="925"/>
      <c r="D20" s="926"/>
      <c r="E20" s="909">
        <v>1</v>
      </c>
      <c r="F20" s="910">
        <v>1.08</v>
      </c>
      <c r="G20" s="911">
        <v>3</v>
      </c>
      <c r="H20" s="913"/>
      <c r="I20" s="907"/>
      <c r="J20" s="908"/>
      <c r="K20" s="912">
        <v>1.08</v>
      </c>
      <c r="L20" s="913">
        <v>2</v>
      </c>
      <c r="M20" s="913">
        <v>21</v>
      </c>
      <c r="N20" s="914">
        <v>7</v>
      </c>
      <c r="O20" s="913" t="s">
        <v>2792</v>
      </c>
      <c r="P20" s="928" t="s">
        <v>2821</v>
      </c>
      <c r="Q20" s="915">
        <f t="shared" si="0"/>
        <v>0</v>
      </c>
      <c r="R20" s="976">
        <f t="shared" si="0"/>
        <v>0</v>
      </c>
      <c r="S20" s="915">
        <f t="shared" si="1"/>
        <v>-1</v>
      </c>
      <c r="T20" s="976">
        <f t="shared" si="2"/>
        <v>-1.08</v>
      </c>
      <c r="U20" s="983" t="s">
        <v>555</v>
      </c>
      <c r="V20" s="924" t="s">
        <v>555</v>
      </c>
      <c r="W20" s="924" t="s">
        <v>555</v>
      </c>
      <c r="X20" s="981" t="s">
        <v>555</v>
      </c>
      <c r="Y20" s="979"/>
    </row>
    <row r="21" spans="1:25" ht="14.4" customHeight="1" x14ac:dyDescent="0.3">
      <c r="A21" s="943" t="s">
        <v>2822</v>
      </c>
      <c r="B21" s="924"/>
      <c r="C21" s="925"/>
      <c r="D21" s="926"/>
      <c r="E21" s="927"/>
      <c r="F21" s="907"/>
      <c r="G21" s="908"/>
      <c r="H21" s="909">
        <v>1</v>
      </c>
      <c r="I21" s="910">
        <v>0.5</v>
      </c>
      <c r="J21" s="911">
        <v>2</v>
      </c>
      <c r="K21" s="912">
        <v>0.5</v>
      </c>
      <c r="L21" s="913">
        <v>2</v>
      </c>
      <c r="M21" s="913">
        <v>18</v>
      </c>
      <c r="N21" s="914">
        <v>6</v>
      </c>
      <c r="O21" s="913" t="s">
        <v>2792</v>
      </c>
      <c r="P21" s="928" t="s">
        <v>2823</v>
      </c>
      <c r="Q21" s="915">
        <f t="shared" si="0"/>
        <v>1</v>
      </c>
      <c r="R21" s="976">
        <f t="shared" si="0"/>
        <v>0.5</v>
      </c>
      <c r="S21" s="915">
        <f t="shared" si="1"/>
        <v>1</v>
      </c>
      <c r="T21" s="976">
        <f t="shared" si="2"/>
        <v>0.5</v>
      </c>
      <c r="U21" s="983">
        <v>6</v>
      </c>
      <c r="V21" s="924">
        <v>2</v>
      </c>
      <c r="W21" s="924">
        <v>-4</v>
      </c>
      <c r="X21" s="981">
        <v>0.33333333333333331</v>
      </c>
      <c r="Y21" s="979"/>
    </row>
    <row r="22" spans="1:25" ht="14.4" customHeight="1" x14ac:dyDescent="0.3">
      <c r="A22" s="943" t="s">
        <v>2824</v>
      </c>
      <c r="B22" s="924">
        <v>1</v>
      </c>
      <c r="C22" s="925">
        <v>1.07</v>
      </c>
      <c r="D22" s="926">
        <v>4</v>
      </c>
      <c r="E22" s="927"/>
      <c r="F22" s="907"/>
      <c r="G22" s="908"/>
      <c r="H22" s="909"/>
      <c r="I22" s="910"/>
      <c r="J22" s="911"/>
      <c r="K22" s="912">
        <v>1.07</v>
      </c>
      <c r="L22" s="913">
        <v>3</v>
      </c>
      <c r="M22" s="913">
        <v>24</v>
      </c>
      <c r="N22" s="914">
        <v>8</v>
      </c>
      <c r="O22" s="913" t="s">
        <v>2792</v>
      </c>
      <c r="P22" s="928" t="s">
        <v>2825</v>
      </c>
      <c r="Q22" s="915">
        <f t="shared" si="0"/>
        <v>-1</v>
      </c>
      <c r="R22" s="976">
        <f t="shared" si="0"/>
        <v>-1.07</v>
      </c>
      <c r="S22" s="915">
        <f t="shared" si="1"/>
        <v>0</v>
      </c>
      <c r="T22" s="976">
        <f t="shared" si="2"/>
        <v>0</v>
      </c>
      <c r="U22" s="983" t="s">
        <v>555</v>
      </c>
      <c r="V22" s="924" t="s">
        <v>555</v>
      </c>
      <c r="W22" s="924" t="s">
        <v>555</v>
      </c>
      <c r="X22" s="981" t="s">
        <v>555</v>
      </c>
      <c r="Y22" s="979"/>
    </row>
    <row r="23" spans="1:25" ht="14.4" customHeight="1" x14ac:dyDescent="0.3">
      <c r="A23" s="944" t="s">
        <v>2826</v>
      </c>
      <c r="B23" s="939"/>
      <c r="C23" s="940"/>
      <c r="D23" s="929"/>
      <c r="E23" s="932"/>
      <c r="F23" s="933"/>
      <c r="G23" s="920"/>
      <c r="H23" s="941">
        <v>1</v>
      </c>
      <c r="I23" s="942">
        <v>2.59</v>
      </c>
      <c r="J23" s="922">
        <v>9</v>
      </c>
      <c r="K23" s="935">
        <v>2.4300000000000002</v>
      </c>
      <c r="L23" s="934">
        <v>5</v>
      </c>
      <c r="M23" s="934">
        <v>42</v>
      </c>
      <c r="N23" s="936">
        <v>14</v>
      </c>
      <c r="O23" s="934" t="s">
        <v>2792</v>
      </c>
      <c r="P23" s="937" t="s">
        <v>2827</v>
      </c>
      <c r="Q23" s="938">
        <f t="shared" si="0"/>
        <v>1</v>
      </c>
      <c r="R23" s="977">
        <f t="shared" si="0"/>
        <v>2.59</v>
      </c>
      <c r="S23" s="938">
        <f t="shared" si="1"/>
        <v>1</v>
      </c>
      <c r="T23" s="977">
        <f t="shared" si="2"/>
        <v>2.59</v>
      </c>
      <c r="U23" s="984">
        <v>14</v>
      </c>
      <c r="V23" s="939">
        <v>9</v>
      </c>
      <c r="W23" s="939">
        <v>-5</v>
      </c>
      <c r="X23" s="982">
        <v>0.6428571428571429</v>
      </c>
      <c r="Y23" s="980"/>
    </row>
    <row r="24" spans="1:25" ht="14.4" customHeight="1" x14ac:dyDescent="0.3">
      <c r="A24" s="943" t="s">
        <v>2828</v>
      </c>
      <c r="B24" s="916">
        <v>13</v>
      </c>
      <c r="C24" s="917">
        <v>8.85</v>
      </c>
      <c r="D24" s="918">
        <v>4.2</v>
      </c>
      <c r="E24" s="927">
        <v>6</v>
      </c>
      <c r="F24" s="907">
        <v>4.04</v>
      </c>
      <c r="G24" s="908">
        <v>7</v>
      </c>
      <c r="H24" s="913">
        <v>7</v>
      </c>
      <c r="I24" s="907">
        <v>4.72</v>
      </c>
      <c r="J24" s="908">
        <v>5.6</v>
      </c>
      <c r="K24" s="912">
        <v>0.67</v>
      </c>
      <c r="L24" s="913">
        <v>2</v>
      </c>
      <c r="M24" s="913">
        <v>18</v>
      </c>
      <c r="N24" s="914">
        <v>6</v>
      </c>
      <c r="O24" s="913" t="s">
        <v>2792</v>
      </c>
      <c r="P24" s="928" t="s">
        <v>2829</v>
      </c>
      <c r="Q24" s="915">
        <f t="shared" si="0"/>
        <v>-6</v>
      </c>
      <c r="R24" s="976">
        <f t="shared" si="0"/>
        <v>-4.13</v>
      </c>
      <c r="S24" s="915">
        <f t="shared" si="1"/>
        <v>1</v>
      </c>
      <c r="T24" s="976">
        <f t="shared" si="2"/>
        <v>0.67999999999999972</v>
      </c>
      <c r="U24" s="983">
        <v>42</v>
      </c>
      <c r="V24" s="924">
        <v>39.199999999999996</v>
      </c>
      <c r="W24" s="924">
        <v>-2.8000000000000043</v>
      </c>
      <c r="X24" s="981">
        <v>0.93333333333333324</v>
      </c>
      <c r="Y24" s="979">
        <v>6</v>
      </c>
    </row>
    <row r="25" spans="1:25" ht="14.4" customHeight="1" x14ac:dyDescent="0.3">
      <c r="A25" s="944" t="s">
        <v>2830</v>
      </c>
      <c r="B25" s="930"/>
      <c r="C25" s="931"/>
      <c r="D25" s="919"/>
      <c r="E25" s="932">
        <v>1</v>
      </c>
      <c r="F25" s="933">
        <v>1.1200000000000001</v>
      </c>
      <c r="G25" s="920">
        <v>8</v>
      </c>
      <c r="H25" s="934">
        <v>2</v>
      </c>
      <c r="I25" s="933">
        <v>2.23</v>
      </c>
      <c r="J25" s="920">
        <v>3</v>
      </c>
      <c r="K25" s="935">
        <v>1.1200000000000001</v>
      </c>
      <c r="L25" s="934">
        <v>3</v>
      </c>
      <c r="M25" s="934">
        <v>27</v>
      </c>
      <c r="N25" s="936">
        <v>9</v>
      </c>
      <c r="O25" s="934" t="s">
        <v>2792</v>
      </c>
      <c r="P25" s="937" t="s">
        <v>2831</v>
      </c>
      <c r="Q25" s="938">
        <f t="shared" si="0"/>
        <v>2</v>
      </c>
      <c r="R25" s="977">
        <f t="shared" si="0"/>
        <v>2.23</v>
      </c>
      <c r="S25" s="938">
        <f t="shared" si="1"/>
        <v>1</v>
      </c>
      <c r="T25" s="977">
        <f t="shared" si="2"/>
        <v>1.1099999999999999</v>
      </c>
      <c r="U25" s="984">
        <v>18</v>
      </c>
      <c r="V25" s="939">
        <v>6</v>
      </c>
      <c r="W25" s="939">
        <v>-12</v>
      </c>
      <c r="X25" s="982">
        <v>0.33333333333333331</v>
      </c>
      <c r="Y25" s="980"/>
    </row>
    <row r="26" spans="1:25" ht="14.4" customHeight="1" x14ac:dyDescent="0.3">
      <c r="A26" s="944" t="s">
        <v>2832</v>
      </c>
      <c r="B26" s="930"/>
      <c r="C26" s="931"/>
      <c r="D26" s="919"/>
      <c r="E26" s="932">
        <v>2</v>
      </c>
      <c r="F26" s="933">
        <v>9.0399999999999991</v>
      </c>
      <c r="G26" s="920">
        <v>29</v>
      </c>
      <c r="H26" s="934"/>
      <c r="I26" s="933"/>
      <c r="J26" s="920"/>
      <c r="K26" s="935">
        <v>2.38</v>
      </c>
      <c r="L26" s="934">
        <v>3</v>
      </c>
      <c r="M26" s="934">
        <v>30</v>
      </c>
      <c r="N26" s="936">
        <v>10</v>
      </c>
      <c r="O26" s="934" t="s">
        <v>2792</v>
      </c>
      <c r="P26" s="937" t="s">
        <v>2833</v>
      </c>
      <c r="Q26" s="938">
        <f t="shared" si="0"/>
        <v>0</v>
      </c>
      <c r="R26" s="977">
        <f t="shared" si="0"/>
        <v>0</v>
      </c>
      <c r="S26" s="938">
        <f t="shared" si="1"/>
        <v>-2</v>
      </c>
      <c r="T26" s="977">
        <f t="shared" si="2"/>
        <v>-9.0399999999999991</v>
      </c>
      <c r="U26" s="984" t="s">
        <v>555</v>
      </c>
      <c r="V26" s="939" t="s">
        <v>555</v>
      </c>
      <c r="W26" s="939" t="s">
        <v>555</v>
      </c>
      <c r="X26" s="982" t="s">
        <v>555</v>
      </c>
      <c r="Y26" s="980"/>
    </row>
    <row r="27" spans="1:25" ht="14.4" customHeight="1" x14ac:dyDescent="0.3">
      <c r="A27" s="943" t="s">
        <v>2834</v>
      </c>
      <c r="B27" s="924">
        <v>1</v>
      </c>
      <c r="C27" s="925">
        <v>0.4</v>
      </c>
      <c r="D27" s="926">
        <v>3</v>
      </c>
      <c r="E27" s="927">
        <v>3</v>
      </c>
      <c r="F27" s="907">
        <v>1.19</v>
      </c>
      <c r="G27" s="908">
        <v>3</v>
      </c>
      <c r="H27" s="909">
        <v>5</v>
      </c>
      <c r="I27" s="910">
        <v>2.0099999999999998</v>
      </c>
      <c r="J27" s="923">
        <v>4</v>
      </c>
      <c r="K27" s="912">
        <v>0.38</v>
      </c>
      <c r="L27" s="913">
        <v>1</v>
      </c>
      <c r="M27" s="913">
        <v>9</v>
      </c>
      <c r="N27" s="914">
        <v>3</v>
      </c>
      <c r="O27" s="913" t="s">
        <v>2792</v>
      </c>
      <c r="P27" s="928" t="s">
        <v>2835</v>
      </c>
      <c r="Q27" s="915">
        <f t="shared" si="0"/>
        <v>4</v>
      </c>
      <c r="R27" s="976">
        <f t="shared" si="0"/>
        <v>1.6099999999999999</v>
      </c>
      <c r="S27" s="915">
        <f t="shared" si="1"/>
        <v>2</v>
      </c>
      <c r="T27" s="976">
        <f t="shared" si="2"/>
        <v>0.81999999999999984</v>
      </c>
      <c r="U27" s="983">
        <v>15</v>
      </c>
      <c r="V27" s="924">
        <v>20</v>
      </c>
      <c r="W27" s="924">
        <v>5</v>
      </c>
      <c r="X27" s="981">
        <v>1.3333333333333333</v>
      </c>
      <c r="Y27" s="979">
        <v>5</v>
      </c>
    </row>
    <row r="28" spans="1:25" ht="14.4" customHeight="1" x14ac:dyDescent="0.3">
      <c r="A28" s="943" t="s">
        <v>2836</v>
      </c>
      <c r="B28" s="916">
        <v>1</v>
      </c>
      <c r="C28" s="917">
        <v>0.41</v>
      </c>
      <c r="D28" s="918">
        <v>4</v>
      </c>
      <c r="E28" s="927"/>
      <c r="F28" s="907"/>
      <c r="G28" s="908"/>
      <c r="H28" s="913"/>
      <c r="I28" s="907"/>
      <c r="J28" s="908"/>
      <c r="K28" s="912">
        <v>0.41</v>
      </c>
      <c r="L28" s="913">
        <v>1</v>
      </c>
      <c r="M28" s="913">
        <v>12</v>
      </c>
      <c r="N28" s="914">
        <v>4</v>
      </c>
      <c r="O28" s="913" t="s">
        <v>2792</v>
      </c>
      <c r="P28" s="928" t="s">
        <v>2837</v>
      </c>
      <c r="Q28" s="915">
        <f t="shared" si="0"/>
        <v>-1</v>
      </c>
      <c r="R28" s="976">
        <f t="shared" si="0"/>
        <v>-0.41</v>
      </c>
      <c r="S28" s="915">
        <f t="shared" si="1"/>
        <v>0</v>
      </c>
      <c r="T28" s="976">
        <f t="shared" si="2"/>
        <v>0</v>
      </c>
      <c r="U28" s="983" t="s">
        <v>555</v>
      </c>
      <c r="V28" s="924" t="s">
        <v>555</v>
      </c>
      <c r="W28" s="924" t="s">
        <v>555</v>
      </c>
      <c r="X28" s="981" t="s">
        <v>555</v>
      </c>
      <c r="Y28" s="979"/>
    </row>
    <row r="29" spans="1:25" ht="14.4" customHeight="1" x14ac:dyDescent="0.3">
      <c r="A29" s="943" t="s">
        <v>2838</v>
      </c>
      <c r="B29" s="924"/>
      <c r="C29" s="925"/>
      <c r="D29" s="926"/>
      <c r="E29" s="909">
        <v>1</v>
      </c>
      <c r="F29" s="910">
        <v>0.36</v>
      </c>
      <c r="G29" s="911">
        <v>2</v>
      </c>
      <c r="H29" s="913"/>
      <c r="I29" s="907"/>
      <c r="J29" s="908"/>
      <c r="K29" s="912">
        <v>0.36</v>
      </c>
      <c r="L29" s="913">
        <v>2</v>
      </c>
      <c r="M29" s="913">
        <v>15</v>
      </c>
      <c r="N29" s="914">
        <v>5</v>
      </c>
      <c r="O29" s="913" t="s">
        <v>2792</v>
      </c>
      <c r="P29" s="928" t="s">
        <v>2839</v>
      </c>
      <c r="Q29" s="915">
        <f t="shared" si="0"/>
        <v>0</v>
      </c>
      <c r="R29" s="976">
        <f t="shared" si="0"/>
        <v>0</v>
      </c>
      <c r="S29" s="915">
        <f t="shared" si="1"/>
        <v>-1</v>
      </c>
      <c r="T29" s="976">
        <f t="shared" si="2"/>
        <v>-0.36</v>
      </c>
      <c r="U29" s="983" t="s">
        <v>555</v>
      </c>
      <c r="V29" s="924" t="s">
        <v>555</v>
      </c>
      <c r="W29" s="924" t="s">
        <v>555</v>
      </c>
      <c r="X29" s="981" t="s">
        <v>555</v>
      </c>
      <c r="Y29" s="979"/>
    </row>
    <row r="30" spans="1:25" ht="14.4" customHeight="1" x14ac:dyDescent="0.3">
      <c r="A30" s="943" t="s">
        <v>2840</v>
      </c>
      <c r="B30" s="924">
        <v>53</v>
      </c>
      <c r="C30" s="925">
        <v>255.34</v>
      </c>
      <c r="D30" s="926">
        <v>6.4</v>
      </c>
      <c r="E30" s="927">
        <v>43</v>
      </c>
      <c r="F30" s="907">
        <v>205.65</v>
      </c>
      <c r="G30" s="908">
        <v>5.9</v>
      </c>
      <c r="H30" s="909">
        <v>72</v>
      </c>
      <c r="I30" s="910">
        <v>345.62</v>
      </c>
      <c r="J30" s="911">
        <v>6.2</v>
      </c>
      <c r="K30" s="912">
        <v>4.99</v>
      </c>
      <c r="L30" s="913">
        <v>3</v>
      </c>
      <c r="M30" s="913">
        <v>27</v>
      </c>
      <c r="N30" s="914">
        <v>9</v>
      </c>
      <c r="O30" s="913" t="s">
        <v>2792</v>
      </c>
      <c r="P30" s="928" t="s">
        <v>2841</v>
      </c>
      <c r="Q30" s="915">
        <f t="shared" si="0"/>
        <v>19</v>
      </c>
      <c r="R30" s="976">
        <f t="shared" si="0"/>
        <v>90.28</v>
      </c>
      <c r="S30" s="915">
        <f t="shared" si="1"/>
        <v>29</v>
      </c>
      <c r="T30" s="976">
        <f t="shared" si="2"/>
        <v>139.97</v>
      </c>
      <c r="U30" s="983">
        <v>648</v>
      </c>
      <c r="V30" s="924">
        <v>446.40000000000003</v>
      </c>
      <c r="W30" s="924">
        <v>-201.59999999999997</v>
      </c>
      <c r="X30" s="981">
        <v>0.68888888888888899</v>
      </c>
      <c r="Y30" s="979">
        <v>14</v>
      </c>
    </row>
    <row r="31" spans="1:25" ht="14.4" customHeight="1" x14ac:dyDescent="0.3">
      <c r="A31" s="944" t="s">
        <v>2842</v>
      </c>
      <c r="B31" s="939"/>
      <c r="C31" s="940"/>
      <c r="D31" s="929"/>
      <c r="E31" s="932">
        <v>8</v>
      </c>
      <c r="F31" s="933">
        <v>43.1</v>
      </c>
      <c r="G31" s="920">
        <v>9.8000000000000007</v>
      </c>
      <c r="H31" s="941">
        <v>5</v>
      </c>
      <c r="I31" s="942">
        <v>25.85</v>
      </c>
      <c r="J31" s="922">
        <v>4.5999999999999996</v>
      </c>
      <c r="K31" s="935">
        <v>5.18</v>
      </c>
      <c r="L31" s="934">
        <v>3</v>
      </c>
      <c r="M31" s="934">
        <v>27</v>
      </c>
      <c r="N31" s="936">
        <v>9</v>
      </c>
      <c r="O31" s="934" t="s">
        <v>2792</v>
      </c>
      <c r="P31" s="937" t="s">
        <v>2843</v>
      </c>
      <c r="Q31" s="938">
        <f t="shared" si="0"/>
        <v>5</v>
      </c>
      <c r="R31" s="977">
        <f t="shared" si="0"/>
        <v>25.85</v>
      </c>
      <c r="S31" s="938">
        <f t="shared" si="1"/>
        <v>-3</v>
      </c>
      <c r="T31" s="977">
        <f t="shared" si="2"/>
        <v>-17.25</v>
      </c>
      <c r="U31" s="984">
        <v>45</v>
      </c>
      <c r="V31" s="939">
        <v>23</v>
      </c>
      <c r="W31" s="939">
        <v>-22</v>
      </c>
      <c r="X31" s="982">
        <v>0.51111111111111107</v>
      </c>
      <c r="Y31" s="980"/>
    </row>
    <row r="32" spans="1:25" ht="14.4" customHeight="1" x14ac:dyDescent="0.3">
      <c r="A32" s="943" t="s">
        <v>2844</v>
      </c>
      <c r="B32" s="924"/>
      <c r="C32" s="925"/>
      <c r="D32" s="926"/>
      <c r="E32" s="909">
        <v>1</v>
      </c>
      <c r="F32" s="910">
        <v>3.12</v>
      </c>
      <c r="G32" s="911">
        <v>3</v>
      </c>
      <c r="H32" s="913"/>
      <c r="I32" s="907"/>
      <c r="J32" s="908"/>
      <c r="K32" s="912">
        <v>3.12</v>
      </c>
      <c r="L32" s="913">
        <v>3</v>
      </c>
      <c r="M32" s="913">
        <v>27</v>
      </c>
      <c r="N32" s="914">
        <v>9</v>
      </c>
      <c r="O32" s="913" t="s">
        <v>2792</v>
      </c>
      <c r="P32" s="928" t="s">
        <v>2845</v>
      </c>
      <c r="Q32" s="915">
        <f t="shared" si="0"/>
        <v>0</v>
      </c>
      <c r="R32" s="976">
        <f t="shared" si="0"/>
        <v>0</v>
      </c>
      <c r="S32" s="915">
        <f t="shared" si="1"/>
        <v>-1</v>
      </c>
      <c r="T32" s="976">
        <f t="shared" si="2"/>
        <v>-3.12</v>
      </c>
      <c r="U32" s="983" t="s">
        <v>555</v>
      </c>
      <c r="V32" s="924" t="s">
        <v>555</v>
      </c>
      <c r="W32" s="924" t="s">
        <v>555</v>
      </c>
      <c r="X32" s="981" t="s">
        <v>555</v>
      </c>
      <c r="Y32" s="979"/>
    </row>
    <row r="33" spans="1:25" ht="14.4" customHeight="1" x14ac:dyDescent="0.3">
      <c r="A33" s="943" t="s">
        <v>2846</v>
      </c>
      <c r="B33" s="924">
        <v>65</v>
      </c>
      <c r="C33" s="925">
        <v>108.98</v>
      </c>
      <c r="D33" s="926">
        <v>6.2</v>
      </c>
      <c r="E33" s="927">
        <v>53</v>
      </c>
      <c r="F33" s="907">
        <v>89.81</v>
      </c>
      <c r="G33" s="908">
        <v>5.4</v>
      </c>
      <c r="H33" s="909">
        <v>64</v>
      </c>
      <c r="I33" s="910">
        <v>107.24</v>
      </c>
      <c r="J33" s="911">
        <v>5.5</v>
      </c>
      <c r="K33" s="912">
        <v>1.68</v>
      </c>
      <c r="L33" s="913">
        <v>3</v>
      </c>
      <c r="M33" s="913">
        <v>24</v>
      </c>
      <c r="N33" s="914">
        <v>8</v>
      </c>
      <c r="O33" s="913" t="s">
        <v>2792</v>
      </c>
      <c r="P33" s="928" t="s">
        <v>2847</v>
      </c>
      <c r="Q33" s="915">
        <f t="shared" si="0"/>
        <v>-1</v>
      </c>
      <c r="R33" s="976">
        <f t="shared" si="0"/>
        <v>-1.7400000000000091</v>
      </c>
      <c r="S33" s="915">
        <f t="shared" si="1"/>
        <v>11</v>
      </c>
      <c r="T33" s="976">
        <f t="shared" si="2"/>
        <v>17.429999999999993</v>
      </c>
      <c r="U33" s="983">
        <v>512</v>
      </c>
      <c r="V33" s="924">
        <v>352</v>
      </c>
      <c r="W33" s="924">
        <v>-160</v>
      </c>
      <c r="X33" s="981">
        <v>0.6875</v>
      </c>
      <c r="Y33" s="979">
        <v>12</v>
      </c>
    </row>
    <row r="34" spans="1:25" ht="14.4" customHeight="1" x14ac:dyDescent="0.3">
      <c r="A34" s="944" t="s">
        <v>2848</v>
      </c>
      <c r="B34" s="939"/>
      <c r="C34" s="940"/>
      <c r="D34" s="929"/>
      <c r="E34" s="932"/>
      <c r="F34" s="933"/>
      <c r="G34" s="920"/>
      <c r="H34" s="941">
        <v>1</v>
      </c>
      <c r="I34" s="942">
        <v>3.73</v>
      </c>
      <c r="J34" s="922">
        <v>7</v>
      </c>
      <c r="K34" s="935">
        <v>3.73</v>
      </c>
      <c r="L34" s="934">
        <v>5</v>
      </c>
      <c r="M34" s="934">
        <v>48</v>
      </c>
      <c r="N34" s="936">
        <v>16</v>
      </c>
      <c r="O34" s="934" t="s">
        <v>2792</v>
      </c>
      <c r="P34" s="937" t="s">
        <v>2849</v>
      </c>
      <c r="Q34" s="938">
        <f t="shared" si="0"/>
        <v>1</v>
      </c>
      <c r="R34" s="977">
        <f t="shared" si="0"/>
        <v>3.73</v>
      </c>
      <c r="S34" s="938">
        <f t="shared" si="1"/>
        <v>1</v>
      </c>
      <c r="T34" s="977">
        <f t="shared" si="2"/>
        <v>3.73</v>
      </c>
      <c r="U34" s="984">
        <v>16</v>
      </c>
      <c r="V34" s="939">
        <v>7</v>
      </c>
      <c r="W34" s="939">
        <v>-9</v>
      </c>
      <c r="X34" s="982">
        <v>0.4375</v>
      </c>
      <c r="Y34" s="980"/>
    </row>
    <row r="35" spans="1:25" ht="14.4" customHeight="1" x14ac:dyDescent="0.3">
      <c r="A35" s="943" t="s">
        <v>2850</v>
      </c>
      <c r="B35" s="916">
        <v>1</v>
      </c>
      <c r="C35" s="917">
        <v>0.61</v>
      </c>
      <c r="D35" s="918">
        <v>1</v>
      </c>
      <c r="E35" s="927"/>
      <c r="F35" s="907"/>
      <c r="G35" s="908"/>
      <c r="H35" s="913"/>
      <c r="I35" s="907"/>
      <c r="J35" s="908"/>
      <c r="K35" s="912">
        <v>0.61</v>
      </c>
      <c r="L35" s="913">
        <v>1</v>
      </c>
      <c r="M35" s="913">
        <v>12</v>
      </c>
      <c r="N35" s="914">
        <v>4</v>
      </c>
      <c r="O35" s="913" t="s">
        <v>2792</v>
      </c>
      <c r="P35" s="928" t="s">
        <v>2851</v>
      </c>
      <c r="Q35" s="915">
        <f t="shared" si="0"/>
        <v>-1</v>
      </c>
      <c r="R35" s="976">
        <f t="shared" si="0"/>
        <v>-0.61</v>
      </c>
      <c r="S35" s="915">
        <f t="shared" si="1"/>
        <v>0</v>
      </c>
      <c r="T35" s="976">
        <f t="shared" si="2"/>
        <v>0</v>
      </c>
      <c r="U35" s="983" t="s">
        <v>555</v>
      </c>
      <c r="V35" s="924" t="s">
        <v>555</v>
      </c>
      <c r="W35" s="924" t="s">
        <v>555</v>
      </c>
      <c r="X35" s="981" t="s">
        <v>555</v>
      </c>
      <c r="Y35" s="979"/>
    </row>
    <row r="36" spans="1:25" ht="14.4" customHeight="1" x14ac:dyDescent="0.3">
      <c r="A36" s="943" t="s">
        <v>2852</v>
      </c>
      <c r="B36" s="924"/>
      <c r="C36" s="925"/>
      <c r="D36" s="926"/>
      <c r="E36" s="909">
        <v>1</v>
      </c>
      <c r="F36" s="910">
        <v>0.56999999999999995</v>
      </c>
      <c r="G36" s="911">
        <v>3</v>
      </c>
      <c r="H36" s="913"/>
      <c r="I36" s="907"/>
      <c r="J36" s="908"/>
      <c r="K36" s="912">
        <v>0.56999999999999995</v>
      </c>
      <c r="L36" s="913">
        <v>2</v>
      </c>
      <c r="M36" s="913">
        <v>21</v>
      </c>
      <c r="N36" s="914">
        <v>7</v>
      </c>
      <c r="O36" s="913" t="s">
        <v>2792</v>
      </c>
      <c r="P36" s="928" t="s">
        <v>2853</v>
      </c>
      <c r="Q36" s="915">
        <f t="shared" si="0"/>
        <v>0</v>
      </c>
      <c r="R36" s="976">
        <f t="shared" si="0"/>
        <v>0</v>
      </c>
      <c r="S36" s="915">
        <f t="shared" si="1"/>
        <v>-1</v>
      </c>
      <c r="T36" s="976">
        <f t="shared" si="2"/>
        <v>-0.56999999999999995</v>
      </c>
      <c r="U36" s="983" t="s">
        <v>555</v>
      </c>
      <c r="V36" s="924" t="s">
        <v>555</v>
      </c>
      <c r="W36" s="924" t="s">
        <v>555</v>
      </c>
      <c r="X36" s="981" t="s">
        <v>555</v>
      </c>
      <c r="Y36" s="979"/>
    </row>
    <row r="37" spans="1:25" ht="14.4" customHeight="1" x14ac:dyDescent="0.3">
      <c r="A37" s="943" t="s">
        <v>2854</v>
      </c>
      <c r="B37" s="924">
        <v>6</v>
      </c>
      <c r="C37" s="925">
        <v>2.56</v>
      </c>
      <c r="D37" s="926">
        <v>3.5</v>
      </c>
      <c r="E37" s="909">
        <v>9</v>
      </c>
      <c r="F37" s="910">
        <v>3.9</v>
      </c>
      <c r="G37" s="911">
        <v>4.2</v>
      </c>
      <c r="H37" s="913">
        <v>4</v>
      </c>
      <c r="I37" s="907">
        <v>1.71</v>
      </c>
      <c r="J37" s="908">
        <v>3</v>
      </c>
      <c r="K37" s="912">
        <v>0.43</v>
      </c>
      <c r="L37" s="913">
        <v>2</v>
      </c>
      <c r="M37" s="913">
        <v>18</v>
      </c>
      <c r="N37" s="914">
        <v>6</v>
      </c>
      <c r="O37" s="913" t="s">
        <v>2792</v>
      </c>
      <c r="P37" s="928" t="s">
        <v>2855</v>
      </c>
      <c r="Q37" s="915">
        <f t="shared" si="0"/>
        <v>-2</v>
      </c>
      <c r="R37" s="976">
        <f t="shared" si="0"/>
        <v>-0.85000000000000009</v>
      </c>
      <c r="S37" s="915">
        <f t="shared" si="1"/>
        <v>-5</v>
      </c>
      <c r="T37" s="976">
        <f t="shared" si="2"/>
        <v>-2.19</v>
      </c>
      <c r="U37" s="983">
        <v>24</v>
      </c>
      <c r="V37" s="924">
        <v>12</v>
      </c>
      <c r="W37" s="924">
        <v>-12</v>
      </c>
      <c r="X37" s="981">
        <v>0.5</v>
      </c>
      <c r="Y37" s="979"/>
    </row>
    <row r="38" spans="1:25" ht="14.4" customHeight="1" x14ac:dyDescent="0.3">
      <c r="A38" s="944" t="s">
        <v>2856</v>
      </c>
      <c r="B38" s="939"/>
      <c r="C38" s="940"/>
      <c r="D38" s="929"/>
      <c r="E38" s="941">
        <v>1</v>
      </c>
      <c r="F38" s="942">
        <v>0.5</v>
      </c>
      <c r="G38" s="922">
        <v>6</v>
      </c>
      <c r="H38" s="934"/>
      <c r="I38" s="933"/>
      <c r="J38" s="920"/>
      <c r="K38" s="935">
        <v>0.5</v>
      </c>
      <c r="L38" s="934">
        <v>2</v>
      </c>
      <c r="M38" s="934">
        <v>21</v>
      </c>
      <c r="N38" s="936">
        <v>7</v>
      </c>
      <c r="O38" s="934" t="s">
        <v>2792</v>
      </c>
      <c r="P38" s="937" t="s">
        <v>2857</v>
      </c>
      <c r="Q38" s="938">
        <f t="shared" si="0"/>
        <v>0</v>
      </c>
      <c r="R38" s="977">
        <f t="shared" si="0"/>
        <v>0</v>
      </c>
      <c r="S38" s="938">
        <f t="shared" si="1"/>
        <v>-1</v>
      </c>
      <c r="T38" s="977">
        <f t="shared" si="2"/>
        <v>-0.5</v>
      </c>
      <c r="U38" s="984" t="s">
        <v>555</v>
      </c>
      <c r="V38" s="939" t="s">
        <v>555</v>
      </c>
      <c r="W38" s="939" t="s">
        <v>555</v>
      </c>
      <c r="X38" s="982" t="s">
        <v>555</v>
      </c>
      <c r="Y38" s="980"/>
    </row>
    <row r="39" spans="1:25" ht="14.4" customHeight="1" x14ac:dyDescent="0.3">
      <c r="A39" s="943" t="s">
        <v>2858</v>
      </c>
      <c r="B39" s="924"/>
      <c r="C39" s="925"/>
      <c r="D39" s="926"/>
      <c r="E39" s="909">
        <v>1</v>
      </c>
      <c r="F39" s="910">
        <v>0.46</v>
      </c>
      <c r="G39" s="911">
        <v>4</v>
      </c>
      <c r="H39" s="913"/>
      <c r="I39" s="907"/>
      <c r="J39" s="908"/>
      <c r="K39" s="912">
        <v>0.46</v>
      </c>
      <c r="L39" s="913">
        <v>2</v>
      </c>
      <c r="M39" s="913">
        <v>18</v>
      </c>
      <c r="N39" s="914">
        <v>6</v>
      </c>
      <c r="O39" s="913" t="s">
        <v>2792</v>
      </c>
      <c r="P39" s="928" t="s">
        <v>2859</v>
      </c>
      <c r="Q39" s="915">
        <f t="shared" si="0"/>
        <v>0</v>
      </c>
      <c r="R39" s="976">
        <f t="shared" si="0"/>
        <v>0</v>
      </c>
      <c r="S39" s="915">
        <f t="shared" si="1"/>
        <v>-1</v>
      </c>
      <c r="T39" s="976">
        <f t="shared" si="2"/>
        <v>-0.46</v>
      </c>
      <c r="U39" s="983" t="s">
        <v>555</v>
      </c>
      <c r="V39" s="924" t="s">
        <v>555</v>
      </c>
      <c r="W39" s="924" t="s">
        <v>555</v>
      </c>
      <c r="X39" s="981" t="s">
        <v>555</v>
      </c>
      <c r="Y39" s="979"/>
    </row>
    <row r="40" spans="1:25" ht="14.4" customHeight="1" x14ac:dyDescent="0.3">
      <c r="A40" s="943" t="s">
        <v>2860</v>
      </c>
      <c r="B40" s="924">
        <v>3</v>
      </c>
      <c r="C40" s="925">
        <v>8</v>
      </c>
      <c r="D40" s="926">
        <v>9.3000000000000007</v>
      </c>
      <c r="E40" s="909">
        <v>4</v>
      </c>
      <c r="F40" s="910">
        <v>10.67</v>
      </c>
      <c r="G40" s="911">
        <v>8.3000000000000007</v>
      </c>
      <c r="H40" s="913">
        <v>1</v>
      </c>
      <c r="I40" s="907">
        <v>2.67</v>
      </c>
      <c r="J40" s="923">
        <v>11</v>
      </c>
      <c r="K40" s="912">
        <v>2.67</v>
      </c>
      <c r="L40" s="913">
        <v>3</v>
      </c>
      <c r="M40" s="913">
        <v>27</v>
      </c>
      <c r="N40" s="914">
        <v>9</v>
      </c>
      <c r="O40" s="913" t="s">
        <v>2792</v>
      </c>
      <c r="P40" s="928" t="s">
        <v>2861</v>
      </c>
      <c r="Q40" s="915">
        <f t="shared" si="0"/>
        <v>-2</v>
      </c>
      <c r="R40" s="976">
        <f t="shared" si="0"/>
        <v>-5.33</v>
      </c>
      <c r="S40" s="915">
        <f t="shared" si="1"/>
        <v>-3</v>
      </c>
      <c r="T40" s="976">
        <f t="shared" si="2"/>
        <v>-8</v>
      </c>
      <c r="U40" s="983">
        <v>9</v>
      </c>
      <c r="V40" s="924">
        <v>11</v>
      </c>
      <c r="W40" s="924">
        <v>2</v>
      </c>
      <c r="X40" s="981">
        <v>1.2222222222222223</v>
      </c>
      <c r="Y40" s="979">
        <v>2</v>
      </c>
    </row>
    <row r="41" spans="1:25" ht="14.4" customHeight="1" x14ac:dyDescent="0.3">
      <c r="A41" s="943" t="s">
        <v>2862</v>
      </c>
      <c r="B41" s="924"/>
      <c r="C41" s="925"/>
      <c r="D41" s="926"/>
      <c r="E41" s="927"/>
      <c r="F41" s="907"/>
      <c r="G41" s="908"/>
      <c r="H41" s="909">
        <v>1</v>
      </c>
      <c r="I41" s="910">
        <v>0.32</v>
      </c>
      <c r="J41" s="911">
        <v>5</v>
      </c>
      <c r="K41" s="912">
        <v>0.32</v>
      </c>
      <c r="L41" s="913">
        <v>2</v>
      </c>
      <c r="M41" s="913">
        <v>18</v>
      </c>
      <c r="N41" s="914">
        <v>6</v>
      </c>
      <c r="O41" s="913" t="s">
        <v>2792</v>
      </c>
      <c r="P41" s="928" t="s">
        <v>2863</v>
      </c>
      <c r="Q41" s="915">
        <f t="shared" si="0"/>
        <v>1</v>
      </c>
      <c r="R41" s="976">
        <f t="shared" si="0"/>
        <v>0.32</v>
      </c>
      <c r="S41" s="915">
        <f t="shared" si="1"/>
        <v>1</v>
      </c>
      <c r="T41" s="976">
        <f t="shared" si="2"/>
        <v>0.32</v>
      </c>
      <c r="U41" s="983">
        <v>6</v>
      </c>
      <c r="V41" s="924">
        <v>5</v>
      </c>
      <c r="W41" s="924">
        <v>-1</v>
      </c>
      <c r="X41" s="981">
        <v>0.83333333333333337</v>
      </c>
      <c r="Y41" s="979"/>
    </row>
    <row r="42" spans="1:25" ht="14.4" customHeight="1" x14ac:dyDescent="0.3">
      <c r="A42" s="943" t="s">
        <v>2864</v>
      </c>
      <c r="B42" s="924"/>
      <c r="C42" s="925"/>
      <c r="D42" s="926"/>
      <c r="E42" s="927"/>
      <c r="F42" s="907"/>
      <c r="G42" s="908"/>
      <c r="H42" s="909">
        <v>1</v>
      </c>
      <c r="I42" s="910">
        <v>0.88</v>
      </c>
      <c r="J42" s="911">
        <v>2</v>
      </c>
      <c r="K42" s="912">
        <v>0.88</v>
      </c>
      <c r="L42" s="913">
        <v>2</v>
      </c>
      <c r="M42" s="913">
        <v>21</v>
      </c>
      <c r="N42" s="914">
        <v>7</v>
      </c>
      <c r="O42" s="913" t="s">
        <v>2792</v>
      </c>
      <c r="P42" s="928" t="s">
        <v>2865</v>
      </c>
      <c r="Q42" s="915">
        <f t="shared" si="0"/>
        <v>1</v>
      </c>
      <c r="R42" s="976">
        <f t="shared" si="0"/>
        <v>0.88</v>
      </c>
      <c r="S42" s="915">
        <f t="shared" si="1"/>
        <v>1</v>
      </c>
      <c r="T42" s="976">
        <f t="shared" si="2"/>
        <v>0.88</v>
      </c>
      <c r="U42" s="983">
        <v>7</v>
      </c>
      <c r="V42" s="924">
        <v>2</v>
      </c>
      <c r="W42" s="924">
        <v>-5</v>
      </c>
      <c r="X42" s="981">
        <v>0.2857142857142857</v>
      </c>
      <c r="Y42" s="979"/>
    </row>
    <row r="43" spans="1:25" ht="14.4" customHeight="1" x14ac:dyDescent="0.3">
      <c r="A43" s="943" t="s">
        <v>2866</v>
      </c>
      <c r="B43" s="924">
        <v>5</v>
      </c>
      <c r="C43" s="925">
        <v>3.27</v>
      </c>
      <c r="D43" s="926">
        <v>6</v>
      </c>
      <c r="E43" s="909">
        <v>5</v>
      </c>
      <c r="F43" s="910">
        <v>3.3</v>
      </c>
      <c r="G43" s="911">
        <v>6.2</v>
      </c>
      <c r="H43" s="913">
        <v>4</v>
      </c>
      <c r="I43" s="907">
        <v>2.62</v>
      </c>
      <c r="J43" s="923">
        <v>6</v>
      </c>
      <c r="K43" s="912">
        <v>0.64</v>
      </c>
      <c r="L43" s="913">
        <v>1</v>
      </c>
      <c r="M43" s="913">
        <v>12</v>
      </c>
      <c r="N43" s="914">
        <v>4</v>
      </c>
      <c r="O43" s="913" t="s">
        <v>2792</v>
      </c>
      <c r="P43" s="928" t="s">
        <v>2867</v>
      </c>
      <c r="Q43" s="915">
        <f t="shared" si="0"/>
        <v>-1</v>
      </c>
      <c r="R43" s="976">
        <f t="shared" si="0"/>
        <v>-0.64999999999999991</v>
      </c>
      <c r="S43" s="915">
        <f t="shared" si="1"/>
        <v>-1</v>
      </c>
      <c r="T43" s="976">
        <f t="shared" si="2"/>
        <v>-0.67999999999999972</v>
      </c>
      <c r="U43" s="983">
        <v>16</v>
      </c>
      <c r="V43" s="924">
        <v>24</v>
      </c>
      <c r="W43" s="924">
        <v>8</v>
      </c>
      <c r="X43" s="981">
        <v>1.5</v>
      </c>
      <c r="Y43" s="979">
        <v>8</v>
      </c>
    </row>
    <row r="44" spans="1:25" ht="14.4" customHeight="1" x14ac:dyDescent="0.3">
      <c r="A44" s="943" t="s">
        <v>2868</v>
      </c>
      <c r="B44" s="924"/>
      <c r="C44" s="925"/>
      <c r="D44" s="926"/>
      <c r="E44" s="909">
        <v>1</v>
      </c>
      <c r="F44" s="910">
        <v>0.31</v>
      </c>
      <c r="G44" s="911">
        <v>5</v>
      </c>
      <c r="H44" s="913"/>
      <c r="I44" s="907"/>
      <c r="J44" s="908"/>
      <c r="K44" s="912">
        <v>0.31</v>
      </c>
      <c r="L44" s="913">
        <v>1</v>
      </c>
      <c r="M44" s="913">
        <v>12</v>
      </c>
      <c r="N44" s="914">
        <v>4</v>
      </c>
      <c r="O44" s="913" t="s">
        <v>2792</v>
      </c>
      <c r="P44" s="928" t="s">
        <v>2869</v>
      </c>
      <c r="Q44" s="915">
        <f t="shared" si="0"/>
        <v>0</v>
      </c>
      <c r="R44" s="976">
        <f t="shared" si="0"/>
        <v>0</v>
      </c>
      <c r="S44" s="915">
        <f t="shared" si="1"/>
        <v>-1</v>
      </c>
      <c r="T44" s="976">
        <f t="shared" si="2"/>
        <v>-0.31</v>
      </c>
      <c r="U44" s="983" t="s">
        <v>555</v>
      </c>
      <c r="V44" s="924" t="s">
        <v>555</v>
      </c>
      <c r="W44" s="924" t="s">
        <v>555</v>
      </c>
      <c r="X44" s="981" t="s">
        <v>555</v>
      </c>
      <c r="Y44" s="979"/>
    </row>
    <row r="45" spans="1:25" ht="14.4" customHeight="1" x14ac:dyDescent="0.3">
      <c r="A45" s="943" t="s">
        <v>2870</v>
      </c>
      <c r="B45" s="916">
        <v>1</v>
      </c>
      <c r="C45" s="917">
        <v>4.79</v>
      </c>
      <c r="D45" s="918">
        <v>7</v>
      </c>
      <c r="E45" s="927"/>
      <c r="F45" s="907"/>
      <c r="G45" s="908"/>
      <c r="H45" s="913"/>
      <c r="I45" s="907"/>
      <c r="J45" s="908"/>
      <c r="K45" s="912">
        <v>4.79</v>
      </c>
      <c r="L45" s="913">
        <v>5</v>
      </c>
      <c r="M45" s="913">
        <v>42</v>
      </c>
      <c r="N45" s="914">
        <v>14</v>
      </c>
      <c r="O45" s="913" t="s">
        <v>2792</v>
      </c>
      <c r="P45" s="928" t="s">
        <v>2871</v>
      </c>
      <c r="Q45" s="915">
        <f t="shared" si="0"/>
        <v>-1</v>
      </c>
      <c r="R45" s="976">
        <f t="shared" si="0"/>
        <v>-4.79</v>
      </c>
      <c r="S45" s="915">
        <f t="shared" si="1"/>
        <v>0</v>
      </c>
      <c r="T45" s="976">
        <f t="shared" si="2"/>
        <v>0</v>
      </c>
      <c r="U45" s="983" t="s">
        <v>555</v>
      </c>
      <c r="V45" s="924" t="s">
        <v>555</v>
      </c>
      <c r="W45" s="924" t="s">
        <v>555</v>
      </c>
      <c r="X45" s="981" t="s">
        <v>555</v>
      </c>
      <c r="Y45" s="979"/>
    </row>
    <row r="46" spans="1:25" ht="14.4" customHeight="1" x14ac:dyDescent="0.3">
      <c r="A46" s="944" t="s">
        <v>2872</v>
      </c>
      <c r="B46" s="930">
        <v>1</v>
      </c>
      <c r="C46" s="931">
        <v>9.14</v>
      </c>
      <c r="D46" s="919">
        <v>18</v>
      </c>
      <c r="E46" s="932"/>
      <c r="F46" s="933"/>
      <c r="G46" s="920"/>
      <c r="H46" s="934">
        <v>1</v>
      </c>
      <c r="I46" s="933">
        <v>9.14</v>
      </c>
      <c r="J46" s="920">
        <v>17</v>
      </c>
      <c r="K46" s="935">
        <v>9.14</v>
      </c>
      <c r="L46" s="934">
        <v>7</v>
      </c>
      <c r="M46" s="934">
        <v>66</v>
      </c>
      <c r="N46" s="936">
        <v>22</v>
      </c>
      <c r="O46" s="934" t="s">
        <v>2792</v>
      </c>
      <c r="P46" s="937" t="s">
        <v>2871</v>
      </c>
      <c r="Q46" s="938">
        <f t="shared" si="0"/>
        <v>0</v>
      </c>
      <c r="R46" s="977">
        <f t="shared" si="0"/>
        <v>0</v>
      </c>
      <c r="S46" s="938">
        <f t="shared" si="1"/>
        <v>1</v>
      </c>
      <c r="T46" s="977">
        <f t="shared" si="2"/>
        <v>9.14</v>
      </c>
      <c r="U46" s="984">
        <v>22</v>
      </c>
      <c r="V46" s="939">
        <v>17</v>
      </c>
      <c r="W46" s="939">
        <v>-5</v>
      </c>
      <c r="X46" s="982">
        <v>0.77272727272727271</v>
      </c>
      <c r="Y46" s="980"/>
    </row>
    <row r="47" spans="1:25" ht="14.4" customHeight="1" x14ac:dyDescent="0.3">
      <c r="A47" s="943" t="s">
        <v>2873</v>
      </c>
      <c r="B47" s="924">
        <v>1</v>
      </c>
      <c r="C47" s="925">
        <v>16.940000000000001</v>
      </c>
      <c r="D47" s="926">
        <v>9</v>
      </c>
      <c r="E47" s="927"/>
      <c r="F47" s="907"/>
      <c r="G47" s="908"/>
      <c r="H47" s="909">
        <v>1</v>
      </c>
      <c r="I47" s="910">
        <v>16.940000000000001</v>
      </c>
      <c r="J47" s="911">
        <v>9</v>
      </c>
      <c r="K47" s="912">
        <v>16.940000000000001</v>
      </c>
      <c r="L47" s="913">
        <v>5</v>
      </c>
      <c r="M47" s="913">
        <v>72</v>
      </c>
      <c r="N47" s="914">
        <v>24</v>
      </c>
      <c r="O47" s="913" t="s">
        <v>2792</v>
      </c>
      <c r="P47" s="928" t="s">
        <v>2874</v>
      </c>
      <c r="Q47" s="915">
        <f t="shared" si="0"/>
        <v>0</v>
      </c>
      <c r="R47" s="976">
        <f t="shared" si="0"/>
        <v>0</v>
      </c>
      <c r="S47" s="915">
        <f t="shared" si="1"/>
        <v>1</v>
      </c>
      <c r="T47" s="976">
        <f t="shared" si="2"/>
        <v>16.940000000000001</v>
      </c>
      <c r="U47" s="983">
        <v>24</v>
      </c>
      <c r="V47" s="924">
        <v>9</v>
      </c>
      <c r="W47" s="924">
        <v>-15</v>
      </c>
      <c r="X47" s="981">
        <v>0.375</v>
      </c>
      <c r="Y47" s="979"/>
    </row>
    <row r="48" spans="1:25" ht="14.4" customHeight="1" thickBot="1" x14ac:dyDescent="0.35">
      <c r="A48" s="960" t="s">
        <v>2875</v>
      </c>
      <c r="B48" s="961"/>
      <c r="C48" s="962"/>
      <c r="D48" s="963"/>
      <c r="E48" s="964"/>
      <c r="F48" s="965"/>
      <c r="G48" s="966"/>
      <c r="H48" s="967">
        <v>1</v>
      </c>
      <c r="I48" s="968">
        <v>0.68</v>
      </c>
      <c r="J48" s="969">
        <v>3</v>
      </c>
      <c r="K48" s="970">
        <v>0.68</v>
      </c>
      <c r="L48" s="971">
        <v>2</v>
      </c>
      <c r="M48" s="971">
        <v>15</v>
      </c>
      <c r="N48" s="972">
        <v>5</v>
      </c>
      <c r="O48" s="971" t="s">
        <v>2792</v>
      </c>
      <c r="P48" s="973" t="s">
        <v>2876</v>
      </c>
      <c r="Q48" s="974">
        <f t="shared" si="0"/>
        <v>1</v>
      </c>
      <c r="R48" s="978">
        <f t="shared" si="0"/>
        <v>0.68</v>
      </c>
      <c r="S48" s="974">
        <f t="shared" si="1"/>
        <v>1</v>
      </c>
      <c r="T48" s="978">
        <f t="shared" si="2"/>
        <v>0.68</v>
      </c>
      <c r="U48" s="988">
        <v>5</v>
      </c>
      <c r="V48" s="961">
        <v>3</v>
      </c>
      <c r="W48" s="961">
        <v>-2</v>
      </c>
      <c r="X48" s="989">
        <v>0.6</v>
      </c>
      <c r="Y48" s="990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9:Q1048576">
    <cfRule type="cellIs" dxfId="14" priority="11" stopIfTrue="1" operator="lessThan">
      <formula>0</formula>
    </cfRule>
  </conditionalFormatting>
  <conditionalFormatting sqref="W49:W1048576">
    <cfRule type="cellIs" dxfId="13" priority="10" stopIfTrue="1" operator="greaterThan">
      <formula>0</formula>
    </cfRule>
  </conditionalFormatting>
  <conditionalFormatting sqref="X49:X1048576">
    <cfRule type="cellIs" dxfId="12" priority="9" stopIfTrue="1" operator="greaterThan">
      <formula>1</formula>
    </cfRule>
  </conditionalFormatting>
  <conditionalFormatting sqref="X49:X1048576">
    <cfRule type="cellIs" dxfId="11" priority="6" stopIfTrue="1" operator="greaterThan">
      <formula>1</formula>
    </cfRule>
  </conditionalFormatting>
  <conditionalFormatting sqref="W49:W1048576">
    <cfRule type="cellIs" dxfId="10" priority="7" stopIfTrue="1" operator="greaterThan">
      <formula>0</formula>
    </cfRule>
  </conditionalFormatting>
  <conditionalFormatting sqref="Q4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8">
    <cfRule type="cellIs" dxfId="7" priority="4" stopIfTrue="1" operator="lessThan">
      <formula>0</formula>
    </cfRule>
  </conditionalFormatting>
  <conditionalFormatting sqref="X5:X48">
    <cfRule type="cellIs" dxfId="6" priority="2" stopIfTrue="1" operator="greaterThan">
      <formula>1</formula>
    </cfRule>
  </conditionalFormatting>
  <conditionalFormatting sqref="W5:W48">
    <cfRule type="cellIs" dxfId="5" priority="3" stopIfTrue="1" operator="greaterThan">
      <formula>0</formula>
    </cfRule>
  </conditionalFormatting>
  <conditionalFormatting sqref="S5:S48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1053.4296299999999</v>
      </c>
      <c r="C5" s="33">
        <v>1422.7517199999998</v>
      </c>
      <c r="D5" s="12"/>
      <c r="E5" s="226">
        <v>1002.54088</v>
      </c>
      <c r="F5" s="32">
        <v>1304.2224286537171</v>
      </c>
      <c r="G5" s="225">
        <f>E5-F5</f>
        <v>-301.68154865371707</v>
      </c>
      <c r="H5" s="231">
        <f>IF(F5&lt;0.00000001,"",E5/F5)</f>
        <v>0.76868857487359143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11691.354520000001</v>
      </c>
      <c r="C6" s="35">
        <v>8077.5189600000003</v>
      </c>
      <c r="D6" s="12"/>
      <c r="E6" s="227">
        <v>11427.00332</v>
      </c>
      <c r="F6" s="34">
        <v>9528.3014019699094</v>
      </c>
      <c r="G6" s="228">
        <f>E6-F6</f>
        <v>1898.7019180300904</v>
      </c>
      <c r="H6" s="232">
        <f>IF(F6&lt;0.00000001,"",E6/F6)</f>
        <v>1.1992697163880173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9060.8633599999994</v>
      </c>
      <c r="C7" s="35">
        <v>10252.796060000001</v>
      </c>
      <c r="D7" s="12"/>
      <c r="E7" s="227">
        <v>11397.364370000001</v>
      </c>
      <c r="F7" s="34">
        <v>11459.913624801635</v>
      </c>
      <c r="G7" s="228">
        <f>E7-F7</f>
        <v>-62.549254801633651</v>
      </c>
      <c r="H7" s="232">
        <f>IF(F7&lt;0.00000001,"",E7/F7)</f>
        <v>0.99454190870459402</v>
      </c>
    </row>
    <row r="8" spans="1:10" ht="14.4" customHeight="1" thickBot="1" x14ac:dyDescent="0.35">
      <c r="A8" s="1" t="s">
        <v>96</v>
      </c>
      <c r="B8" s="15">
        <v>2954.624039999997</v>
      </c>
      <c r="C8" s="37">
        <v>2984.2835799999966</v>
      </c>
      <c r="D8" s="12"/>
      <c r="E8" s="229">
        <v>3364.879469999998</v>
      </c>
      <c r="F8" s="36">
        <v>3100.3256439189936</v>
      </c>
      <c r="G8" s="230">
        <f>E8-F8</f>
        <v>264.55382608100444</v>
      </c>
      <c r="H8" s="233">
        <f>IF(F8&lt;0.00000001,"",E8/F8)</f>
        <v>1.0853309801826472</v>
      </c>
    </row>
    <row r="9" spans="1:10" ht="14.4" customHeight="1" thickBot="1" x14ac:dyDescent="0.35">
      <c r="A9" s="2" t="s">
        <v>97</v>
      </c>
      <c r="B9" s="3">
        <v>24760.271549999998</v>
      </c>
      <c r="C9" s="39">
        <v>22737.350319999998</v>
      </c>
      <c r="D9" s="12"/>
      <c r="E9" s="3">
        <v>27191.788039999999</v>
      </c>
      <c r="F9" s="38">
        <v>25392.763099344254</v>
      </c>
      <c r="G9" s="38">
        <f>E9-F9</f>
        <v>1799.024940655745</v>
      </c>
      <c r="H9" s="234">
        <f>IF(F9&lt;0.00000001,"",E9/F9)</f>
        <v>1.0708479393761683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397.01729000000006</v>
      </c>
      <c r="C11" s="33">
        <f>IF(ISERROR(VLOOKUP("Celkem:",'ZV Vykáz.-A'!A:H,5,0)),0,VLOOKUP("Celkem:",'ZV Vykáz.-A'!A:H,5,0)/1000)</f>
        <v>417.71893999999992</v>
      </c>
      <c r="D11" s="12"/>
      <c r="E11" s="226">
        <f>IF(ISERROR(VLOOKUP("Celkem:",'ZV Vykáz.-A'!A:H,8,0)),0,VLOOKUP("Celkem:",'ZV Vykáz.-A'!A:H,8,0)/1000)</f>
        <v>438.38229000000001</v>
      </c>
      <c r="F11" s="32">
        <f>C11</f>
        <v>417.71893999999992</v>
      </c>
      <c r="G11" s="225">
        <f>E11-F11</f>
        <v>20.663350000000094</v>
      </c>
      <c r="H11" s="231">
        <f>IF(F11&lt;0.00000001,"",E11/F11)</f>
        <v>1.0494671129827153</v>
      </c>
      <c r="I11" s="225">
        <f>E11-B11</f>
        <v>41.364999999999952</v>
      </c>
      <c r="J11" s="231">
        <f>IF(B11&lt;0.00000001,"",E11/B11)</f>
        <v>1.1041894170402502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22575.72</v>
      </c>
      <c r="C12" s="37">
        <f>IF(ISERROR(VLOOKUP("Celkem",CaseMix!A:D,3,0)),0,VLOOKUP("Celkem",CaseMix!A:D,3,0)*30)</f>
        <v>20983.050000000007</v>
      </c>
      <c r="D12" s="12"/>
      <c r="E12" s="229">
        <f>IF(ISERROR(VLOOKUP("Celkem",CaseMix!A:D,4,0)),0,VLOOKUP("Celkem",CaseMix!A:D,4,0)*30)</f>
        <v>24948.3</v>
      </c>
      <c r="F12" s="36">
        <f>C12</f>
        <v>20983.050000000007</v>
      </c>
      <c r="G12" s="230">
        <f>E12-F12</f>
        <v>3965.2499999999927</v>
      </c>
      <c r="H12" s="233">
        <f>IF(F12&lt;0.00000001,"",E12/F12)</f>
        <v>1.1889739575514517</v>
      </c>
      <c r="I12" s="230">
        <f>E12-B12</f>
        <v>2372.5799999999981</v>
      </c>
      <c r="J12" s="233">
        <f>IF(B12&lt;0.00000001,"",E12/B12)</f>
        <v>1.1050943225731005</v>
      </c>
    </row>
    <row r="13" spans="1:10" ht="14.4" customHeight="1" thickBot="1" x14ac:dyDescent="0.35">
      <c r="A13" s="4" t="s">
        <v>100</v>
      </c>
      <c r="B13" s="9">
        <f>SUM(B11:B12)</f>
        <v>22972.737290000001</v>
      </c>
      <c r="C13" s="41">
        <f>SUM(C11:C12)</f>
        <v>21400.768940000005</v>
      </c>
      <c r="D13" s="12"/>
      <c r="E13" s="9">
        <f>SUM(E11:E12)</f>
        <v>25386.682290000001</v>
      </c>
      <c r="F13" s="40">
        <f>SUM(F11:F12)</f>
        <v>21400.768940000005</v>
      </c>
      <c r="G13" s="40">
        <f>E13-F13</f>
        <v>3985.9133499999953</v>
      </c>
      <c r="H13" s="235">
        <f>IF(F13&lt;0.00000001,"",E13/F13)</f>
        <v>1.1862509408505391</v>
      </c>
      <c r="I13" s="40">
        <f>SUM(I11:I12)</f>
        <v>2413.9449999999979</v>
      </c>
      <c r="J13" s="235">
        <f>IF(B13&lt;0.00000001,"",E13/B13)</f>
        <v>1.1050786838994058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0.92780635477319728</v>
      </c>
      <c r="C15" s="43">
        <f>IF(C9=0,"",C13/C9)</f>
        <v>0.94121648471834807</v>
      </c>
      <c r="D15" s="12"/>
      <c r="E15" s="10">
        <f>IF(E9=0,"",E13/E9)</f>
        <v>0.93361577593409339</v>
      </c>
      <c r="F15" s="42">
        <f>IF(F9=0,"",F13/F9)</f>
        <v>0.84279008378385811</v>
      </c>
      <c r="G15" s="42">
        <f>IF(ISERROR(F15-E15),"",E15-F15)</f>
        <v>9.0825692150235282E-2</v>
      </c>
      <c r="H15" s="236">
        <f>IF(ISERROR(F15-E15),"",IF(F15&lt;0.00000001,"",E15/F15))</f>
        <v>1.1077678699569613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2585324</v>
      </c>
      <c r="C3" s="344">
        <f t="shared" ref="C3:L3" si="0">SUBTOTAL(9,C6:C1048576)</f>
        <v>8.1445490851238365</v>
      </c>
      <c r="D3" s="344">
        <f t="shared" si="0"/>
        <v>2573124</v>
      </c>
      <c r="E3" s="344">
        <f t="shared" si="0"/>
        <v>10</v>
      </c>
      <c r="F3" s="344">
        <f t="shared" si="0"/>
        <v>2674446</v>
      </c>
      <c r="G3" s="347">
        <f>IF(D3&lt;&gt;0,F3/D3,"")</f>
        <v>1.03937703740667</v>
      </c>
      <c r="H3" s="343">
        <f t="shared" si="0"/>
        <v>1749140.0699999996</v>
      </c>
      <c r="I3" s="344">
        <f t="shared" si="0"/>
        <v>1.4375725615618133</v>
      </c>
      <c r="J3" s="344">
        <f t="shared" si="0"/>
        <v>1457097.55</v>
      </c>
      <c r="K3" s="344">
        <f t="shared" si="0"/>
        <v>2</v>
      </c>
      <c r="L3" s="344">
        <f t="shared" si="0"/>
        <v>2012738.2699999993</v>
      </c>
      <c r="M3" s="345">
        <f>IF(J3&lt;&gt;0,L3/J3,"")</f>
        <v>1.3813339196130001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1"/>
      <c r="B5" s="992">
        <v>2015</v>
      </c>
      <c r="C5" s="993"/>
      <c r="D5" s="993">
        <v>2017</v>
      </c>
      <c r="E5" s="993"/>
      <c r="F5" s="993">
        <v>2018</v>
      </c>
      <c r="G5" s="901" t="s">
        <v>2</v>
      </c>
      <c r="H5" s="992">
        <v>2015</v>
      </c>
      <c r="I5" s="993"/>
      <c r="J5" s="993">
        <v>2017</v>
      </c>
      <c r="K5" s="993"/>
      <c r="L5" s="993">
        <v>2018</v>
      </c>
      <c r="M5" s="901" t="s">
        <v>2</v>
      </c>
    </row>
    <row r="6" spans="1:13" ht="14.4" customHeight="1" x14ac:dyDescent="0.3">
      <c r="A6" s="856" t="s">
        <v>2287</v>
      </c>
      <c r="B6" s="883"/>
      <c r="C6" s="825"/>
      <c r="D6" s="883">
        <v>265</v>
      </c>
      <c r="E6" s="825">
        <v>1</v>
      </c>
      <c r="F6" s="883"/>
      <c r="G6" s="830"/>
      <c r="H6" s="883"/>
      <c r="I6" s="825"/>
      <c r="J6" s="883"/>
      <c r="K6" s="825"/>
      <c r="L6" s="883"/>
      <c r="M6" s="231"/>
    </row>
    <row r="7" spans="1:13" ht="14.4" customHeight="1" x14ac:dyDescent="0.3">
      <c r="A7" s="857" t="s">
        <v>1328</v>
      </c>
      <c r="B7" s="885">
        <v>83712</v>
      </c>
      <c r="C7" s="832">
        <v>0.9677016623124407</v>
      </c>
      <c r="D7" s="885">
        <v>86506</v>
      </c>
      <c r="E7" s="832">
        <v>1</v>
      </c>
      <c r="F7" s="885">
        <v>113080</v>
      </c>
      <c r="G7" s="837">
        <v>1.3071925646775946</v>
      </c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2878</v>
      </c>
      <c r="B8" s="885">
        <v>4992</v>
      </c>
      <c r="C8" s="832">
        <v>0.3441097401254567</v>
      </c>
      <c r="D8" s="885">
        <v>14507</v>
      </c>
      <c r="E8" s="832">
        <v>1</v>
      </c>
      <c r="F8" s="885">
        <v>14509</v>
      </c>
      <c r="G8" s="837">
        <v>1.0001378644792169</v>
      </c>
      <c r="H8" s="885">
        <v>2140.92</v>
      </c>
      <c r="I8" s="832">
        <v>0.23093725628521219</v>
      </c>
      <c r="J8" s="885">
        <v>9270.5700000000015</v>
      </c>
      <c r="K8" s="832">
        <v>1</v>
      </c>
      <c r="L8" s="885">
        <v>9126.74</v>
      </c>
      <c r="M8" s="838">
        <v>0.98448531212212387</v>
      </c>
    </row>
    <row r="9" spans="1:13" ht="14.4" customHeight="1" x14ac:dyDescent="0.3">
      <c r="A9" s="857" t="s">
        <v>2305</v>
      </c>
      <c r="B9" s="885">
        <v>30131</v>
      </c>
      <c r="C9" s="832">
        <v>1.0845121117229961</v>
      </c>
      <c r="D9" s="885">
        <v>27783</v>
      </c>
      <c r="E9" s="832">
        <v>1</v>
      </c>
      <c r="F9" s="885">
        <v>108327</v>
      </c>
      <c r="G9" s="837">
        <v>3.8990389806716337</v>
      </c>
      <c r="H9" s="885"/>
      <c r="I9" s="832"/>
      <c r="J9" s="885"/>
      <c r="K9" s="832"/>
      <c r="L9" s="885"/>
      <c r="M9" s="838"/>
    </row>
    <row r="10" spans="1:13" ht="14.4" customHeight="1" x14ac:dyDescent="0.3">
      <c r="A10" s="857" t="s">
        <v>2879</v>
      </c>
      <c r="B10" s="885">
        <v>151637</v>
      </c>
      <c r="C10" s="832">
        <v>0.89103366415757346</v>
      </c>
      <c r="D10" s="885">
        <v>170181</v>
      </c>
      <c r="E10" s="832">
        <v>1</v>
      </c>
      <c r="F10" s="885">
        <v>152227</v>
      </c>
      <c r="G10" s="837">
        <v>0.89450056116722787</v>
      </c>
      <c r="H10" s="885"/>
      <c r="I10" s="832"/>
      <c r="J10" s="885"/>
      <c r="K10" s="832"/>
      <c r="L10" s="885"/>
      <c r="M10" s="838"/>
    </row>
    <row r="11" spans="1:13" ht="14.4" customHeight="1" x14ac:dyDescent="0.3">
      <c r="A11" s="857" t="s">
        <v>2880</v>
      </c>
      <c r="B11" s="885">
        <v>1126370</v>
      </c>
      <c r="C11" s="832">
        <v>1.0329433709295361</v>
      </c>
      <c r="D11" s="885">
        <v>1090447</v>
      </c>
      <c r="E11" s="832">
        <v>1</v>
      </c>
      <c r="F11" s="885">
        <v>1224773</v>
      </c>
      <c r="G11" s="837">
        <v>1.1231843455023491</v>
      </c>
      <c r="H11" s="885">
        <v>1746999.1499999997</v>
      </c>
      <c r="I11" s="832">
        <v>1.2066353052766012</v>
      </c>
      <c r="J11" s="885">
        <v>1447826.98</v>
      </c>
      <c r="K11" s="832">
        <v>1</v>
      </c>
      <c r="L11" s="885">
        <v>2003611.5299999993</v>
      </c>
      <c r="M11" s="838">
        <v>1.3838749779341724</v>
      </c>
    </row>
    <row r="12" spans="1:13" ht="14.4" customHeight="1" x14ac:dyDescent="0.3">
      <c r="A12" s="857" t="s">
        <v>2881</v>
      </c>
      <c r="B12" s="885">
        <v>129699</v>
      </c>
      <c r="C12" s="832">
        <v>1.134952790150249</v>
      </c>
      <c r="D12" s="885">
        <v>114277</v>
      </c>
      <c r="E12" s="832">
        <v>1</v>
      </c>
      <c r="F12" s="885">
        <v>102356</v>
      </c>
      <c r="G12" s="837">
        <v>0.89568329585130868</v>
      </c>
      <c r="H12" s="885"/>
      <c r="I12" s="832"/>
      <c r="J12" s="885"/>
      <c r="K12" s="832"/>
      <c r="L12" s="885"/>
      <c r="M12" s="838"/>
    </row>
    <row r="13" spans="1:13" ht="14.4" customHeight="1" x14ac:dyDescent="0.3">
      <c r="A13" s="857" t="s">
        <v>2882</v>
      </c>
      <c r="B13" s="885">
        <v>141554</v>
      </c>
      <c r="C13" s="832">
        <v>0.67615954143778356</v>
      </c>
      <c r="D13" s="885">
        <v>209350</v>
      </c>
      <c r="E13" s="832">
        <v>1</v>
      </c>
      <c r="F13" s="885">
        <v>146572</v>
      </c>
      <c r="G13" s="837">
        <v>0.70012897062335799</v>
      </c>
      <c r="H13" s="885"/>
      <c r="I13" s="832"/>
      <c r="J13" s="885"/>
      <c r="K13" s="832"/>
      <c r="L13" s="885"/>
      <c r="M13" s="838"/>
    </row>
    <row r="14" spans="1:13" ht="14.4" customHeight="1" x14ac:dyDescent="0.3">
      <c r="A14" s="857" t="s">
        <v>2883</v>
      </c>
      <c r="B14" s="885">
        <v>79834</v>
      </c>
      <c r="C14" s="832">
        <v>0.93135630789332458</v>
      </c>
      <c r="D14" s="885">
        <v>85718</v>
      </c>
      <c r="E14" s="832">
        <v>1</v>
      </c>
      <c r="F14" s="885">
        <v>93149</v>
      </c>
      <c r="G14" s="837">
        <v>1.0866912433794536</v>
      </c>
      <c r="H14" s="885"/>
      <c r="I14" s="832"/>
      <c r="J14" s="885"/>
      <c r="K14" s="832"/>
      <c r="L14" s="885"/>
      <c r="M14" s="838"/>
    </row>
    <row r="15" spans="1:13" ht="14.4" customHeight="1" thickBot="1" x14ac:dyDescent="0.35">
      <c r="A15" s="889" t="s">
        <v>2884</v>
      </c>
      <c r="B15" s="887">
        <v>837395</v>
      </c>
      <c r="C15" s="840">
        <v>1.081779896394476</v>
      </c>
      <c r="D15" s="887">
        <v>774090</v>
      </c>
      <c r="E15" s="840">
        <v>1</v>
      </c>
      <c r="F15" s="887">
        <v>719453</v>
      </c>
      <c r="G15" s="845">
        <v>0.92941776795979791</v>
      </c>
      <c r="H15" s="887"/>
      <c r="I15" s="840"/>
      <c r="J15" s="887"/>
      <c r="K15" s="840"/>
      <c r="L15" s="887"/>
      <c r="M15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9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3536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7636.0300000000007</v>
      </c>
      <c r="G3" s="211">
        <f t="shared" si="0"/>
        <v>4334464.07</v>
      </c>
      <c r="H3" s="212"/>
      <c r="I3" s="212"/>
      <c r="J3" s="207">
        <f t="shared" si="0"/>
        <v>7443.3700000000008</v>
      </c>
      <c r="K3" s="211">
        <f t="shared" si="0"/>
        <v>4030221.55</v>
      </c>
      <c r="L3" s="212"/>
      <c r="M3" s="212"/>
      <c r="N3" s="207">
        <f t="shared" si="0"/>
        <v>7335.119999999999</v>
      </c>
      <c r="O3" s="211">
        <f t="shared" si="0"/>
        <v>4687184.2699999996</v>
      </c>
      <c r="P3" s="177">
        <f>IF(K3=0,"",O3/K3)</f>
        <v>1.1630090832103261</v>
      </c>
      <c r="Q3" s="209">
        <f>IF(N3=0,"",O3/N3)</f>
        <v>639.00580631264381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2308</v>
      </c>
      <c r="B6" s="825" t="s">
        <v>2885</v>
      </c>
      <c r="C6" s="825" t="s">
        <v>2215</v>
      </c>
      <c r="D6" s="825" t="s">
        <v>2886</v>
      </c>
      <c r="E6" s="825" t="s">
        <v>2887</v>
      </c>
      <c r="F6" s="225"/>
      <c r="G6" s="225"/>
      <c r="H6" s="225"/>
      <c r="I6" s="225"/>
      <c r="J6" s="225">
        <v>1</v>
      </c>
      <c r="K6" s="225">
        <v>265</v>
      </c>
      <c r="L6" s="225">
        <v>1</v>
      </c>
      <c r="M6" s="225">
        <v>265</v>
      </c>
      <c r="N6" s="225"/>
      <c r="O6" s="225"/>
      <c r="P6" s="830"/>
      <c r="Q6" s="848"/>
    </row>
    <row r="7" spans="1:17" ht="14.4" customHeight="1" x14ac:dyDescent="0.3">
      <c r="A7" s="831" t="s">
        <v>553</v>
      </c>
      <c r="B7" s="832" t="s">
        <v>2769</v>
      </c>
      <c r="C7" s="832" t="s">
        <v>2215</v>
      </c>
      <c r="D7" s="832" t="s">
        <v>2770</v>
      </c>
      <c r="E7" s="832" t="s">
        <v>2771</v>
      </c>
      <c r="F7" s="849">
        <v>47</v>
      </c>
      <c r="G7" s="849">
        <v>37312</v>
      </c>
      <c r="H7" s="849">
        <v>0.93168198162205351</v>
      </c>
      <c r="I7" s="849">
        <v>793.87234042553189</v>
      </c>
      <c r="J7" s="849">
        <v>50</v>
      </c>
      <c r="K7" s="849">
        <v>40048</v>
      </c>
      <c r="L7" s="849">
        <v>1</v>
      </c>
      <c r="M7" s="849">
        <v>800.96</v>
      </c>
      <c r="N7" s="849">
        <v>57</v>
      </c>
      <c r="O7" s="849">
        <v>45712</v>
      </c>
      <c r="P7" s="837">
        <v>1.1414302836596084</v>
      </c>
      <c r="Q7" s="850">
        <v>801.96491228070181</v>
      </c>
    </row>
    <row r="8" spans="1:17" ht="14.4" customHeight="1" x14ac:dyDescent="0.3">
      <c r="A8" s="831" t="s">
        <v>553</v>
      </c>
      <c r="B8" s="832" t="s">
        <v>2769</v>
      </c>
      <c r="C8" s="832" t="s">
        <v>2215</v>
      </c>
      <c r="D8" s="832" t="s">
        <v>2770</v>
      </c>
      <c r="E8" s="832" t="s">
        <v>2772</v>
      </c>
      <c r="F8" s="849">
        <v>58</v>
      </c>
      <c r="G8" s="849">
        <v>46400</v>
      </c>
      <c r="H8" s="849">
        <v>0.99875156054931336</v>
      </c>
      <c r="I8" s="849">
        <v>800</v>
      </c>
      <c r="J8" s="849">
        <v>58</v>
      </c>
      <c r="K8" s="849">
        <v>46458</v>
      </c>
      <c r="L8" s="849">
        <v>1</v>
      </c>
      <c r="M8" s="849">
        <v>801</v>
      </c>
      <c r="N8" s="849">
        <v>84</v>
      </c>
      <c r="O8" s="849">
        <v>67368</v>
      </c>
      <c r="P8" s="837">
        <v>1.4500839467906497</v>
      </c>
      <c r="Q8" s="850">
        <v>802</v>
      </c>
    </row>
    <row r="9" spans="1:17" ht="14.4" customHeight="1" x14ac:dyDescent="0.3">
      <c r="A9" s="831" t="s">
        <v>2888</v>
      </c>
      <c r="B9" s="832" t="s">
        <v>2889</v>
      </c>
      <c r="C9" s="832" t="s">
        <v>2206</v>
      </c>
      <c r="D9" s="832" t="s">
        <v>2890</v>
      </c>
      <c r="E9" s="832" t="s">
        <v>2891</v>
      </c>
      <c r="F9" s="849"/>
      <c r="G9" s="849"/>
      <c r="H9" s="849"/>
      <c r="I9" s="849"/>
      <c r="J9" s="849">
        <v>0.45</v>
      </c>
      <c r="K9" s="849">
        <v>904.34</v>
      </c>
      <c r="L9" s="849">
        <v>1</v>
      </c>
      <c r="M9" s="849">
        <v>2009.6444444444444</v>
      </c>
      <c r="N9" s="849"/>
      <c r="O9" s="849"/>
      <c r="P9" s="837"/>
      <c r="Q9" s="850"/>
    </row>
    <row r="10" spans="1:17" ht="14.4" customHeight="1" x14ac:dyDescent="0.3">
      <c r="A10" s="831" t="s">
        <v>2888</v>
      </c>
      <c r="B10" s="832" t="s">
        <v>2889</v>
      </c>
      <c r="C10" s="832" t="s">
        <v>2206</v>
      </c>
      <c r="D10" s="832" t="s">
        <v>2892</v>
      </c>
      <c r="E10" s="832" t="s">
        <v>2893</v>
      </c>
      <c r="F10" s="849"/>
      <c r="G10" s="849"/>
      <c r="H10" s="849"/>
      <c r="I10" s="849"/>
      <c r="J10" s="849"/>
      <c r="K10" s="849"/>
      <c r="L10" s="849"/>
      <c r="M10" s="849"/>
      <c r="N10" s="849">
        <v>0.45</v>
      </c>
      <c r="O10" s="849">
        <v>818.57</v>
      </c>
      <c r="P10" s="837"/>
      <c r="Q10" s="850">
        <v>1819.0444444444445</v>
      </c>
    </row>
    <row r="11" spans="1:17" ht="14.4" customHeight="1" x14ac:dyDescent="0.3">
      <c r="A11" s="831" t="s">
        <v>2888</v>
      </c>
      <c r="B11" s="832" t="s">
        <v>2889</v>
      </c>
      <c r="C11" s="832" t="s">
        <v>2206</v>
      </c>
      <c r="D11" s="832" t="s">
        <v>2894</v>
      </c>
      <c r="E11" s="832" t="s">
        <v>2895</v>
      </c>
      <c r="F11" s="849"/>
      <c r="G11" s="849"/>
      <c r="H11" s="849"/>
      <c r="I11" s="849"/>
      <c r="J11" s="849">
        <v>0.05</v>
      </c>
      <c r="K11" s="849">
        <v>45.19</v>
      </c>
      <c r="L11" s="849">
        <v>1</v>
      </c>
      <c r="M11" s="849">
        <v>903.8</v>
      </c>
      <c r="N11" s="849"/>
      <c r="O11" s="849"/>
      <c r="P11" s="837"/>
      <c r="Q11" s="850"/>
    </row>
    <row r="12" spans="1:17" ht="14.4" customHeight="1" x14ac:dyDescent="0.3">
      <c r="A12" s="831" t="s">
        <v>2888</v>
      </c>
      <c r="B12" s="832" t="s">
        <v>2889</v>
      </c>
      <c r="C12" s="832" t="s">
        <v>2350</v>
      </c>
      <c r="D12" s="832" t="s">
        <v>2896</v>
      </c>
      <c r="E12" s="832" t="s">
        <v>2897</v>
      </c>
      <c r="F12" s="849">
        <v>626</v>
      </c>
      <c r="G12" s="849">
        <v>2140.92</v>
      </c>
      <c r="H12" s="849"/>
      <c r="I12" s="849">
        <v>3.42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" customHeight="1" x14ac:dyDescent="0.3">
      <c r="A13" s="831" t="s">
        <v>2888</v>
      </c>
      <c r="B13" s="832" t="s">
        <v>2889</v>
      </c>
      <c r="C13" s="832" t="s">
        <v>2350</v>
      </c>
      <c r="D13" s="832" t="s">
        <v>2898</v>
      </c>
      <c r="E13" s="832" t="s">
        <v>2899</v>
      </c>
      <c r="F13" s="849"/>
      <c r="G13" s="849"/>
      <c r="H13" s="849"/>
      <c r="I13" s="849"/>
      <c r="J13" s="849">
        <v>252</v>
      </c>
      <c r="K13" s="849">
        <v>8321.0400000000009</v>
      </c>
      <c r="L13" s="849">
        <v>1</v>
      </c>
      <c r="M13" s="849">
        <v>33.020000000000003</v>
      </c>
      <c r="N13" s="849">
        <v>243</v>
      </c>
      <c r="O13" s="849">
        <v>8308.17</v>
      </c>
      <c r="P13" s="837">
        <v>0.99845331833520801</v>
      </c>
      <c r="Q13" s="850">
        <v>34.19</v>
      </c>
    </row>
    <row r="14" spans="1:17" ht="14.4" customHeight="1" x14ac:dyDescent="0.3">
      <c r="A14" s="831" t="s">
        <v>2888</v>
      </c>
      <c r="B14" s="832" t="s">
        <v>2889</v>
      </c>
      <c r="C14" s="832" t="s">
        <v>2215</v>
      </c>
      <c r="D14" s="832" t="s">
        <v>2900</v>
      </c>
      <c r="E14" s="832" t="s">
        <v>2901</v>
      </c>
      <c r="F14" s="849">
        <v>2</v>
      </c>
      <c r="G14" s="849">
        <v>3650</v>
      </c>
      <c r="H14" s="849"/>
      <c r="I14" s="849">
        <v>1825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2888</v>
      </c>
      <c r="B15" s="832" t="s">
        <v>2889</v>
      </c>
      <c r="C15" s="832" t="s">
        <v>2215</v>
      </c>
      <c r="D15" s="832" t="s">
        <v>2902</v>
      </c>
      <c r="E15" s="832" t="s">
        <v>2903</v>
      </c>
      <c r="F15" s="849"/>
      <c r="G15" s="849"/>
      <c r="H15" s="849"/>
      <c r="I15" s="849"/>
      <c r="J15" s="849">
        <v>1</v>
      </c>
      <c r="K15" s="849">
        <v>14507</v>
      </c>
      <c r="L15" s="849">
        <v>1</v>
      </c>
      <c r="M15" s="849">
        <v>14507</v>
      </c>
      <c r="N15" s="849"/>
      <c r="O15" s="849"/>
      <c r="P15" s="837"/>
      <c r="Q15" s="850"/>
    </row>
    <row r="16" spans="1:17" ht="14.4" customHeight="1" x14ac:dyDescent="0.3">
      <c r="A16" s="831" t="s">
        <v>2888</v>
      </c>
      <c r="B16" s="832" t="s">
        <v>2889</v>
      </c>
      <c r="C16" s="832" t="s">
        <v>2215</v>
      </c>
      <c r="D16" s="832" t="s">
        <v>2902</v>
      </c>
      <c r="E16" s="832" t="s">
        <v>2904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14509</v>
      </c>
      <c r="P16" s="837"/>
      <c r="Q16" s="850">
        <v>14509</v>
      </c>
    </row>
    <row r="17" spans="1:17" ht="14.4" customHeight="1" x14ac:dyDescent="0.3">
      <c r="A17" s="831" t="s">
        <v>2888</v>
      </c>
      <c r="B17" s="832" t="s">
        <v>2889</v>
      </c>
      <c r="C17" s="832" t="s">
        <v>2215</v>
      </c>
      <c r="D17" s="832" t="s">
        <v>2905</v>
      </c>
      <c r="E17" s="832" t="s">
        <v>2906</v>
      </c>
      <c r="F17" s="849">
        <v>1</v>
      </c>
      <c r="G17" s="849">
        <v>1342</v>
      </c>
      <c r="H17" s="849"/>
      <c r="I17" s="849">
        <v>1342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2787</v>
      </c>
      <c r="B18" s="832" t="s">
        <v>2907</v>
      </c>
      <c r="C18" s="832" t="s">
        <v>2215</v>
      </c>
      <c r="D18" s="832" t="s">
        <v>2908</v>
      </c>
      <c r="E18" s="832" t="s">
        <v>2909</v>
      </c>
      <c r="F18" s="849"/>
      <c r="G18" s="849"/>
      <c r="H18" s="849"/>
      <c r="I18" s="849"/>
      <c r="J18" s="849"/>
      <c r="K18" s="849"/>
      <c r="L18" s="849"/>
      <c r="M18" s="849"/>
      <c r="N18" s="849">
        <v>6</v>
      </c>
      <c r="O18" s="849">
        <v>76776</v>
      </c>
      <c r="P18" s="837"/>
      <c r="Q18" s="850">
        <v>12796</v>
      </c>
    </row>
    <row r="19" spans="1:17" ht="14.4" customHeight="1" x14ac:dyDescent="0.3">
      <c r="A19" s="831" t="s">
        <v>2787</v>
      </c>
      <c r="B19" s="832" t="s">
        <v>2910</v>
      </c>
      <c r="C19" s="832" t="s">
        <v>2215</v>
      </c>
      <c r="D19" s="832" t="s">
        <v>2911</v>
      </c>
      <c r="E19" s="832" t="s">
        <v>2912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222</v>
      </c>
      <c r="P19" s="837"/>
      <c r="Q19" s="850">
        <v>222</v>
      </c>
    </row>
    <row r="20" spans="1:17" ht="14.4" customHeight="1" x14ac:dyDescent="0.3">
      <c r="A20" s="831" t="s">
        <v>2787</v>
      </c>
      <c r="B20" s="832" t="s">
        <v>2910</v>
      </c>
      <c r="C20" s="832" t="s">
        <v>2215</v>
      </c>
      <c r="D20" s="832" t="s">
        <v>2913</v>
      </c>
      <c r="E20" s="832" t="s">
        <v>2914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509</v>
      </c>
      <c r="P20" s="837"/>
      <c r="Q20" s="850">
        <v>509</v>
      </c>
    </row>
    <row r="21" spans="1:17" ht="14.4" customHeight="1" x14ac:dyDescent="0.3">
      <c r="A21" s="831" t="s">
        <v>2787</v>
      </c>
      <c r="B21" s="832" t="s">
        <v>2910</v>
      </c>
      <c r="C21" s="832" t="s">
        <v>2215</v>
      </c>
      <c r="D21" s="832" t="s">
        <v>2915</v>
      </c>
      <c r="E21" s="832" t="s">
        <v>2916</v>
      </c>
      <c r="F21" s="849">
        <v>1</v>
      </c>
      <c r="G21" s="849">
        <v>354</v>
      </c>
      <c r="H21" s="849"/>
      <c r="I21" s="849">
        <v>354</v>
      </c>
      <c r="J21" s="849"/>
      <c r="K21" s="849"/>
      <c r="L21" s="849"/>
      <c r="M21" s="849"/>
      <c r="N21" s="849">
        <v>1</v>
      </c>
      <c r="O21" s="849">
        <v>354</v>
      </c>
      <c r="P21" s="837"/>
      <c r="Q21" s="850">
        <v>354</v>
      </c>
    </row>
    <row r="22" spans="1:17" ht="14.4" customHeight="1" x14ac:dyDescent="0.3">
      <c r="A22" s="831" t="s">
        <v>2787</v>
      </c>
      <c r="B22" s="832" t="s">
        <v>2910</v>
      </c>
      <c r="C22" s="832" t="s">
        <v>2215</v>
      </c>
      <c r="D22" s="832" t="s">
        <v>2915</v>
      </c>
      <c r="E22" s="832" t="s">
        <v>2917</v>
      </c>
      <c r="F22" s="849"/>
      <c r="G22" s="849"/>
      <c r="H22" s="849"/>
      <c r="I22" s="849"/>
      <c r="J22" s="849">
        <v>1</v>
      </c>
      <c r="K22" s="849">
        <v>354</v>
      </c>
      <c r="L22" s="849">
        <v>1</v>
      </c>
      <c r="M22" s="849">
        <v>354</v>
      </c>
      <c r="N22" s="849"/>
      <c r="O22" s="849"/>
      <c r="P22" s="837"/>
      <c r="Q22" s="850"/>
    </row>
    <row r="23" spans="1:17" ht="14.4" customHeight="1" x14ac:dyDescent="0.3">
      <c r="A23" s="831" t="s">
        <v>2787</v>
      </c>
      <c r="B23" s="832" t="s">
        <v>2910</v>
      </c>
      <c r="C23" s="832" t="s">
        <v>2215</v>
      </c>
      <c r="D23" s="832" t="s">
        <v>2918</v>
      </c>
      <c r="E23" s="832" t="s">
        <v>2919</v>
      </c>
      <c r="F23" s="849">
        <v>25</v>
      </c>
      <c r="G23" s="849">
        <v>1625</v>
      </c>
      <c r="H23" s="849">
        <v>1.7857142857142858</v>
      </c>
      <c r="I23" s="849">
        <v>65</v>
      </c>
      <c r="J23" s="849">
        <v>14</v>
      </c>
      <c r="K23" s="849">
        <v>910</v>
      </c>
      <c r="L23" s="849">
        <v>1</v>
      </c>
      <c r="M23" s="849">
        <v>65</v>
      </c>
      <c r="N23" s="849">
        <v>13</v>
      </c>
      <c r="O23" s="849">
        <v>845</v>
      </c>
      <c r="P23" s="837">
        <v>0.9285714285714286</v>
      </c>
      <c r="Q23" s="850">
        <v>65</v>
      </c>
    </row>
    <row r="24" spans="1:17" ht="14.4" customHeight="1" x14ac:dyDescent="0.3">
      <c r="A24" s="831" t="s">
        <v>2787</v>
      </c>
      <c r="B24" s="832" t="s">
        <v>2910</v>
      </c>
      <c r="C24" s="832" t="s">
        <v>2215</v>
      </c>
      <c r="D24" s="832" t="s">
        <v>2918</v>
      </c>
      <c r="E24" s="832" t="s">
        <v>2920</v>
      </c>
      <c r="F24" s="849"/>
      <c r="G24" s="849"/>
      <c r="H24" s="849"/>
      <c r="I24" s="849"/>
      <c r="J24" s="849">
        <v>21</v>
      </c>
      <c r="K24" s="849">
        <v>1365</v>
      </c>
      <c r="L24" s="849">
        <v>1</v>
      </c>
      <c r="M24" s="849">
        <v>65</v>
      </c>
      <c r="N24" s="849">
        <v>15</v>
      </c>
      <c r="O24" s="849">
        <v>975</v>
      </c>
      <c r="P24" s="837">
        <v>0.7142857142857143</v>
      </c>
      <c r="Q24" s="850">
        <v>65</v>
      </c>
    </row>
    <row r="25" spans="1:17" ht="14.4" customHeight="1" x14ac:dyDescent="0.3">
      <c r="A25" s="831" t="s">
        <v>2787</v>
      </c>
      <c r="B25" s="832" t="s">
        <v>2910</v>
      </c>
      <c r="C25" s="832" t="s">
        <v>2215</v>
      </c>
      <c r="D25" s="832" t="s">
        <v>2921</v>
      </c>
      <c r="E25" s="832" t="s">
        <v>2922</v>
      </c>
      <c r="F25" s="849">
        <v>5</v>
      </c>
      <c r="G25" s="849">
        <v>2960</v>
      </c>
      <c r="H25" s="849"/>
      <c r="I25" s="849">
        <v>592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2787</v>
      </c>
      <c r="B26" s="832" t="s">
        <v>2910</v>
      </c>
      <c r="C26" s="832" t="s">
        <v>2215</v>
      </c>
      <c r="D26" s="832" t="s">
        <v>2923</v>
      </c>
      <c r="E26" s="832" t="s">
        <v>2924</v>
      </c>
      <c r="F26" s="849">
        <v>1</v>
      </c>
      <c r="G26" s="849">
        <v>24</v>
      </c>
      <c r="H26" s="849">
        <v>0.5</v>
      </c>
      <c r="I26" s="849">
        <v>24</v>
      </c>
      <c r="J26" s="849">
        <v>2</v>
      </c>
      <c r="K26" s="849">
        <v>48</v>
      </c>
      <c r="L26" s="849">
        <v>1</v>
      </c>
      <c r="M26" s="849">
        <v>24</v>
      </c>
      <c r="N26" s="849">
        <v>2</v>
      </c>
      <c r="O26" s="849">
        <v>48</v>
      </c>
      <c r="P26" s="837">
        <v>1</v>
      </c>
      <c r="Q26" s="850">
        <v>24</v>
      </c>
    </row>
    <row r="27" spans="1:17" ht="14.4" customHeight="1" x14ac:dyDescent="0.3">
      <c r="A27" s="831" t="s">
        <v>2787</v>
      </c>
      <c r="B27" s="832" t="s">
        <v>2910</v>
      </c>
      <c r="C27" s="832" t="s">
        <v>2215</v>
      </c>
      <c r="D27" s="832" t="s">
        <v>2923</v>
      </c>
      <c r="E27" s="832" t="s">
        <v>2925</v>
      </c>
      <c r="F27" s="849">
        <v>1</v>
      </c>
      <c r="G27" s="849">
        <v>24</v>
      </c>
      <c r="H27" s="849">
        <v>1</v>
      </c>
      <c r="I27" s="849">
        <v>24</v>
      </c>
      <c r="J27" s="849">
        <v>1</v>
      </c>
      <c r="K27" s="849">
        <v>24</v>
      </c>
      <c r="L27" s="849">
        <v>1</v>
      </c>
      <c r="M27" s="849">
        <v>24</v>
      </c>
      <c r="N27" s="849">
        <v>1</v>
      </c>
      <c r="O27" s="849">
        <v>24</v>
      </c>
      <c r="P27" s="837">
        <v>1</v>
      </c>
      <c r="Q27" s="850">
        <v>24</v>
      </c>
    </row>
    <row r="28" spans="1:17" ht="14.4" customHeight="1" x14ac:dyDescent="0.3">
      <c r="A28" s="831" t="s">
        <v>2787</v>
      </c>
      <c r="B28" s="832" t="s">
        <v>2910</v>
      </c>
      <c r="C28" s="832" t="s">
        <v>2215</v>
      </c>
      <c r="D28" s="832" t="s">
        <v>2926</v>
      </c>
      <c r="E28" s="832" t="s">
        <v>2927</v>
      </c>
      <c r="F28" s="849">
        <v>3</v>
      </c>
      <c r="G28" s="849">
        <v>165</v>
      </c>
      <c r="H28" s="849">
        <v>0.42857142857142855</v>
      </c>
      <c r="I28" s="849">
        <v>55</v>
      </c>
      <c r="J28" s="849">
        <v>7</v>
      </c>
      <c r="K28" s="849">
        <v>385</v>
      </c>
      <c r="L28" s="849">
        <v>1</v>
      </c>
      <c r="M28" s="849">
        <v>55</v>
      </c>
      <c r="N28" s="849">
        <v>9</v>
      </c>
      <c r="O28" s="849">
        <v>495</v>
      </c>
      <c r="P28" s="837">
        <v>1.2857142857142858</v>
      </c>
      <c r="Q28" s="850">
        <v>55</v>
      </c>
    </row>
    <row r="29" spans="1:17" ht="14.4" customHeight="1" x14ac:dyDescent="0.3">
      <c r="A29" s="831" t="s">
        <v>2787</v>
      </c>
      <c r="B29" s="832" t="s">
        <v>2910</v>
      </c>
      <c r="C29" s="832" t="s">
        <v>2215</v>
      </c>
      <c r="D29" s="832" t="s">
        <v>2926</v>
      </c>
      <c r="E29" s="832" t="s">
        <v>2928</v>
      </c>
      <c r="F29" s="849">
        <v>3</v>
      </c>
      <c r="G29" s="849">
        <v>165</v>
      </c>
      <c r="H29" s="849">
        <v>0.3</v>
      </c>
      <c r="I29" s="849">
        <v>55</v>
      </c>
      <c r="J29" s="849">
        <v>10</v>
      </c>
      <c r="K29" s="849">
        <v>550</v>
      </c>
      <c r="L29" s="849">
        <v>1</v>
      </c>
      <c r="M29" s="849">
        <v>55</v>
      </c>
      <c r="N29" s="849">
        <v>6</v>
      </c>
      <c r="O29" s="849">
        <v>330</v>
      </c>
      <c r="P29" s="837">
        <v>0.6</v>
      </c>
      <c r="Q29" s="850">
        <v>55</v>
      </c>
    </row>
    <row r="30" spans="1:17" ht="14.4" customHeight="1" x14ac:dyDescent="0.3">
      <c r="A30" s="831" t="s">
        <v>2787</v>
      </c>
      <c r="B30" s="832" t="s">
        <v>2910</v>
      </c>
      <c r="C30" s="832" t="s">
        <v>2215</v>
      </c>
      <c r="D30" s="832" t="s">
        <v>2929</v>
      </c>
      <c r="E30" s="832" t="s">
        <v>2930</v>
      </c>
      <c r="F30" s="849">
        <v>197</v>
      </c>
      <c r="G30" s="849">
        <v>15169</v>
      </c>
      <c r="H30" s="849">
        <v>1</v>
      </c>
      <c r="I30" s="849">
        <v>77</v>
      </c>
      <c r="J30" s="849">
        <v>197</v>
      </c>
      <c r="K30" s="849">
        <v>15169</v>
      </c>
      <c r="L30" s="849">
        <v>1</v>
      </c>
      <c r="M30" s="849">
        <v>77</v>
      </c>
      <c r="N30" s="849">
        <v>189</v>
      </c>
      <c r="O30" s="849">
        <v>14553</v>
      </c>
      <c r="P30" s="837">
        <v>0.95939086294416243</v>
      </c>
      <c r="Q30" s="850">
        <v>77</v>
      </c>
    </row>
    <row r="31" spans="1:17" ht="14.4" customHeight="1" x14ac:dyDescent="0.3">
      <c r="A31" s="831" t="s">
        <v>2787</v>
      </c>
      <c r="B31" s="832" t="s">
        <v>2910</v>
      </c>
      <c r="C31" s="832" t="s">
        <v>2215</v>
      </c>
      <c r="D31" s="832" t="s">
        <v>2929</v>
      </c>
      <c r="E31" s="832" t="s">
        <v>2931</v>
      </c>
      <c r="F31" s="849">
        <v>4</v>
      </c>
      <c r="G31" s="849">
        <v>308</v>
      </c>
      <c r="H31" s="849">
        <v>1</v>
      </c>
      <c r="I31" s="849">
        <v>77</v>
      </c>
      <c r="J31" s="849">
        <v>4</v>
      </c>
      <c r="K31" s="849">
        <v>308</v>
      </c>
      <c r="L31" s="849">
        <v>1</v>
      </c>
      <c r="M31" s="849">
        <v>77</v>
      </c>
      <c r="N31" s="849">
        <v>11</v>
      </c>
      <c r="O31" s="849">
        <v>847</v>
      </c>
      <c r="P31" s="837">
        <v>2.75</v>
      </c>
      <c r="Q31" s="850">
        <v>77</v>
      </c>
    </row>
    <row r="32" spans="1:17" ht="14.4" customHeight="1" x14ac:dyDescent="0.3">
      <c r="A32" s="831" t="s">
        <v>2787</v>
      </c>
      <c r="B32" s="832" t="s">
        <v>2910</v>
      </c>
      <c r="C32" s="832" t="s">
        <v>2215</v>
      </c>
      <c r="D32" s="832" t="s">
        <v>2932</v>
      </c>
      <c r="E32" s="832" t="s">
        <v>2933</v>
      </c>
      <c r="F32" s="849">
        <v>1</v>
      </c>
      <c r="G32" s="849">
        <v>24</v>
      </c>
      <c r="H32" s="849">
        <v>0.33333333333333331</v>
      </c>
      <c r="I32" s="849">
        <v>24</v>
      </c>
      <c r="J32" s="849">
        <v>3</v>
      </c>
      <c r="K32" s="849">
        <v>72</v>
      </c>
      <c r="L32" s="849">
        <v>1</v>
      </c>
      <c r="M32" s="849">
        <v>24</v>
      </c>
      <c r="N32" s="849">
        <v>6</v>
      </c>
      <c r="O32" s="849">
        <v>144</v>
      </c>
      <c r="P32" s="837">
        <v>2</v>
      </c>
      <c r="Q32" s="850">
        <v>24</v>
      </c>
    </row>
    <row r="33" spans="1:17" ht="14.4" customHeight="1" x14ac:dyDescent="0.3">
      <c r="A33" s="831" t="s">
        <v>2787</v>
      </c>
      <c r="B33" s="832" t="s">
        <v>2910</v>
      </c>
      <c r="C33" s="832" t="s">
        <v>2215</v>
      </c>
      <c r="D33" s="832" t="s">
        <v>2932</v>
      </c>
      <c r="E33" s="832" t="s">
        <v>2934</v>
      </c>
      <c r="F33" s="849">
        <v>1</v>
      </c>
      <c r="G33" s="849">
        <v>24</v>
      </c>
      <c r="H33" s="849">
        <v>1</v>
      </c>
      <c r="I33" s="849">
        <v>24</v>
      </c>
      <c r="J33" s="849">
        <v>1</v>
      </c>
      <c r="K33" s="849">
        <v>24</v>
      </c>
      <c r="L33" s="849">
        <v>1</v>
      </c>
      <c r="M33" s="849">
        <v>24</v>
      </c>
      <c r="N33" s="849">
        <v>3</v>
      </c>
      <c r="O33" s="849">
        <v>72</v>
      </c>
      <c r="P33" s="837">
        <v>3</v>
      </c>
      <c r="Q33" s="850">
        <v>24</v>
      </c>
    </row>
    <row r="34" spans="1:17" ht="14.4" customHeight="1" x14ac:dyDescent="0.3">
      <c r="A34" s="831" t="s">
        <v>2787</v>
      </c>
      <c r="B34" s="832" t="s">
        <v>2910</v>
      </c>
      <c r="C34" s="832" t="s">
        <v>2215</v>
      </c>
      <c r="D34" s="832" t="s">
        <v>2935</v>
      </c>
      <c r="E34" s="832" t="s">
        <v>2936</v>
      </c>
      <c r="F34" s="849">
        <v>3</v>
      </c>
      <c r="G34" s="849">
        <v>198</v>
      </c>
      <c r="H34" s="849">
        <v>3</v>
      </c>
      <c r="I34" s="849">
        <v>66</v>
      </c>
      <c r="J34" s="849">
        <v>1</v>
      </c>
      <c r="K34" s="849">
        <v>66</v>
      </c>
      <c r="L34" s="849">
        <v>1</v>
      </c>
      <c r="M34" s="849">
        <v>66</v>
      </c>
      <c r="N34" s="849">
        <v>3</v>
      </c>
      <c r="O34" s="849">
        <v>198</v>
      </c>
      <c r="P34" s="837">
        <v>3</v>
      </c>
      <c r="Q34" s="850">
        <v>66</v>
      </c>
    </row>
    <row r="35" spans="1:17" ht="14.4" customHeight="1" x14ac:dyDescent="0.3">
      <c r="A35" s="831" t="s">
        <v>2787</v>
      </c>
      <c r="B35" s="832" t="s">
        <v>2910</v>
      </c>
      <c r="C35" s="832" t="s">
        <v>2215</v>
      </c>
      <c r="D35" s="832" t="s">
        <v>2935</v>
      </c>
      <c r="E35" s="832" t="s">
        <v>2937</v>
      </c>
      <c r="F35" s="849"/>
      <c r="G35" s="849"/>
      <c r="H35" s="849"/>
      <c r="I35" s="849"/>
      <c r="J35" s="849">
        <v>3</v>
      </c>
      <c r="K35" s="849">
        <v>198</v>
      </c>
      <c r="L35" s="849">
        <v>1</v>
      </c>
      <c r="M35" s="849">
        <v>66</v>
      </c>
      <c r="N35" s="849">
        <v>1</v>
      </c>
      <c r="O35" s="849">
        <v>66</v>
      </c>
      <c r="P35" s="837">
        <v>0.33333333333333331</v>
      </c>
      <c r="Q35" s="850">
        <v>66</v>
      </c>
    </row>
    <row r="36" spans="1:17" ht="14.4" customHeight="1" x14ac:dyDescent="0.3">
      <c r="A36" s="831" t="s">
        <v>2787</v>
      </c>
      <c r="B36" s="832" t="s">
        <v>2910</v>
      </c>
      <c r="C36" s="832" t="s">
        <v>2215</v>
      </c>
      <c r="D36" s="832" t="s">
        <v>2938</v>
      </c>
      <c r="E36" s="832" t="s">
        <v>2939</v>
      </c>
      <c r="F36" s="849"/>
      <c r="G36" s="849"/>
      <c r="H36" s="849"/>
      <c r="I36" s="849"/>
      <c r="J36" s="849"/>
      <c r="K36" s="849"/>
      <c r="L36" s="849"/>
      <c r="M36" s="849"/>
      <c r="N36" s="849">
        <v>16</v>
      </c>
      <c r="O36" s="849">
        <v>5600</v>
      </c>
      <c r="P36" s="837"/>
      <c r="Q36" s="850">
        <v>350</v>
      </c>
    </row>
    <row r="37" spans="1:17" ht="14.4" customHeight="1" x14ac:dyDescent="0.3">
      <c r="A37" s="831" t="s">
        <v>2787</v>
      </c>
      <c r="B37" s="832" t="s">
        <v>2910</v>
      </c>
      <c r="C37" s="832" t="s">
        <v>2215</v>
      </c>
      <c r="D37" s="832" t="s">
        <v>2940</v>
      </c>
      <c r="E37" s="832" t="s">
        <v>2941</v>
      </c>
      <c r="F37" s="849"/>
      <c r="G37" s="849"/>
      <c r="H37" s="849"/>
      <c r="I37" s="849"/>
      <c r="J37" s="849">
        <v>1</v>
      </c>
      <c r="K37" s="849">
        <v>25</v>
      </c>
      <c r="L37" s="849">
        <v>1</v>
      </c>
      <c r="M37" s="849">
        <v>25</v>
      </c>
      <c r="N37" s="849">
        <v>4</v>
      </c>
      <c r="O37" s="849">
        <v>100</v>
      </c>
      <c r="P37" s="837">
        <v>4</v>
      </c>
      <c r="Q37" s="850">
        <v>25</v>
      </c>
    </row>
    <row r="38" spans="1:17" ht="14.4" customHeight="1" x14ac:dyDescent="0.3">
      <c r="A38" s="831" t="s">
        <v>2787</v>
      </c>
      <c r="B38" s="832" t="s">
        <v>2910</v>
      </c>
      <c r="C38" s="832" t="s">
        <v>2215</v>
      </c>
      <c r="D38" s="832" t="s">
        <v>2940</v>
      </c>
      <c r="E38" s="832" t="s">
        <v>2942</v>
      </c>
      <c r="F38" s="849"/>
      <c r="G38" s="849"/>
      <c r="H38" s="849"/>
      <c r="I38" s="849"/>
      <c r="J38" s="849"/>
      <c r="K38" s="849"/>
      <c r="L38" s="849"/>
      <c r="M38" s="849"/>
      <c r="N38" s="849">
        <v>2</v>
      </c>
      <c r="O38" s="849">
        <v>50</v>
      </c>
      <c r="P38" s="837"/>
      <c r="Q38" s="850">
        <v>25</v>
      </c>
    </row>
    <row r="39" spans="1:17" ht="14.4" customHeight="1" x14ac:dyDescent="0.3">
      <c r="A39" s="831" t="s">
        <v>2787</v>
      </c>
      <c r="B39" s="832" t="s">
        <v>2910</v>
      </c>
      <c r="C39" s="832" t="s">
        <v>2215</v>
      </c>
      <c r="D39" s="832" t="s">
        <v>2943</v>
      </c>
      <c r="E39" s="832" t="s">
        <v>2944</v>
      </c>
      <c r="F39" s="849"/>
      <c r="G39" s="849"/>
      <c r="H39" s="849"/>
      <c r="I39" s="849"/>
      <c r="J39" s="849">
        <v>3</v>
      </c>
      <c r="K39" s="849">
        <v>543</v>
      </c>
      <c r="L39" s="849">
        <v>1</v>
      </c>
      <c r="M39" s="849">
        <v>181</v>
      </c>
      <c r="N39" s="849">
        <v>2</v>
      </c>
      <c r="O39" s="849">
        <v>362</v>
      </c>
      <c r="P39" s="837">
        <v>0.66666666666666663</v>
      </c>
      <c r="Q39" s="850">
        <v>181</v>
      </c>
    </row>
    <row r="40" spans="1:17" ht="14.4" customHeight="1" x14ac:dyDescent="0.3">
      <c r="A40" s="831" t="s">
        <v>2787</v>
      </c>
      <c r="B40" s="832" t="s">
        <v>2910</v>
      </c>
      <c r="C40" s="832" t="s">
        <v>2215</v>
      </c>
      <c r="D40" s="832" t="s">
        <v>2943</v>
      </c>
      <c r="E40" s="832" t="s">
        <v>2945</v>
      </c>
      <c r="F40" s="849">
        <v>14</v>
      </c>
      <c r="G40" s="849">
        <v>2534</v>
      </c>
      <c r="H40" s="849">
        <v>2.8</v>
      </c>
      <c r="I40" s="849">
        <v>181</v>
      </c>
      <c r="J40" s="849">
        <v>5</v>
      </c>
      <c r="K40" s="849">
        <v>905</v>
      </c>
      <c r="L40" s="849">
        <v>1</v>
      </c>
      <c r="M40" s="849">
        <v>181</v>
      </c>
      <c r="N40" s="849">
        <v>9</v>
      </c>
      <c r="O40" s="849">
        <v>1629</v>
      </c>
      <c r="P40" s="837">
        <v>1.8</v>
      </c>
      <c r="Q40" s="850">
        <v>181</v>
      </c>
    </row>
    <row r="41" spans="1:17" ht="14.4" customHeight="1" x14ac:dyDescent="0.3">
      <c r="A41" s="831" t="s">
        <v>2787</v>
      </c>
      <c r="B41" s="832" t="s">
        <v>2910</v>
      </c>
      <c r="C41" s="832" t="s">
        <v>2215</v>
      </c>
      <c r="D41" s="832" t="s">
        <v>2946</v>
      </c>
      <c r="E41" s="832" t="s">
        <v>2947</v>
      </c>
      <c r="F41" s="849">
        <v>9</v>
      </c>
      <c r="G41" s="849">
        <v>2286</v>
      </c>
      <c r="H41" s="849">
        <v>0.9</v>
      </c>
      <c r="I41" s="849">
        <v>254</v>
      </c>
      <c r="J41" s="849">
        <v>10</v>
      </c>
      <c r="K41" s="849">
        <v>2540</v>
      </c>
      <c r="L41" s="849">
        <v>1</v>
      </c>
      <c r="M41" s="849">
        <v>254</v>
      </c>
      <c r="N41" s="849">
        <v>5</v>
      </c>
      <c r="O41" s="849">
        <v>1270</v>
      </c>
      <c r="P41" s="837">
        <v>0.5</v>
      </c>
      <c r="Q41" s="850">
        <v>254</v>
      </c>
    </row>
    <row r="42" spans="1:17" ht="14.4" customHeight="1" x14ac:dyDescent="0.3">
      <c r="A42" s="831" t="s">
        <v>2787</v>
      </c>
      <c r="B42" s="832" t="s">
        <v>2910</v>
      </c>
      <c r="C42" s="832" t="s">
        <v>2215</v>
      </c>
      <c r="D42" s="832" t="s">
        <v>2946</v>
      </c>
      <c r="E42" s="832" t="s">
        <v>2948</v>
      </c>
      <c r="F42" s="849">
        <v>4</v>
      </c>
      <c r="G42" s="849">
        <v>1016</v>
      </c>
      <c r="H42" s="849">
        <v>0.5714285714285714</v>
      </c>
      <c r="I42" s="849">
        <v>254</v>
      </c>
      <c r="J42" s="849">
        <v>7</v>
      </c>
      <c r="K42" s="849">
        <v>1778</v>
      </c>
      <c r="L42" s="849">
        <v>1</v>
      </c>
      <c r="M42" s="849">
        <v>254</v>
      </c>
      <c r="N42" s="849">
        <v>1</v>
      </c>
      <c r="O42" s="849">
        <v>254</v>
      </c>
      <c r="P42" s="837">
        <v>0.14285714285714285</v>
      </c>
      <c r="Q42" s="850">
        <v>254</v>
      </c>
    </row>
    <row r="43" spans="1:17" ht="14.4" customHeight="1" x14ac:dyDescent="0.3">
      <c r="A43" s="831" t="s">
        <v>2787</v>
      </c>
      <c r="B43" s="832" t="s">
        <v>2910</v>
      </c>
      <c r="C43" s="832" t="s">
        <v>2215</v>
      </c>
      <c r="D43" s="832" t="s">
        <v>2949</v>
      </c>
      <c r="E43" s="832" t="s">
        <v>2950</v>
      </c>
      <c r="F43" s="849"/>
      <c r="G43" s="849"/>
      <c r="H43" s="849"/>
      <c r="I43" s="849"/>
      <c r="J43" s="849">
        <v>3</v>
      </c>
      <c r="K43" s="849">
        <v>651</v>
      </c>
      <c r="L43" s="849">
        <v>1</v>
      </c>
      <c r="M43" s="849">
        <v>217</v>
      </c>
      <c r="N43" s="849">
        <v>1</v>
      </c>
      <c r="O43" s="849">
        <v>217</v>
      </c>
      <c r="P43" s="837">
        <v>0.33333333333333331</v>
      </c>
      <c r="Q43" s="850">
        <v>217</v>
      </c>
    </row>
    <row r="44" spans="1:17" ht="14.4" customHeight="1" x14ac:dyDescent="0.3">
      <c r="A44" s="831" t="s">
        <v>2787</v>
      </c>
      <c r="B44" s="832" t="s">
        <v>2910</v>
      </c>
      <c r="C44" s="832" t="s">
        <v>2215</v>
      </c>
      <c r="D44" s="832" t="s">
        <v>2949</v>
      </c>
      <c r="E44" s="832" t="s">
        <v>2951</v>
      </c>
      <c r="F44" s="849">
        <v>15</v>
      </c>
      <c r="G44" s="849">
        <v>3255</v>
      </c>
      <c r="H44" s="849">
        <v>2.5</v>
      </c>
      <c r="I44" s="849">
        <v>217</v>
      </c>
      <c r="J44" s="849">
        <v>6</v>
      </c>
      <c r="K44" s="849">
        <v>1302</v>
      </c>
      <c r="L44" s="849">
        <v>1</v>
      </c>
      <c r="M44" s="849">
        <v>217</v>
      </c>
      <c r="N44" s="849">
        <v>11</v>
      </c>
      <c r="O44" s="849">
        <v>2387</v>
      </c>
      <c r="P44" s="837">
        <v>1.8333333333333333</v>
      </c>
      <c r="Q44" s="850">
        <v>217</v>
      </c>
    </row>
    <row r="45" spans="1:17" ht="14.4" customHeight="1" x14ac:dyDescent="0.3">
      <c r="A45" s="831" t="s">
        <v>2787</v>
      </c>
      <c r="B45" s="832" t="s">
        <v>2910</v>
      </c>
      <c r="C45" s="832" t="s">
        <v>2215</v>
      </c>
      <c r="D45" s="832" t="s">
        <v>2952</v>
      </c>
      <c r="E45" s="832" t="s">
        <v>2953</v>
      </c>
      <c r="F45" s="849"/>
      <c r="G45" s="849"/>
      <c r="H45" s="849"/>
      <c r="I45" s="849"/>
      <c r="J45" s="849">
        <v>1</v>
      </c>
      <c r="K45" s="849">
        <v>566</v>
      </c>
      <c r="L45" s="849">
        <v>1</v>
      </c>
      <c r="M45" s="849">
        <v>566</v>
      </c>
      <c r="N45" s="849"/>
      <c r="O45" s="849"/>
      <c r="P45" s="837"/>
      <c r="Q45" s="850"/>
    </row>
    <row r="46" spans="1:17" ht="14.4" customHeight="1" x14ac:dyDescent="0.3">
      <c r="A46" s="831" t="s">
        <v>2954</v>
      </c>
      <c r="B46" s="832" t="s">
        <v>2955</v>
      </c>
      <c r="C46" s="832" t="s">
        <v>2215</v>
      </c>
      <c r="D46" s="832" t="s">
        <v>2956</v>
      </c>
      <c r="E46" s="832" t="s">
        <v>2957</v>
      </c>
      <c r="F46" s="849"/>
      <c r="G46" s="849"/>
      <c r="H46" s="849"/>
      <c r="I46" s="849"/>
      <c r="J46" s="849">
        <v>5</v>
      </c>
      <c r="K46" s="849">
        <v>135</v>
      </c>
      <c r="L46" s="849">
        <v>1</v>
      </c>
      <c r="M46" s="849">
        <v>27</v>
      </c>
      <c r="N46" s="849">
        <v>4</v>
      </c>
      <c r="O46" s="849">
        <v>108</v>
      </c>
      <c r="P46" s="837">
        <v>0.8</v>
      </c>
      <c r="Q46" s="850">
        <v>27</v>
      </c>
    </row>
    <row r="47" spans="1:17" ht="14.4" customHeight="1" x14ac:dyDescent="0.3">
      <c r="A47" s="831" t="s">
        <v>2954</v>
      </c>
      <c r="B47" s="832" t="s">
        <v>2955</v>
      </c>
      <c r="C47" s="832" t="s">
        <v>2215</v>
      </c>
      <c r="D47" s="832" t="s">
        <v>2956</v>
      </c>
      <c r="E47" s="832" t="s">
        <v>2958</v>
      </c>
      <c r="F47" s="849">
        <v>91</v>
      </c>
      <c r="G47" s="849">
        <v>2457</v>
      </c>
      <c r="H47" s="849">
        <v>1.0459770114942528</v>
      </c>
      <c r="I47" s="849">
        <v>27</v>
      </c>
      <c r="J47" s="849">
        <v>87</v>
      </c>
      <c r="K47" s="849">
        <v>2349</v>
      </c>
      <c r="L47" s="849">
        <v>1</v>
      </c>
      <c r="M47" s="849">
        <v>27</v>
      </c>
      <c r="N47" s="849">
        <v>67</v>
      </c>
      <c r="O47" s="849">
        <v>1809</v>
      </c>
      <c r="P47" s="837">
        <v>0.77011494252873558</v>
      </c>
      <c r="Q47" s="850">
        <v>27</v>
      </c>
    </row>
    <row r="48" spans="1:17" ht="14.4" customHeight="1" x14ac:dyDescent="0.3">
      <c r="A48" s="831" t="s">
        <v>2954</v>
      </c>
      <c r="B48" s="832" t="s">
        <v>2955</v>
      </c>
      <c r="C48" s="832" t="s">
        <v>2215</v>
      </c>
      <c r="D48" s="832" t="s">
        <v>2959</v>
      </c>
      <c r="E48" s="832" t="s">
        <v>2960</v>
      </c>
      <c r="F48" s="849">
        <v>19</v>
      </c>
      <c r="G48" s="849">
        <v>1026</v>
      </c>
      <c r="H48" s="849">
        <v>1.3571428571428572</v>
      </c>
      <c r="I48" s="849">
        <v>54</v>
      </c>
      <c r="J48" s="849">
        <v>14</v>
      </c>
      <c r="K48" s="849">
        <v>756</v>
      </c>
      <c r="L48" s="849">
        <v>1</v>
      </c>
      <c r="M48" s="849">
        <v>54</v>
      </c>
      <c r="N48" s="849">
        <v>5</v>
      </c>
      <c r="O48" s="849">
        <v>270</v>
      </c>
      <c r="P48" s="837">
        <v>0.35714285714285715</v>
      </c>
      <c r="Q48" s="850">
        <v>54</v>
      </c>
    </row>
    <row r="49" spans="1:17" ht="14.4" customHeight="1" x14ac:dyDescent="0.3">
      <c r="A49" s="831" t="s">
        <v>2954</v>
      </c>
      <c r="B49" s="832" t="s">
        <v>2955</v>
      </c>
      <c r="C49" s="832" t="s">
        <v>2215</v>
      </c>
      <c r="D49" s="832" t="s">
        <v>2959</v>
      </c>
      <c r="E49" s="832" t="s">
        <v>2961</v>
      </c>
      <c r="F49" s="849">
        <v>2</v>
      </c>
      <c r="G49" s="849">
        <v>108</v>
      </c>
      <c r="H49" s="849">
        <v>0.2</v>
      </c>
      <c r="I49" s="849">
        <v>54</v>
      </c>
      <c r="J49" s="849">
        <v>10</v>
      </c>
      <c r="K49" s="849">
        <v>540</v>
      </c>
      <c r="L49" s="849">
        <v>1</v>
      </c>
      <c r="M49" s="849">
        <v>54</v>
      </c>
      <c r="N49" s="849">
        <v>12</v>
      </c>
      <c r="O49" s="849">
        <v>648</v>
      </c>
      <c r="P49" s="837">
        <v>1.2</v>
      </c>
      <c r="Q49" s="850">
        <v>54</v>
      </c>
    </row>
    <row r="50" spans="1:17" ht="14.4" customHeight="1" x14ac:dyDescent="0.3">
      <c r="A50" s="831" t="s">
        <v>2954</v>
      </c>
      <c r="B50" s="832" t="s">
        <v>2955</v>
      </c>
      <c r="C50" s="832" t="s">
        <v>2215</v>
      </c>
      <c r="D50" s="832" t="s">
        <v>2962</v>
      </c>
      <c r="E50" s="832" t="s">
        <v>2963</v>
      </c>
      <c r="F50" s="849">
        <v>81</v>
      </c>
      <c r="G50" s="849">
        <v>1944</v>
      </c>
      <c r="H50" s="849">
        <v>1.0384615384615385</v>
      </c>
      <c r="I50" s="849">
        <v>24</v>
      </c>
      <c r="J50" s="849">
        <v>78</v>
      </c>
      <c r="K50" s="849">
        <v>1872</v>
      </c>
      <c r="L50" s="849">
        <v>1</v>
      </c>
      <c r="M50" s="849">
        <v>24</v>
      </c>
      <c r="N50" s="849">
        <v>55</v>
      </c>
      <c r="O50" s="849">
        <v>1320</v>
      </c>
      <c r="P50" s="837">
        <v>0.70512820512820518</v>
      </c>
      <c r="Q50" s="850">
        <v>24</v>
      </c>
    </row>
    <row r="51" spans="1:17" ht="14.4" customHeight="1" x14ac:dyDescent="0.3">
      <c r="A51" s="831" t="s">
        <v>2954</v>
      </c>
      <c r="B51" s="832" t="s">
        <v>2955</v>
      </c>
      <c r="C51" s="832" t="s">
        <v>2215</v>
      </c>
      <c r="D51" s="832" t="s">
        <v>2962</v>
      </c>
      <c r="E51" s="832" t="s">
        <v>2964</v>
      </c>
      <c r="F51" s="849"/>
      <c r="G51" s="849"/>
      <c r="H51" s="849"/>
      <c r="I51" s="849"/>
      <c r="J51" s="849">
        <v>4</v>
      </c>
      <c r="K51" s="849">
        <v>96</v>
      </c>
      <c r="L51" s="849">
        <v>1</v>
      </c>
      <c r="M51" s="849">
        <v>24</v>
      </c>
      <c r="N51" s="849">
        <v>2</v>
      </c>
      <c r="O51" s="849">
        <v>48</v>
      </c>
      <c r="P51" s="837">
        <v>0.5</v>
      </c>
      <c r="Q51" s="850">
        <v>24</v>
      </c>
    </row>
    <row r="52" spans="1:17" ht="14.4" customHeight="1" x14ac:dyDescent="0.3">
      <c r="A52" s="831" t="s">
        <v>2954</v>
      </c>
      <c r="B52" s="832" t="s">
        <v>2955</v>
      </c>
      <c r="C52" s="832" t="s">
        <v>2215</v>
      </c>
      <c r="D52" s="832" t="s">
        <v>2965</v>
      </c>
      <c r="E52" s="832" t="s">
        <v>2966</v>
      </c>
      <c r="F52" s="849">
        <v>110</v>
      </c>
      <c r="G52" s="849">
        <v>2970</v>
      </c>
      <c r="H52" s="849">
        <v>1.0784313725490196</v>
      </c>
      <c r="I52" s="849">
        <v>27</v>
      </c>
      <c r="J52" s="849">
        <v>102</v>
      </c>
      <c r="K52" s="849">
        <v>2754</v>
      </c>
      <c r="L52" s="849">
        <v>1</v>
      </c>
      <c r="M52" s="849">
        <v>27</v>
      </c>
      <c r="N52" s="849">
        <v>90</v>
      </c>
      <c r="O52" s="849">
        <v>2430</v>
      </c>
      <c r="P52" s="837">
        <v>0.88235294117647056</v>
      </c>
      <c r="Q52" s="850">
        <v>27</v>
      </c>
    </row>
    <row r="53" spans="1:17" ht="14.4" customHeight="1" x14ac:dyDescent="0.3">
      <c r="A53" s="831" t="s">
        <v>2954</v>
      </c>
      <c r="B53" s="832" t="s">
        <v>2955</v>
      </c>
      <c r="C53" s="832" t="s">
        <v>2215</v>
      </c>
      <c r="D53" s="832" t="s">
        <v>2965</v>
      </c>
      <c r="E53" s="832" t="s">
        <v>2967</v>
      </c>
      <c r="F53" s="849"/>
      <c r="G53" s="849"/>
      <c r="H53" s="849"/>
      <c r="I53" s="849"/>
      <c r="J53" s="849">
        <v>6</v>
      </c>
      <c r="K53" s="849">
        <v>162</v>
      </c>
      <c r="L53" s="849">
        <v>1</v>
      </c>
      <c r="M53" s="849">
        <v>27</v>
      </c>
      <c r="N53" s="849">
        <v>3</v>
      </c>
      <c r="O53" s="849">
        <v>81</v>
      </c>
      <c r="P53" s="837">
        <v>0.5</v>
      </c>
      <c r="Q53" s="850">
        <v>27</v>
      </c>
    </row>
    <row r="54" spans="1:17" ht="14.4" customHeight="1" x14ac:dyDescent="0.3">
      <c r="A54" s="831" t="s">
        <v>2954</v>
      </c>
      <c r="B54" s="832" t="s">
        <v>2955</v>
      </c>
      <c r="C54" s="832" t="s">
        <v>2215</v>
      </c>
      <c r="D54" s="832" t="s">
        <v>2968</v>
      </c>
      <c r="E54" s="832" t="s">
        <v>2969</v>
      </c>
      <c r="F54" s="849"/>
      <c r="G54" s="849"/>
      <c r="H54" s="849"/>
      <c r="I54" s="849"/>
      <c r="J54" s="849">
        <v>3</v>
      </c>
      <c r="K54" s="849">
        <v>81</v>
      </c>
      <c r="L54" s="849">
        <v>1</v>
      </c>
      <c r="M54" s="849">
        <v>27</v>
      </c>
      <c r="N54" s="849">
        <v>4</v>
      </c>
      <c r="O54" s="849">
        <v>108</v>
      </c>
      <c r="P54" s="837">
        <v>1.3333333333333333</v>
      </c>
      <c r="Q54" s="850">
        <v>27</v>
      </c>
    </row>
    <row r="55" spans="1:17" ht="14.4" customHeight="1" x14ac:dyDescent="0.3">
      <c r="A55" s="831" t="s">
        <v>2954</v>
      </c>
      <c r="B55" s="832" t="s">
        <v>2955</v>
      </c>
      <c r="C55" s="832" t="s">
        <v>2215</v>
      </c>
      <c r="D55" s="832" t="s">
        <v>2968</v>
      </c>
      <c r="E55" s="832" t="s">
        <v>2970</v>
      </c>
      <c r="F55" s="849">
        <v>45</v>
      </c>
      <c r="G55" s="849">
        <v>1215</v>
      </c>
      <c r="H55" s="849">
        <v>1.0465116279069768</v>
      </c>
      <c r="I55" s="849">
        <v>27</v>
      </c>
      <c r="J55" s="849">
        <v>43</v>
      </c>
      <c r="K55" s="849">
        <v>1161</v>
      </c>
      <c r="L55" s="849">
        <v>1</v>
      </c>
      <c r="M55" s="849">
        <v>27</v>
      </c>
      <c r="N55" s="849">
        <v>27</v>
      </c>
      <c r="O55" s="849">
        <v>729</v>
      </c>
      <c r="P55" s="837">
        <v>0.62790697674418605</v>
      </c>
      <c r="Q55" s="850">
        <v>27</v>
      </c>
    </row>
    <row r="56" spans="1:17" ht="14.4" customHeight="1" x14ac:dyDescent="0.3">
      <c r="A56" s="831" t="s">
        <v>2954</v>
      </c>
      <c r="B56" s="832" t="s">
        <v>2955</v>
      </c>
      <c r="C56" s="832" t="s">
        <v>2215</v>
      </c>
      <c r="D56" s="832" t="s">
        <v>2971</v>
      </c>
      <c r="E56" s="832" t="s">
        <v>2972</v>
      </c>
      <c r="F56" s="849">
        <v>452</v>
      </c>
      <c r="G56" s="849">
        <v>9944</v>
      </c>
      <c r="H56" s="849">
        <v>1.0089285714285714</v>
      </c>
      <c r="I56" s="849">
        <v>22</v>
      </c>
      <c r="J56" s="849">
        <v>448</v>
      </c>
      <c r="K56" s="849">
        <v>9856</v>
      </c>
      <c r="L56" s="849">
        <v>1</v>
      </c>
      <c r="M56" s="849">
        <v>22</v>
      </c>
      <c r="N56" s="849">
        <v>437</v>
      </c>
      <c r="O56" s="849">
        <v>9614</v>
      </c>
      <c r="P56" s="837">
        <v>0.9754464285714286</v>
      </c>
      <c r="Q56" s="850">
        <v>22</v>
      </c>
    </row>
    <row r="57" spans="1:17" ht="14.4" customHeight="1" x14ac:dyDescent="0.3">
      <c r="A57" s="831" t="s">
        <v>2954</v>
      </c>
      <c r="B57" s="832" t="s">
        <v>2955</v>
      </c>
      <c r="C57" s="832" t="s">
        <v>2215</v>
      </c>
      <c r="D57" s="832" t="s">
        <v>2971</v>
      </c>
      <c r="E57" s="832" t="s">
        <v>2973</v>
      </c>
      <c r="F57" s="849"/>
      <c r="G57" s="849"/>
      <c r="H57" s="849"/>
      <c r="I57" s="849"/>
      <c r="J57" s="849">
        <v>11</v>
      </c>
      <c r="K57" s="849">
        <v>242</v>
      </c>
      <c r="L57" s="849">
        <v>1</v>
      </c>
      <c r="M57" s="849">
        <v>22</v>
      </c>
      <c r="N57" s="849"/>
      <c r="O57" s="849"/>
      <c r="P57" s="837"/>
      <c r="Q57" s="850"/>
    </row>
    <row r="58" spans="1:17" ht="14.4" customHeight="1" x14ac:dyDescent="0.3">
      <c r="A58" s="831" t="s">
        <v>2954</v>
      </c>
      <c r="B58" s="832" t="s">
        <v>2955</v>
      </c>
      <c r="C58" s="832" t="s">
        <v>2215</v>
      </c>
      <c r="D58" s="832" t="s">
        <v>2974</v>
      </c>
      <c r="E58" s="832" t="s">
        <v>2975</v>
      </c>
      <c r="F58" s="849"/>
      <c r="G58" s="849"/>
      <c r="H58" s="849"/>
      <c r="I58" s="849"/>
      <c r="J58" s="849">
        <v>9</v>
      </c>
      <c r="K58" s="849">
        <v>612</v>
      </c>
      <c r="L58" s="849">
        <v>1</v>
      </c>
      <c r="M58" s="849">
        <v>68</v>
      </c>
      <c r="N58" s="849">
        <v>1</v>
      </c>
      <c r="O58" s="849">
        <v>68</v>
      </c>
      <c r="P58" s="837">
        <v>0.1111111111111111</v>
      </c>
      <c r="Q58" s="850">
        <v>68</v>
      </c>
    </row>
    <row r="59" spans="1:17" ht="14.4" customHeight="1" x14ac:dyDescent="0.3">
      <c r="A59" s="831" t="s">
        <v>2954</v>
      </c>
      <c r="B59" s="832" t="s">
        <v>2955</v>
      </c>
      <c r="C59" s="832" t="s">
        <v>2215</v>
      </c>
      <c r="D59" s="832" t="s">
        <v>2974</v>
      </c>
      <c r="E59" s="832" t="s">
        <v>2976</v>
      </c>
      <c r="F59" s="849">
        <v>1</v>
      </c>
      <c r="G59" s="849">
        <v>68</v>
      </c>
      <c r="H59" s="849">
        <v>1</v>
      </c>
      <c r="I59" s="849">
        <v>68</v>
      </c>
      <c r="J59" s="849">
        <v>1</v>
      </c>
      <c r="K59" s="849">
        <v>68</v>
      </c>
      <c r="L59" s="849">
        <v>1</v>
      </c>
      <c r="M59" s="849">
        <v>68</v>
      </c>
      <c r="N59" s="849">
        <v>1</v>
      </c>
      <c r="O59" s="849">
        <v>68</v>
      </c>
      <c r="P59" s="837">
        <v>1</v>
      </c>
      <c r="Q59" s="850">
        <v>68</v>
      </c>
    </row>
    <row r="60" spans="1:17" ht="14.4" customHeight="1" x14ac:dyDescent="0.3">
      <c r="A60" s="831" t="s">
        <v>2954</v>
      </c>
      <c r="B60" s="832" t="s">
        <v>2955</v>
      </c>
      <c r="C60" s="832" t="s">
        <v>2215</v>
      </c>
      <c r="D60" s="832" t="s">
        <v>2977</v>
      </c>
      <c r="E60" s="832" t="s">
        <v>2978</v>
      </c>
      <c r="F60" s="849">
        <v>11</v>
      </c>
      <c r="G60" s="849">
        <v>682</v>
      </c>
      <c r="H60" s="849">
        <v>0.91666666666666663</v>
      </c>
      <c r="I60" s="849">
        <v>62</v>
      </c>
      <c r="J60" s="849">
        <v>12</v>
      </c>
      <c r="K60" s="849">
        <v>744</v>
      </c>
      <c r="L60" s="849">
        <v>1</v>
      </c>
      <c r="M60" s="849">
        <v>62</v>
      </c>
      <c r="N60" s="849">
        <v>10</v>
      </c>
      <c r="O60" s="849">
        <v>620</v>
      </c>
      <c r="P60" s="837">
        <v>0.83333333333333337</v>
      </c>
      <c r="Q60" s="850">
        <v>62</v>
      </c>
    </row>
    <row r="61" spans="1:17" ht="14.4" customHeight="1" x14ac:dyDescent="0.3">
      <c r="A61" s="831" t="s">
        <v>2954</v>
      </c>
      <c r="B61" s="832" t="s">
        <v>2955</v>
      </c>
      <c r="C61" s="832" t="s">
        <v>2215</v>
      </c>
      <c r="D61" s="832" t="s">
        <v>2977</v>
      </c>
      <c r="E61" s="832" t="s">
        <v>2979</v>
      </c>
      <c r="F61" s="849">
        <v>2</v>
      </c>
      <c r="G61" s="849">
        <v>124</v>
      </c>
      <c r="H61" s="849">
        <v>0.18181818181818182</v>
      </c>
      <c r="I61" s="849">
        <v>62</v>
      </c>
      <c r="J61" s="849">
        <v>11</v>
      </c>
      <c r="K61" s="849">
        <v>682</v>
      </c>
      <c r="L61" s="849">
        <v>1</v>
      </c>
      <c r="M61" s="849">
        <v>62</v>
      </c>
      <c r="N61" s="849">
        <v>13</v>
      </c>
      <c r="O61" s="849">
        <v>806</v>
      </c>
      <c r="P61" s="837">
        <v>1.1818181818181819</v>
      </c>
      <c r="Q61" s="850">
        <v>62</v>
      </c>
    </row>
    <row r="62" spans="1:17" ht="14.4" customHeight="1" x14ac:dyDescent="0.3">
      <c r="A62" s="831" t="s">
        <v>2954</v>
      </c>
      <c r="B62" s="832" t="s">
        <v>2955</v>
      </c>
      <c r="C62" s="832" t="s">
        <v>2215</v>
      </c>
      <c r="D62" s="832" t="s">
        <v>2980</v>
      </c>
      <c r="E62" s="832" t="s">
        <v>2981</v>
      </c>
      <c r="F62" s="849"/>
      <c r="G62" s="849"/>
      <c r="H62" s="849"/>
      <c r="I62" s="849"/>
      <c r="J62" s="849">
        <v>1</v>
      </c>
      <c r="K62" s="849">
        <v>394</v>
      </c>
      <c r="L62" s="849">
        <v>1</v>
      </c>
      <c r="M62" s="849">
        <v>394</v>
      </c>
      <c r="N62" s="849"/>
      <c r="O62" s="849"/>
      <c r="P62" s="837"/>
      <c r="Q62" s="850"/>
    </row>
    <row r="63" spans="1:17" ht="14.4" customHeight="1" x14ac:dyDescent="0.3">
      <c r="A63" s="831" t="s">
        <v>2954</v>
      </c>
      <c r="B63" s="832" t="s">
        <v>2955</v>
      </c>
      <c r="C63" s="832" t="s">
        <v>2215</v>
      </c>
      <c r="D63" s="832" t="s">
        <v>2982</v>
      </c>
      <c r="E63" s="832" t="s">
        <v>2983</v>
      </c>
      <c r="F63" s="849"/>
      <c r="G63" s="849"/>
      <c r="H63" s="849"/>
      <c r="I63" s="849"/>
      <c r="J63" s="849">
        <v>4</v>
      </c>
      <c r="K63" s="849">
        <v>328</v>
      </c>
      <c r="L63" s="849">
        <v>1</v>
      </c>
      <c r="M63" s="849">
        <v>82</v>
      </c>
      <c r="N63" s="849"/>
      <c r="O63" s="849"/>
      <c r="P63" s="837"/>
      <c r="Q63" s="850"/>
    </row>
    <row r="64" spans="1:17" ht="14.4" customHeight="1" x14ac:dyDescent="0.3">
      <c r="A64" s="831" t="s">
        <v>2954</v>
      </c>
      <c r="B64" s="832" t="s">
        <v>2955</v>
      </c>
      <c r="C64" s="832" t="s">
        <v>2215</v>
      </c>
      <c r="D64" s="832" t="s">
        <v>2982</v>
      </c>
      <c r="E64" s="832" t="s">
        <v>2984</v>
      </c>
      <c r="F64" s="849">
        <v>19</v>
      </c>
      <c r="G64" s="849">
        <v>1558</v>
      </c>
      <c r="H64" s="849">
        <v>0.82608695652173914</v>
      </c>
      <c r="I64" s="849">
        <v>82</v>
      </c>
      <c r="J64" s="849">
        <v>23</v>
      </c>
      <c r="K64" s="849">
        <v>1886</v>
      </c>
      <c r="L64" s="849">
        <v>1</v>
      </c>
      <c r="M64" s="849">
        <v>82</v>
      </c>
      <c r="N64" s="849">
        <v>19</v>
      </c>
      <c r="O64" s="849">
        <v>1558</v>
      </c>
      <c r="P64" s="837">
        <v>0.82608695652173914</v>
      </c>
      <c r="Q64" s="850">
        <v>82</v>
      </c>
    </row>
    <row r="65" spans="1:17" ht="14.4" customHeight="1" x14ac:dyDescent="0.3">
      <c r="A65" s="831" t="s">
        <v>2954</v>
      </c>
      <c r="B65" s="832" t="s">
        <v>2955</v>
      </c>
      <c r="C65" s="832" t="s">
        <v>2215</v>
      </c>
      <c r="D65" s="832" t="s">
        <v>2985</v>
      </c>
      <c r="E65" s="832" t="s">
        <v>2986</v>
      </c>
      <c r="F65" s="849"/>
      <c r="G65" s="849"/>
      <c r="H65" s="849"/>
      <c r="I65" s="849"/>
      <c r="J65" s="849">
        <v>4</v>
      </c>
      <c r="K65" s="849">
        <v>3952</v>
      </c>
      <c r="L65" s="849">
        <v>1</v>
      </c>
      <c r="M65" s="849">
        <v>988</v>
      </c>
      <c r="N65" s="849">
        <v>4</v>
      </c>
      <c r="O65" s="849">
        <v>3952</v>
      </c>
      <c r="P65" s="837">
        <v>1</v>
      </c>
      <c r="Q65" s="850">
        <v>988</v>
      </c>
    </row>
    <row r="66" spans="1:17" ht="14.4" customHeight="1" x14ac:dyDescent="0.3">
      <c r="A66" s="831" t="s">
        <v>2954</v>
      </c>
      <c r="B66" s="832" t="s">
        <v>2955</v>
      </c>
      <c r="C66" s="832" t="s">
        <v>2215</v>
      </c>
      <c r="D66" s="832" t="s">
        <v>2985</v>
      </c>
      <c r="E66" s="832" t="s">
        <v>2987</v>
      </c>
      <c r="F66" s="849">
        <v>13</v>
      </c>
      <c r="G66" s="849">
        <v>12844</v>
      </c>
      <c r="H66" s="849">
        <v>1.4444444444444444</v>
      </c>
      <c r="I66" s="849">
        <v>988</v>
      </c>
      <c r="J66" s="849">
        <v>9</v>
      </c>
      <c r="K66" s="849">
        <v>8892</v>
      </c>
      <c r="L66" s="849">
        <v>1</v>
      </c>
      <c r="M66" s="849">
        <v>988</v>
      </c>
      <c r="N66" s="849">
        <v>8</v>
      </c>
      <c r="O66" s="849">
        <v>7904</v>
      </c>
      <c r="P66" s="837">
        <v>0.88888888888888884</v>
      </c>
      <c r="Q66" s="850">
        <v>988</v>
      </c>
    </row>
    <row r="67" spans="1:17" ht="14.4" customHeight="1" x14ac:dyDescent="0.3">
      <c r="A67" s="831" t="s">
        <v>2954</v>
      </c>
      <c r="B67" s="832" t="s">
        <v>2955</v>
      </c>
      <c r="C67" s="832" t="s">
        <v>2215</v>
      </c>
      <c r="D67" s="832" t="s">
        <v>2988</v>
      </c>
      <c r="E67" s="832" t="s">
        <v>2989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191</v>
      </c>
      <c r="P67" s="837"/>
      <c r="Q67" s="850">
        <v>191</v>
      </c>
    </row>
    <row r="68" spans="1:17" ht="14.4" customHeight="1" x14ac:dyDescent="0.3">
      <c r="A68" s="831" t="s">
        <v>2954</v>
      </c>
      <c r="B68" s="832" t="s">
        <v>2955</v>
      </c>
      <c r="C68" s="832" t="s">
        <v>2215</v>
      </c>
      <c r="D68" s="832" t="s">
        <v>2988</v>
      </c>
      <c r="E68" s="832" t="s">
        <v>2990</v>
      </c>
      <c r="F68" s="849"/>
      <c r="G68" s="849"/>
      <c r="H68" s="849"/>
      <c r="I68" s="849"/>
      <c r="J68" s="849">
        <v>1</v>
      </c>
      <c r="K68" s="849">
        <v>191</v>
      </c>
      <c r="L68" s="849">
        <v>1</v>
      </c>
      <c r="M68" s="849">
        <v>191</v>
      </c>
      <c r="N68" s="849"/>
      <c r="O68" s="849"/>
      <c r="P68" s="837"/>
      <c r="Q68" s="850"/>
    </row>
    <row r="69" spans="1:17" ht="14.4" customHeight="1" x14ac:dyDescent="0.3">
      <c r="A69" s="831" t="s">
        <v>2954</v>
      </c>
      <c r="B69" s="832" t="s">
        <v>2955</v>
      </c>
      <c r="C69" s="832" t="s">
        <v>2215</v>
      </c>
      <c r="D69" s="832" t="s">
        <v>2991</v>
      </c>
      <c r="E69" s="832" t="s">
        <v>2992</v>
      </c>
      <c r="F69" s="849"/>
      <c r="G69" s="849"/>
      <c r="H69" s="849"/>
      <c r="I69" s="849"/>
      <c r="J69" s="849"/>
      <c r="K69" s="849"/>
      <c r="L69" s="849"/>
      <c r="M69" s="849"/>
      <c r="N69" s="849">
        <v>1</v>
      </c>
      <c r="O69" s="849">
        <v>63</v>
      </c>
      <c r="P69" s="837"/>
      <c r="Q69" s="850">
        <v>63</v>
      </c>
    </row>
    <row r="70" spans="1:17" ht="14.4" customHeight="1" x14ac:dyDescent="0.3">
      <c r="A70" s="831" t="s">
        <v>2954</v>
      </c>
      <c r="B70" s="832" t="s">
        <v>2955</v>
      </c>
      <c r="C70" s="832" t="s">
        <v>2215</v>
      </c>
      <c r="D70" s="832" t="s">
        <v>2991</v>
      </c>
      <c r="E70" s="832" t="s">
        <v>2993</v>
      </c>
      <c r="F70" s="849">
        <v>1</v>
      </c>
      <c r="G70" s="849">
        <v>63</v>
      </c>
      <c r="H70" s="849"/>
      <c r="I70" s="849">
        <v>63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2954</v>
      </c>
      <c r="B71" s="832" t="s">
        <v>2955</v>
      </c>
      <c r="C71" s="832" t="s">
        <v>2215</v>
      </c>
      <c r="D71" s="832" t="s">
        <v>2994</v>
      </c>
      <c r="E71" s="832" t="s">
        <v>2995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17</v>
      </c>
      <c r="P71" s="837"/>
      <c r="Q71" s="850">
        <v>17</v>
      </c>
    </row>
    <row r="72" spans="1:17" ht="14.4" customHeight="1" x14ac:dyDescent="0.3">
      <c r="A72" s="831" t="s">
        <v>2954</v>
      </c>
      <c r="B72" s="832" t="s">
        <v>2955</v>
      </c>
      <c r="C72" s="832" t="s">
        <v>2215</v>
      </c>
      <c r="D72" s="832" t="s">
        <v>2996</v>
      </c>
      <c r="E72" s="832" t="s">
        <v>2997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47</v>
      </c>
      <c r="P72" s="837"/>
      <c r="Q72" s="850">
        <v>47</v>
      </c>
    </row>
    <row r="73" spans="1:17" ht="14.4" customHeight="1" x14ac:dyDescent="0.3">
      <c r="A73" s="831" t="s">
        <v>2954</v>
      </c>
      <c r="B73" s="832" t="s">
        <v>2955</v>
      </c>
      <c r="C73" s="832" t="s">
        <v>2215</v>
      </c>
      <c r="D73" s="832" t="s">
        <v>2998</v>
      </c>
      <c r="E73" s="832" t="s">
        <v>2999</v>
      </c>
      <c r="F73" s="849">
        <v>1</v>
      </c>
      <c r="G73" s="849">
        <v>60</v>
      </c>
      <c r="H73" s="849"/>
      <c r="I73" s="849">
        <v>60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2954</v>
      </c>
      <c r="B74" s="832" t="s">
        <v>2955</v>
      </c>
      <c r="C74" s="832" t="s">
        <v>2215</v>
      </c>
      <c r="D74" s="832" t="s">
        <v>3000</v>
      </c>
      <c r="E74" s="832" t="s">
        <v>3001</v>
      </c>
      <c r="F74" s="849">
        <v>4</v>
      </c>
      <c r="G74" s="849">
        <v>3412</v>
      </c>
      <c r="H74" s="849">
        <v>1.3333333333333333</v>
      </c>
      <c r="I74" s="849">
        <v>853</v>
      </c>
      <c r="J74" s="849">
        <v>3</v>
      </c>
      <c r="K74" s="849">
        <v>2559</v>
      </c>
      <c r="L74" s="849">
        <v>1</v>
      </c>
      <c r="M74" s="849">
        <v>853</v>
      </c>
      <c r="N74" s="849">
        <v>3</v>
      </c>
      <c r="O74" s="849">
        <v>2559</v>
      </c>
      <c r="P74" s="837">
        <v>1</v>
      </c>
      <c r="Q74" s="850">
        <v>853</v>
      </c>
    </row>
    <row r="75" spans="1:17" ht="14.4" customHeight="1" x14ac:dyDescent="0.3">
      <c r="A75" s="831" t="s">
        <v>2954</v>
      </c>
      <c r="B75" s="832" t="s">
        <v>2955</v>
      </c>
      <c r="C75" s="832" t="s">
        <v>2215</v>
      </c>
      <c r="D75" s="832" t="s">
        <v>3000</v>
      </c>
      <c r="E75" s="832" t="s">
        <v>3002</v>
      </c>
      <c r="F75" s="849">
        <v>2</v>
      </c>
      <c r="G75" s="849">
        <v>1706</v>
      </c>
      <c r="H75" s="849">
        <v>1</v>
      </c>
      <c r="I75" s="849">
        <v>853</v>
      </c>
      <c r="J75" s="849">
        <v>2</v>
      </c>
      <c r="K75" s="849">
        <v>1706</v>
      </c>
      <c r="L75" s="849">
        <v>1</v>
      </c>
      <c r="M75" s="849">
        <v>853</v>
      </c>
      <c r="N75" s="849">
        <v>5</v>
      </c>
      <c r="O75" s="849">
        <v>4265</v>
      </c>
      <c r="P75" s="837">
        <v>2.5</v>
      </c>
      <c r="Q75" s="850">
        <v>853</v>
      </c>
    </row>
    <row r="76" spans="1:17" ht="14.4" customHeight="1" x14ac:dyDescent="0.3">
      <c r="A76" s="831" t="s">
        <v>2954</v>
      </c>
      <c r="B76" s="832" t="s">
        <v>2955</v>
      </c>
      <c r="C76" s="832" t="s">
        <v>2215</v>
      </c>
      <c r="D76" s="832" t="s">
        <v>3003</v>
      </c>
      <c r="E76" s="832" t="s">
        <v>3004</v>
      </c>
      <c r="F76" s="849"/>
      <c r="G76" s="849"/>
      <c r="H76" s="849"/>
      <c r="I76" s="849"/>
      <c r="J76" s="849">
        <v>1</v>
      </c>
      <c r="K76" s="849">
        <v>168</v>
      </c>
      <c r="L76" s="849">
        <v>1</v>
      </c>
      <c r="M76" s="849">
        <v>168</v>
      </c>
      <c r="N76" s="849"/>
      <c r="O76" s="849"/>
      <c r="P76" s="837"/>
      <c r="Q76" s="850"/>
    </row>
    <row r="77" spans="1:17" ht="14.4" customHeight="1" x14ac:dyDescent="0.3">
      <c r="A77" s="831" t="s">
        <v>2954</v>
      </c>
      <c r="B77" s="832" t="s">
        <v>2955</v>
      </c>
      <c r="C77" s="832" t="s">
        <v>2215</v>
      </c>
      <c r="D77" s="832" t="s">
        <v>3005</v>
      </c>
      <c r="E77" s="832" t="s">
        <v>3006</v>
      </c>
      <c r="F77" s="849"/>
      <c r="G77" s="849"/>
      <c r="H77" s="849"/>
      <c r="I77" s="849"/>
      <c r="J77" s="849">
        <v>1</v>
      </c>
      <c r="K77" s="849">
        <v>167</v>
      </c>
      <c r="L77" s="849">
        <v>1</v>
      </c>
      <c r="M77" s="849">
        <v>167</v>
      </c>
      <c r="N77" s="849"/>
      <c r="O77" s="849"/>
      <c r="P77" s="837"/>
      <c r="Q77" s="850"/>
    </row>
    <row r="78" spans="1:17" ht="14.4" customHeight="1" x14ac:dyDescent="0.3">
      <c r="A78" s="831" t="s">
        <v>2954</v>
      </c>
      <c r="B78" s="832" t="s">
        <v>2955</v>
      </c>
      <c r="C78" s="832" t="s">
        <v>2215</v>
      </c>
      <c r="D78" s="832" t="s">
        <v>3007</v>
      </c>
      <c r="E78" s="832" t="s">
        <v>3008</v>
      </c>
      <c r="F78" s="849"/>
      <c r="G78" s="849"/>
      <c r="H78" s="849"/>
      <c r="I78" s="849"/>
      <c r="J78" s="849">
        <v>2</v>
      </c>
      <c r="K78" s="849">
        <v>348</v>
      </c>
      <c r="L78" s="849">
        <v>1</v>
      </c>
      <c r="M78" s="849">
        <v>174</v>
      </c>
      <c r="N78" s="849"/>
      <c r="O78" s="849"/>
      <c r="P78" s="837"/>
      <c r="Q78" s="850"/>
    </row>
    <row r="79" spans="1:17" ht="14.4" customHeight="1" x14ac:dyDescent="0.3">
      <c r="A79" s="831" t="s">
        <v>2954</v>
      </c>
      <c r="B79" s="832" t="s">
        <v>2955</v>
      </c>
      <c r="C79" s="832" t="s">
        <v>2215</v>
      </c>
      <c r="D79" s="832" t="s">
        <v>3009</v>
      </c>
      <c r="E79" s="832" t="s">
        <v>3010</v>
      </c>
      <c r="F79" s="849">
        <v>1</v>
      </c>
      <c r="G79" s="849">
        <v>310</v>
      </c>
      <c r="H79" s="849">
        <v>1</v>
      </c>
      <c r="I79" s="849">
        <v>310</v>
      </c>
      <c r="J79" s="849">
        <v>1</v>
      </c>
      <c r="K79" s="849">
        <v>310</v>
      </c>
      <c r="L79" s="849">
        <v>1</v>
      </c>
      <c r="M79" s="849">
        <v>310</v>
      </c>
      <c r="N79" s="849"/>
      <c r="O79" s="849"/>
      <c r="P79" s="837"/>
      <c r="Q79" s="850"/>
    </row>
    <row r="80" spans="1:17" ht="14.4" customHeight="1" x14ac:dyDescent="0.3">
      <c r="A80" s="831" t="s">
        <v>2954</v>
      </c>
      <c r="B80" s="832" t="s">
        <v>2955</v>
      </c>
      <c r="C80" s="832" t="s">
        <v>2215</v>
      </c>
      <c r="D80" s="832" t="s">
        <v>3011</v>
      </c>
      <c r="E80" s="832" t="s">
        <v>3012</v>
      </c>
      <c r="F80" s="849"/>
      <c r="G80" s="849"/>
      <c r="H80" s="849"/>
      <c r="I80" s="849"/>
      <c r="J80" s="849">
        <v>1</v>
      </c>
      <c r="K80" s="849">
        <v>352</v>
      </c>
      <c r="L80" s="849">
        <v>1</v>
      </c>
      <c r="M80" s="849">
        <v>352</v>
      </c>
      <c r="N80" s="849"/>
      <c r="O80" s="849"/>
      <c r="P80" s="837"/>
      <c r="Q80" s="850"/>
    </row>
    <row r="81" spans="1:17" ht="14.4" customHeight="1" x14ac:dyDescent="0.3">
      <c r="A81" s="831" t="s">
        <v>2954</v>
      </c>
      <c r="B81" s="832" t="s">
        <v>2955</v>
      </c>
      <c r="C81" s="832" t="s">
        <v>2215</v>
      </c>
      <c r="D81" s="832" t="s">
        <v>3013</v>
      </c>
      <c r="E81" s="832" t="s">
        <v>3014</v>
      </c>
      <c r="F81" s="849"/>
      <c r="G81" s="849"/>
      <c r="H81" s="849"/>
      <c r="I81" s="849"/>
      <c r="J81" s="849">
        <v>1</v>
      </c>
      <c r="K81" s="849">
        <v>352</v>
      </c>
      <c r="L81" s="849">
        <v>1</v>
      </c>
      <c r="M81" s="849">
        <v>352</v>
      </c>
      <c r="N81" s="849"/>
      <c r="O81" s="849"/>
      <c r="P81" s="837"/>
      <c r="Q81" s="850"/>
    </row>
    <row r="82" spans="1:17" ht="14.4" customHeight="1" x14ac:dyDescent="0.3">
      <c r="A82" s="831" t="s">
        <v>2954</v>
      </c>
      <c r="B82" s="832" t="s">
        <v>2955</v>
      </c>
      <c r="C82" s="832" t="s">
        <v>2215</v>
      </c>
      <c r="D82" s="832" t="s">
        <v>3015</v>
      </c>
      <c r="E82" s="832" t="s">
        <v>3016</v>
      </c>
      <c r="F82" s="849">
        <v>1</v>
      </c>
      <c r="G82" s="849">
        <v>1221</v>
      </c>
      <c r="H82" s="849"/>
      <c r="I82" s="849">
        <v>1221</v>
      </c>
      <c r="J82" s="849"/>
      <c r="K82" s="849"/>
      <c r="L82" s="849"/>
      <c r="M82" s="849"/>
      <c r="N82" s="849">
        <v>1</v>
      </c>
      <c r="O82" s="849">
        <v>1223</v>
      </c>
      <c r="P82" s="837"/>
      <c r="Q82" s="850">
        <v>1223</v>
      </c>
    </row>
    <row r="83" spans="1:17" ht="14.4" customHeight="1" x14ac:dyDescent="0.3">
      <c r="A83" s="831" t="s">
        <v>2954</v>
      </c>
      <c r="B83" s="832" t="s">
        <v>2955</v>
      </c>
      <c r="C83" s="832" t="s">
        <v>2215</v>
      </c>
      <c r="D83" s="832" t="s">
        <v>3017</v>
      </c>
      <c r="E83" s="832" t="s">
        <v>3018</v>
      </c>
      <c r="F83" s="849">
        <v>1</v>
      </c>
      <c r="G83" s="849">
        <v>787</v>
      </c>
      <c r="H83" s="849">
        <v>0.49936548223350252</v>
      </c>
      <c r="I83" s="849">
        <v>787</v>
      </c>
      <c r="J83" s="849">
        <v>2</v>
      </c>
      <c r="K83" s="849">
        <v>1576</v>
      </c>
      <c r="L83" s="849">
        <v>1</v>
      </c>
      <c r="M83" s="849">
        <v>788</v>
      </c>
      <c r="N83" s="849">
        <v>3</v>
      </c>
      <c r="O83" s="849">
        <v>2364</v>
      </c>
      <c r="P83" s="837">
        <v>1.5</v>
      </c>
      <c r="Q83" s="850">
        <v>788</v>
      </c>
    </row>
    <row r="84" spans="1:17" ht="14.4" customHeight="1" x14ac:dyDescent="0.3">
      <c r="A84" s="831" t="s">
        <v>2954</v>
      </c>
      <c r="B84" s="832" t="s">
        <v>2955</v>
      </c>
      <c r="C84" s="832" t="s">
        <v>2215</v>
      </c>
      <c r="D84" s="832" t="s">
        <v>3017</v>
      </c>
      <c r="E84" s="832" t="s">
        <v>3019</v>
      </c>
      <c r="F84" s="849">
        <v>4</v>
      </c>
      <c r="G84" s="849">
        <v>3148</v>
      </c>
      <c r="H84" s="849">
        <v>0.79898477157360404</v>
      </c>
      <c r="I84" s="849">
        <v>787</v>
      </c>
      <c r="J84" s="849">
        <v>5</v>
      </c>
      <c r="K84" s="849">
        <v>3940</v>
      </c>
      <c r="L84" s="849">
        <v>1</v>
      </c>
      <c r="M84" s="849">
        <v>788</v>
      </c>
      <c r="N84" s="849">
        <v>3</v>
      </c>
      <c r="O84" s="849">
        <v>2364</v>
      </c>
      <c r="P84" s="837">
        <v>0.6</v>
      </c>
      <c r="Q84" s="850">
        <v>788</v>
      </c>
    </row>
    <row r="85" spans="1:17" ht="14.4" customHeight="1" x14ac:dyDescent="0.3">
      <c r="A85" s="831" t="s">
        <v>2954</v>
      </c>
      <c r="B85" s="832" t="s">
        <v>2955</v>
      </c>
      <c r="C85" s="832" t="s">
        <v>2215</v>
      </c>
      <c r="D85" s="832" t="s">
        <v>3020</v>
      </c>
      <c r="E85" s="832" t="s">
        <v>3021</v>
      </c>
      <c r="F85" s="849">
        <v>3</v>
      </c>
      <c r="G85" s="849">
        <v>567</v>
      </c>
      <c r="H85" s="849"/>
      <c r="I85" s="849">
        <v>189</v>
      </c>
      <c r="J85" s="849"/>
      <c r="K85" s="849"/>
      <c r="L85" s="849"/>
      <c r="M85" s="849"/>
      <c r="N85" s="849">
        <v>10</v>
      </c>
      <c r="O85" s="849">
        <v>1890</v>
      </c>
      <c r="P85" s="837"/>
      <c r="Q85" s="850">
        <v>189</v>
      </c>
    </row>
    <row r="86" spans="1:17" ht="14.4" customHeight="1" x14ac:dyDescent="0.3">
      <c r="A86" s="831" t="s">
        <v>2954</v>
      </c>
      <c r="B86" s="832" t="s">
        <v>2955</v>
      </c>
      <c r="C86" s="832" t="s">
        <v>2215</v>
      </c>
      <c r="D86" s="832" t="s">
        <v>3020</v>
      </c>
      <c r="E86" s="832" t="s">
        <v>3022</v>
      </c>
      <c r="F86" s="849"/>
      <c r="G86" s="849"/>
      <c r="H86" s="849"/>
      <c r="I86" s="849"/>
      <c r="J86" s="849">
        <v>5</v>
      </c>
      <c r="K86" s="849">
        <v>945</v>
      </c>
      <c r="L86" s="849">
        <v>1</v>
      </c>
      <c r="M86" s="849">
        <v>189</v>
      </c>
      <c r="N86" s="849">
        <v>6</v>
      </c>
      <c r="O86" s="849">
        <v>1134</v>
      </c>
      <c r="P86" s="837">
        <v>1.2</v>
      </c>
      <c r="Q86" s="850">
        <v>189</v>
      </c>
    </row>
    <row r="87" spans="1:17" ht="14.4" customHeight="1" x14ac:dyDescent="0.3">
      <c r="A87" s="831" t="s">
        <v>2954</v>
      </c>
      <c r="B87" s="832" t="s">
        <v>2955</v>
      </c>
      <c r="C87" s="832" t="s">
        <v>2215</v>
      </c>
      <c r="D87" s="832" t="s">
        <v>3023</v>
      </c>
      <c r="E87" s="832" t="s">
        <v>3024</v>
      </c>
      <c r="F87" s="849"/>
      <c r="G87" s="849"/>
      <c r="H87" s="849"/>
      <c r="I87" s="849"/>
      <c r="J87" s="849">
        <v>1</v>
      </c>
      <c r="K87" s="849">
        <v>179</v>
      </c>
      <c r="L87" s="849">
        <v>1</v>
      </c>
      <c r="M87" s="849">
        <v>179</v>
      </c>
      <c r="N87" s="849"/>
      <c r="O87" s="849"/>
      <c r="P87" s="837"/>
      <c r="Q87" s="850"/>
    </row>
    <row r="88" spans="1:17" ht="14.4" customHeight="1" x14ac:dyDescent="0.3">
      <c r="A88" s="831" t="s">
        <v>2954</v>
      </c>
      <c r="B88" s="832" t="s">
        <v>2955</v>
      </c>
      <c r="C88" s="832" t="s">
        <v>2215</v>
      </c>
      <c r="D88" s="832" t="s">
        <v>3025</v>
      </c>
      <c r="E88" s="832" t="s">
        <v>3026</v>
      </c>
      <c r="F88" s="849">
        <v>1</v>
      </c>
      <c r="G88" s="849">
        <v>562</v>
      </c>
      <c r="H88" s="849"/>
      <c r="I88" s="849">
        <v>562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2954</v>
      </c>
      <c r="B89" s="832" t="s">
        <v>2955</v>
      </c>
      <c r="C89" s="832" t="s">
        <v>2215</v>
      </c>
      <c r="D89" s="832" t="s">
        <v>3027</v>
      </c>
      <c r="E89" s="832" t="s">
        <v>3028</v>
      </c>
      <c r="F89" s="849"/>
      <c r="G89" s="849"/>
      <c r="H89" s="849"/>
      <c r="I89" s="849"/>
      <c r="J89" s="849">
        <v>5</v>
      </c>
      <c r="K89" s="849">
        <v>860</v>
      </c>
      <c r="L89" s="849">
        <v>1</v>
      </c>
      <c r="M89" s="849">
        <v>172</v>
      </c>
      <c r="N89" s="849">
        <v>6</v>
      </c>
      <c r="O89" s="849">
        <v>1032</v>
      </c>
      <c r="P89" s="837">
        <v>1.2</v>
      </c>
      <c r="Q89" s="850">
        <v>172</v>
      </c>
    </row>
    <row r="90" spans="1:17" ht="14.4" customHeight="1" x14ac:dyDescent="0.3">
      <c r="A90" s="831" t="s">
        <v>2954</v>
      </c>
      <c r="B90" s="832" t="s">
        <v>2955</v>
      </c>
      <c r="C90" s="832" t="s">
        <v>2215</v>
      </c>
      <c r="D90" s="832" t="s">
        <v>3027</v>
      </c>
      <c r="E90" s="832" t="s">
        <v>3029</v>
      </c>
      <c r="F90" s="849">
        <v>3</v>
      </c>
      <c r="G90" s="849">
        <v>516</v>
      </c>
      <c r="H90" s="849"/>
      <c r="I90" s="849">
        <v>172</v>
      </c>
      <c r="J90" s="849"/>
      <c r="K90" s="849"/>
      <c r="L90" s="849"/>
      <c r="M90" s="849"/>
      <c r="N90" s="849">
        <v>1</v>
      </c>
      <c r="O90" s="849">
        <v>172</v>
      </c>
      <c r="P90" s="837"/>
      <c r="Q90" s="850">
        <v>172</v>
      </c>
    </row>
    <row r="91" spans="1:17" ht="14.4" customHeight="1" x14ac:dyDescent="0.3">
      <c r="A91" s="831" t="s">
        <v>2954</v>
      </c>
      <c r="B91" s="832" t="s">
        <v>2955</v>
      </c>
      <c r="C91" s="832" t="s">
        <v>2215</v>
      </c>
      <c r="D91" s="832" t="s">
        <v>3030</v>
      </c>
      <c r="E91" s="832" t="s">
        <v>3031</v>
      </c>
      <c r="F91" s="849"/>
      <c r="G91" s="849"/>
      <c r="H91" s="849"/>
      <c r="I91" s="849"/>
      <c r="J91" s="849">
        <v>1</v>
      </c>
      <c r="K91" s="849">
        <v>201</v>
      </c>
      <c r="L91" s="849">
        <v>1</v>
      </c>
      <c r="M91" s="849">
        <v>201</v>
      </c>
      <c r="N91" s="849"/>
      <c r="O91" s="849"/>
      <c r="P91" s="837"/>
      <c r="Q91" s="850"/>
    </row>
    <row r="92" spans="1:17" ht="14.4" customHeight="1" x14ac:dyDescent="0.3">
      <c r="A92" s="831" t="s">
        <v>2954</v>
      </c>
      <c r="B92" s="832" t="s">
        <v>2955</v>
      </c>
      <c r="C92" s="832" t="s">
        <v>2215</v>
      </c>
      <c r="D92" s="832" t="s">
        <v>3032</v>
      </c>
      <c r="E92" s="832" t="s">
        <v>3033</v>
      </c>
      <c r="F92" s="849"/>
      <c r="G92" s="849"/>
      <c r="H92" s="849"/>
      <c r="I92" s="849"/>
      <c r="J92" s="849"/>
      <c r="K92" s="849"/>
      <c r="L92" s="849"/>
      <c r="M92" s="849"/>
      <c r="N92" s="849">
        <v>1</v>
      </c>
      <c r="O92" s="849">
        <v>414</v>
      </c>
      <c r="P92" s="837"/>
      <c r="Q92" s="850">
        <v>414</v>
      </c>
    </row>
    <row r="93" spans="1:17" ht="14.4" customHeight="1" x14ac:dyDescent="0.3">
      <c r="A93" s="831" t="s">
        <v>2954</v>
      </c>
      <c r="B93" s="832" t="s">
        <v>2955</v>
      </c>
      <c r="C93" s="832" t="s">
        <v>2215</v>
      </c>
      <c r="D93" s="832" t="s">
        <v>3034</v>
      </c>
      <c r="E93" s="832" t="s">
        <v>3035</v>
      </c>
      <c r="F93" s="849"/>
      <c r="G93" s="849"/>
      <c r="H93" s="849"/>
      <c r="I93" s="849"/>
      <c r="J93" s="849"/>
      <c r="K93" s="849"/>
      <c r="L93" s="849"/>
      <c r="M93" s="849"/>
      <c r="N93" s="849">
        <v>1</v>
      </c>
      <c r="O93" s="849">
        <v>396</v>
      </c>
      <c r="P93" s="837"/>
      <c r="Q93" s="850">
        <v>396</v>
      </c>
    </row>
    <row r="94" spans="1:17" ht="14.4" customHeight="1" x14ac:dyDescent="0.3">
      <c r="A94" s="831" t="s">
        <v>2954</v>
      </c>
      <c r="B94" s="832" t="s">
        <v>2955</v>
      </c>
      <c r="C94" s="832" t="s">
        <v>2215</v>
      </c>
      <c r="D94" s="832" t="s">
        <v>3036</v>
      </c>
      <c r="E94" s="832" t="s">
        <v>3037</v>
      </c>
      <c r="F94" s="849">
        <v>454</v>
      </c>
      <c r="G94" s="849">
        <v>13620</v>
      </c>
      <c r="H94" s="849">
        <v>1.0133928571428572</v>
      </c>
      <c r="I94" s="849">
        <v>30</v>
      </c>
      <c r="J94" s="849">
        <v>448</v>
      </c>
      <c r="K94" s="849">
        <v>13440</v>
      </c>
      <c r="L94" s="849">
        <v>1</v>
      </c>
      <c r="M94" s="849">
        <v>30</v>
      </c>
      <c r="N94" s="849">
        <v>437</v>
      </c>
      <c r="O94" s="849">
        <v>13110</v>
      </c>
      <c r="P94" s="837">
        <v>0.9754464285714286</v>
      </c>
      <c r="Q94" s="850">
        <v>30</v>
      </c>
    </row>
    <row r="95" spans="1:17" ht="14.4" customHeight="1" x14ac:dyDescent="0.3">
      <c r="A95" s="831" t="s">
        <v>2954</v>
      </c>
      <c r="B95" s="832" t="s">
        <v>2955</v>
      </c>
      <c r="C95" s="832" t="s">
        <v>2215</v>
      </c>
      <c r="D95" s="832" t="s">
        <v>3036</v>
      </c>
      <c r="E95" s="832" t="s">
        <v>3038</v>
      </c>
      <c r="F95" s="849"/>
      <c r="G95" s="849"/>
      <c r="H95" s="849"/>
      <c r="I95" s="849"/>
      <c r="J95" s="849">
        <v>11</v>
      </c>
      <c r="K95" s="849">
        <v>330</v>
      </c>
      <c r="L95" s="849">
        <v>1</v>
      </c>
      <c r="M95" s="849">
        <v>30</v>
      </c>
      <c r="N95" s="849"/>
      <c r="O95" s="849"/>
      <c r="P95" s="837"/>
      <c r="Q95" s="850"/>
    </row>
    <row r="96" spans="1:17" ht="14.4" customHeight="1" x14ac:dyDescent="0.3">
      <c r="A96" s="831" t="s">
        <v>2954</v>
      </c>
      <c r="B96" s="832" t="s">
        <v>2955</v>
      </c>
      <c r="C96" s="832" t="s">
        <v>2215</v>
      </c>
      <c r="D96" s="832" t="s">
        <v>3039</v>
      </c>
      <c r="E96" s="832" t="s">
        <v>3040</v>
      </c>
      <c r="F96" s="849">
        <v>1</v>
      </c>
      <c r="G96" s="849">
        <v>50</v>
      </c>
      <c r="H96" s="849"/>
      <c r="I96" s="849">
        <v>50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2954</v>
      </c>
      <c r="B97" s="832" t="s">
        <v>2955</v>
      </c>
      <c r="C97" s="832" t="s">
        <v>2215</v>
      </c>
      <c r="D97" s="832" t="s">
        <v>3041</v>
      </c>
      <c r="E97" s="832" t="s">
        <v>3042</v>
      </c>
      <c r="F97" s="849">
        <v>231</v>
      </c>
      <c r="G97" s="849">
        <v>2772</v>
      </c>
      <c r="H97" s="849">
        <v>1.1725888324873097</v>
      </c>
      <c r="I97" s="849">
        <v>12</v>
      </c>
      <c r="J97" s="849">
        <v>197</v>
      </c>
      <c r="K97" s="849">
        <v>2364</v>
      </c>
      <c r="L97" s="849">
        <v>1</v>
      </c>
      <c r="M97" s="849">
        <v>12</v>
      </c>
      <c r="N97" s="849">
        <v>222</v>
      </c>
      <c r="O97" s="849">
        <v>2664</v>
      </c>
      <c r="P97" s="837">
        <v>1.1269035532994924</v>
      </c>
      <c r="Q97" s="850">
        <v>12</v>
      </c>
    </row>
    <row r="98" spans="1:17" ht="14.4" customHeight="1" x14ac:dyDescent="0.3">
      <c r="A98" s="831" t="s">
        <v>2954</v>
      </c>
      <c r="B98" s="832" t="s">
        <v>2955</v>
      </c>
      <c r="C98" s="832" t="s">
        <v>2215</v>
      </c>
      <c r="D98" s="832" t="s">
        <v>3041</v>
      </c>
      <c r="E98" s="832" t="s">
        <v>3043</v>
      </c>
      <c r="F98" s="849">
        <v>184</v>
      </c>
      <c r="G98" s="849">
        <v>2208</v>
      </c>
      <c r="H98" s="849">
        <v>0.863849765258216</v>
      </c>
      <c r="I98" s="849">
        <v>12</v>
      </c>
      <c r="J98" s="849">
        <v>213</v>
      </c>
      <c r="K98" s="849">
        <v>2556</v>
      </c>
      <c r="L98" s="849">
        <v>1</v>
      </c>
      <c r="M98" s="849">
        <v>12</v>
      </c>
      <c r="N98" s="849">
        <v>184</v>
      </c>
      <c r="O98" s="849">
        <v>2208</v>
      </c>
      <c r="P98" s="837">
        <v>0.863849765258216</v>
      </c>
      <c r="Q98" s="850">
        <v>12</v>
      </c>
    </row>
    <row r="99" spans="1:17" ht="14.4" customHeight="1" x14ac:dyDescent="0.3">
      <c r="A99" s="831" t="s">
        <v>2954</v>
      </c>
      <c r="B99" s="832" t="s">
        <v>2955</v>
      </c>
      <c r="C99" s="832" t="s">
        <v>2215</v>
      </c>
      <c r="D99" s="832" t="s">
        <v>3044</v>
      </c>
      <c r="E99" s="832" t="s">
        <v>3045</v>
      </c>
      <c r="F99" s="849">
        <v>3</v>
      </c>
      <c r="G99" s="849">
        <v>549</v>
      </c>
      <c r="H99" s="849"/>
      <c r="I99" s="849">
        <v>183</v>
      </c>
      <c r="J99" s="849"/>
      <c r="K99" s="849"/>
      <c r="L99" s="849"/>
      <c r="M99" s="849"/>
      <c r="N99" s="849">
        <v>2</v>
      </c>
      <c r="O99" s="849">
        <v>366</v>
      </c>
      <c r="P99" s="837"/>
      <c r="Q99" s="850">
        <v>183</v>
      </c>
    </row>
    <row r="100" spans="1:17" ht="14.4" customHeight="1" x14ac:dyDescent="0.3">
      <c r="A100" s="831" t="s">
        <v>2954</v>
      </c>
      <c r="B100" s="832" t="s">
        <v>2955</v>
      </c>
      <c r="C100" s="832" t="s">
        <v>2215</v>
      </c>
      <c r="D100" s="832" t="s">
        <v>3044</v>
      </c>
      <c r="E100" s="832" t="s">
        <v>3046</v>
      </c>
      <c r="F100" s="849">
        <v>1</v>
      </c>
      <c r="G100" s="849">
        <v>183</v>
      </c>
      <c r="H100" s="849">
        <v>0.2</v>
      </c>
      <c r="I100" s="849">
        <v>183</v>
      </c>
      <c r="J100" s="849">
        <v>5</v>
      </c>
      <c r="K100" s="849">
        <v>915</v>
      </c>
      <c r="L100" s="849">
        <v>1</v>
      </c>
      <c r="M100" s="849">
        <v>183</v>
      </c>
      <c r="N100" s="849">
        <v>6</v>
      </c>
      <c r="O100" s="849">
        <v>1098</v>
      </c>
      <c r="P100" s="837">
        <v>1.2</v>
      </c>
      <c r="Q100" s="850">
        <v>183</v>
      </c>
    </row>
    <row r="101" spans="1:17" ht="14.4" customHeight="1" x14ac:dyDescent="0.3">
      <c r="A101" s="831" t="s">
        <v>2954</v>
      </c>
      <c r="B101" s="832" t="s">
        <v>2955</v>
      </c>
      <c r="C101" s="832" t="s">
        <v>2215</v>
      </c>
      <c r="D101" s="832" t="s">
        <v>3047</v>
      </c>
      <c r="E101" s="832" t="s">
        <v>3048</v>
      </c>
      <c r="F101" s="849">
        <v>20</v>
      </c>
      <c r="G101" s="849">
        <v>1460</v>
      </c>
      <c r="H101" s="849">
        <v>0.86956521739130432</v>
      </c>
      <c r="I101" s="849">
        <v>73</v>
      </c>
      <c r="J101" s="849">
        <v>23</v>
      </c>
      <c r="K101" s="849">
        <v>1679</v>
      </c>
      <c r="L101" s="849">
        <v>1</v>
      </c>
      <c r="M101" s="849">
        <v>73</v>
      </c>
      <c r="N101" s="849">
        <v>19</v>
      </c>
      <c r="O101" s="849">
        <v>1387</v>
      </c>
      <c r="P101" s="837">
        <v>0.82608695652173914</v>
      </c>
      <c r="Q101" s="850">
        <v>73</v>
      </c>
    </row>
    <row r="102" spans="1:17" ht="14.4" customHeight="1" x14ac:dyDescent="0.3">
      <c r="A102" s="831" t="s">
        <v>2954</v>
      </c>
      <c r="B102" s="832" t="s">
        <v>2955</v>
      </c>
      <c r="C102" s="832" t="s">
        <v>2215</v>
      </c>
      <c r="D102" s="832" t="s">
        <v>3047</v>
      </c>
      <c r="E102" s="832" t="s">
        <v>3049</v>
      </c>
      <c r="F102" s="849"/>
      <c r="G102" s="849"/>
      <c r="H102" s="849"/>
      <c r="I102" s="849"/>
      <c r="J102" s="849">
        <v>4</v>
      </c>
      <c r="K102" s="849">
        <v>292</v>
      </c>
      <c r="L102" s="849">
        <v>1</v>
      </c>
      <c r="M102" s="849">
        <v>73</v>
      </c>
      <c r="N102" s="849"/>
      <c r="O102" s="849"/>
      <c r="P102" s="837"/>
      <c r="Q102" s="850"/>
    </row>
    <row r="103" spans="1:17" ht="14.4" customHeight="1" x14ac:dyDescent="0.3">
      <c r="A103" s="831" t="s">
        <v>2954</v>
      </c>
      <c r="B103" s="832" t="s">
        <v>2955</v>
      </c>
      <c r="C103" s="832" t="s">
        <v>2215</v>
      </c>
      <c r="D103" s="832" t="s">
        <v>3050</v>
      </c>
      <c r="E103" s="832" t="s">
        <v>3051</v>
      </c>
      <c r="F103" s="849"/>
      <c r="G103" s="849"/>
      <c r="H103" s="849"/>
      <c r="I103" s="849"/>
      <c r="J103" s="849">
        <v>5</v>
      </c>
      <c r="K103" s="849">
        <v>920</v>
      </c>
      <c r="L103" s="849">
        <v>1</v>
      </c>
      <c r="M103" s="849">
        <v>184</v>
      </c>
      <c r="N103" s="849">
        <v>6</v>
      </c>
      <c r="O103" s="849">
        <v>1104</v>
      </c>
      <c r="P103" s="837">
        <v>1.2</v>
      </c>
      <c r="Q103" s="850">
        <v>184</v>
      </c>
    </row>
    <row r="104" spans="1:17" ht="14.4" customHeight="1" x14ac:dyDescent="0.3">
      <c r="A104" s="831" t="s">
        <v>2954</v>
      </c>
      <c r="B104" s="832" t="s">
        <v>2955</v>
      </c>
      <c r="C104" s="832" t="s">
        <v>2215</v>
      </c>
      <c r="D104" s="832" t="s">
        <v>3050</v>
      </c>
      <c r="E104" s="832" t="s">
        <v>3052</v>
      </c>
      <c r="F104" s="849">
        <v>3</v>
      </c>
      <c r="G104" s="849">
        <v>552</v>
      </c>
      <c r="H104" s="849"/>
      <c r="I104" s="849">
        <v>184</v>
      </c>
      <c r="J104" s="849"/>
      <c r="K104" s="849"/>
      <c r="L104" s="849"/>
      <c r="M104" s="849"/>
      <c r="N104" s="849">
        <v>2</v>
      </c>
      <c r="O104" s="849">
        <v>368</v>
      </c>
      <c r="P104" s="837"/>
      <c r="Q104" s="850">
        <v>184</v>
      </c>
    </row>
    <row r="105" spans="1:17" ht="14.4" customHeight="1" x14ac:dyDescent="0.3">
      <c r="A105" s="831" t="s">
        <v>2954</v>
      </c>
      <c r="B105" s="832" t="s">
        <v>2955</v>
      </c>
      <c r="C105" s="832" t="s">
        <v>2215</v>
      </c>
      <c r="D105" s="832" t="s">
        <v>3053</v>
      </c>
      <c r="E105" s="832" t="s">
        <v>3054</v>
      </c>
      <c r="F105" s="849"/>
      <c r="G105" s="849"/>
      <c r="H105" s="849"/>
      <c r="I105" s="849"/>
      <c r="J105" s="849">
        <v>8</v>
      </c>
      <c r="K105" s="849">
        <v>1192</v>
      </c>
      <c r="L105" s="849">
        <v>1</v>
      </c>
      <c r="M105" s="849">
        <v>149</v>
      </c>
      <c r="N105" s="849">
        <v>6</v>
      </c>
      <c r="O105" s="849">
        <v>894</v>
      </c>
      <c r="P105" s="837">
        <v>0.75</v>
      </c>
      <c r="Q105" s="850">
        <v>149</v>
      </c>
    </row>
    <row r="106" spans="1:17" ht="14.4" customHeight="1" x14ac:dyDescent="0.3">
      <c r="A106" s="831" t="s">
        <v>2954</v>
      </c>
      <c r="B106" s="832" t="s">
        <v>2955</v>
      </c>
      <c r="C106" s="832" t="s">
        <v>2215</v>
      </c>
      <c r="D106" s="832" t="s">
        <v>3053</v>
      </c>
      <c r="E106" s="832" t="s">
        <v>3055</v>
      </c>
      <c r="F106" s="849">
        <v>257</v>
      </c>
      <c r="G106" s="849">
        <v>38293</v>
      </c>
      <c r="H106" s="849">
        <v>0.98467432950191569</v>
      </c>
      <c r="I106" s="849">
        <v>149</v>
      </c>
      <c r="J106" s="849">
        <v>261</v>
      </c>
      <c r="K106" s="849">
        <v>38889</v>
      </c>
      <c r="L106" s="849">
        <v>1</v>
      </c>
      <c r="M106" s="849">
        <v>149</v>
      </c>
      <c r="N106" s="849">
        <v>212</v>
      </c>
      <c r="O106" s="849">
        <v>31588</v>
      </c>
      <c r="P106" s="837">
        <v>0.8122605363984674</v>
      </c>
      <c r="Q106" s="850">
        <v>149</v>
      </c>
    </row>
    <row r="107" spans="1:17" ht="14.4" customHeight="1" x14ac:dyDescent="0.3">
      <c r="A107" s="831" t="s">
        <v>2954</v>
      </c>
      <c r="B107" s="832" t="s">
        <v>2955</v>
      </c>
      <c r="C107" s="832" t="s">
        <v>2215</v>
      </c>
      <c r="D107" s="832" t="s">
        <v>3056</v>
      </c>
      <c r="E107" s="832" t="s">
        <v>3057</v>
      </c>
      <c r="F107" s="849"/>
      <c r="G107" s="849"/>
      <c r="H107" s="849"/>
      <c r="I107" s="849"/>
      <c r="J107" s="849">
        <v>11</v>
      </c>
      <c r="K107" s="849">
        <v>330</v>
      </c>
      <c r="L107" s="849">
        <v>1</v>
      </c>
      <c r="M107" s="849">
        <v>30</v>
      </c>
      <c r="N107" s="849"/>
      <c r="O107" s="849"/>
      <c r="P107" s="837"/>
      <c r="Q107" s="850"/>
    </row>
    <row r="108" spans="1:17" ht="14.4" customHeight="1" x14ac:dyDescent="0.3">
      <c r="A108" s="831" t="s">
        <v>2954</v>
      </c>
      <c r="B108" s="832" t="s">
        <v>2955</v>
      </c>
      <c r="C108" s="832" t="s">
        <v>2215</v>
      </c>
      <c r="D108" s="832" t="s">
        <v>3056</v>
      </c>
      <c r="E108" s="832" t="s">
        <v>3058</v>
      </c>
      <c r="F108" s="849">
        <v>460</v>
      </c>
      <c r="G108" s="849">
        <v>13800</v>
      </c>
      <c r="H108" s="849">
        <v>1.0176991150442478</v>
      </c>
      <c r="I108" s="849">
        <v>30</v>
      </c>
      <c r="J108" s="849">
        <v>452</v>
      </c>
      <c r="K108" s="849">
        <v>13560</v>
      </c>
      <c r="L108" s="849">
        <v>1</v>
      </c>
      <c r="M108" s="849">
        <v>30</v>
      </c>
      <c r="N108" s="849">
        <v>448</v>
      </c>
      <c r="O108" s="849">
        <v>13440</v>
      </c>
      <c r="P108" s="837">
        <v>0.99115044247787609</v>
      </c>
      <c r="Q108" s="850">
        <v>30</v>
      </c>
    </row>
    <row r="109" spans="1:17" ht="14.4" customHeight="1" x14ac:dyDescent="0.3">
      <c r="A109" s="831" t="s">
        <v>2954</v>
      </c>
      <c r="B109" s="832" t="s">
        <v>2955</v>
      </c>
      <c r="C109" s="832" t="s">
        <v>2215</v>
      </c>
      <c r="D109" s="832" t="s">
        <v>3059</v>
      </c>
      <c r="E109" s="832" t="s">
        <v>3060</v>
      </c>
      <c r="F109" s="849">
        <v>67</v>
      </c>
      <c r="G109" s="849">
        <v>2077</v>
      </c>
      <c r="H109" s="849">
        <v>1.098360655737705</v>
      </c>
      <c r="I109" s="849">
        <v>31</v>
      </c>
      <c r="J109" s="849">
        <v>61</v>
      </c>
      <c r="K109" s="849">
        <v>1891</v>
      </c>
      <c r="L109" s="849">
        <v>1</v>
      </c>
      <c r="M109" s="849">
        <v>31</v>
      </c>
      <c r="N109" s="849">
        <v>45</v>
      </c>
      <c r="O109" s="849">
        <v>1395</v>
      </c>
      <c r="P109" s="837">
        <v>0.73770491803278693</v>
      </c>
      <c r="Q109" s="850">
        <v>31</v>
      </c>
    </row>
    <row r="110" spans="1:17" ht="14.4" customHeight="1" x14ac:dyDescent="0.3">
      <c r="A110" s="831" t="s">
        <v>2954</v>
      </c>
      <c r="B110" s="832" t="s">
        <v>2955</v>
      </c>
      <c r="C110" s="832" t="s">
        <v>2215</v>
      </c>
      <c r="D110" s="832" t="s">
        <v>3059</v>
      </c>
      <c r="E110" s="832" t="s">
        <v>3061</v>
      </c>
      <c r="F110" s="849"/>
      <c r="G110" s="849"/>
      <c r="H110" s="849"/>
      <c r="I110" s="849"/>
      <c r="J110" s="849">
        <v>4</v>
      </c>
      <c r="K110" s="849">
        <v>124</v>
      </c>
      <c r="L110" s="849">
        <v>1</v>
      </c>
      <c r="M110" s="849">
        <v>31</v>
      </c>
      <c r="N110" s="849">
        <v>3</v>
      </c>
      <c r="O110" s="849">
        <v>93</v>
      </c>
      <c r="P110" s="837">
        <v>0.75</v>
      </c>
      <c r="Q110" s="850">
        <v>31</v>
      </c>
    </row>
    <row r="111" spans="1:17" ht="14.4" customHeight="1" x14ac:dyDescent="0.3">
      <c r="A111" s="831" t="s">
        <v>2954</v>
      </c>
      <c r="B111" s="832" t="s">
        <v>2955</v>
      </c>
      <c r="C111" s="832" t="s">
        <v>2215</v>
      </c>
      <c r="D111" s="832" t="s">
        <v>3062</v>
      </c>
      <c r="E111" s="832" t="s">
        <v>3063</v>
      </c>
      <c r="F111" s="849"/>
      <c r="G111" s="849"/>
      <c r="H111" s="849"/>
      <c r="I111" s="849"/>
      <c r="J111" s="849">
        <v>5</v>
      </c>
      <c r="K111" s="849">
        <v>135</v>
      </c>
      <c r="L111" s="849">
        <v>1</v>
      </c>
      <c r="M111" s="849">
        <v>27</v>
      </c>
      <c r="N111" s="849">
        <v>4</v>
      </c>
      <c r="O111" s="849">
        <v>108</v>
      </c>
      <c r="P111" s="837">
        <v>0.8</v>
      </c>
      <c r="Q111" s="850">
        <v>27</v>
      </c>
    </row>
    <row r="112" spans="1:17" ht="14.4" customHeight="1" x14ac:dyDescent="0.3">
      <c r="A112" s="831" t="s">
        <v>2954</v>
      </c>
      <c r="B112" s="832" t="s">
        <v>2955</v>
      </c>
      <c r="C112" s="832" t="s">
        <v>2215</v>
      </c>
      <c r="D112" s="832" t="s">
        <v>3062</v>
      </c>
      <c r="E112" s="832" t="s">
        <v>3064</v>
      </c>
      <c r="F112" s="849">
        <v>90</v>
      </c>
      <c r="G112" s="849">
        <v>2430</v>
      </c>
      <c r="H112" s="849">
        <v>1.0344827586206897</v>
      </c>
      <c r="I112" s="849">
        <v>27</v>
      </c>
      <c r="J112" s="849">
        <v>87</v>
      </c>
      <c r="K112" s="849">
        <v>2349</v>
      </c>
      <c r="L112" s="849">
        <v>1</v>
      </c>
      <c r="M112" s="849">
        <v>27</v>
      </c>
      <c r="N112" s="849">
        <v>67</v>
      </c>
      <c r="O112" s="849">
        <v>1809</v>
      </c>
      <c r="P112" s="837">
        <v>0.77011494252873558</v>
      </c>
      <c r="Q112" s="850">
        <v>27</v>
      </c>
    </row>
    <row r="113" spans="1:17" ht="14.4" customHeight="1" x14ac:dyDescent="0.3">
      <c r="A113" s="831" t="s">
        <v>2954</v>
      </c>
      <c r="B113" s="832" t="s">
        <v>2955</v>
      </c>
      <c r="C113" s="832" t="s">
        <v>2215</v>
      </c>
      <c r="D113" s="832" t="s">
        <v>3065</v>
      </c>
      <c r="E113" s="832" t="s">
        <v>3066</v>
      </c>
      <c r="F113" s="849"/>
      <c r="G113" s="849"/>
      <c r="H113" s="849"/>
      <c r="I113" s="849"/>
      <c r="J113" s="849">
        <v>1</v>
      </c>
      <c r="K113" s="849">
        <v>256</v>
      </c>
      <c r="L113" s="849">
        <v>1</v>
      </c>
      <c r="M113" s="849">
        <v>256</v>
      </c>
      <c r="N113" s="849"/>
      <c r="O113" s="849"/>
      <c r="P113" s="837"/>
      <c r="Q113" s="850"/>
    </row>
    <row r="114" spans="1:17" ht="14.4" customHeight="1" x14ac:dyDescent="0.3">
      <c r="A114" s="831" t="s">
        <v>2954</v>
      </c>
      <c r="B114" s="832" t="s">
        <v>2955</v>
      </c>
      <c r="C114" s="832" t="s">
        <v>2215</v>
      </c>
      <c r="D114" s="832" t="s">
        <v>3067</v>
      </c>
      <c r="E114" s="832" t="s">
        <v>3068</v>
      </c>
      <c r="F114" s="849"/>
      <c r="G114" s="849"/>
      <c r="H114" s="849"/>
      <c r="I114" s="849"/>
      <c r="J114" s="849">
        <v>5</v>
      </c>
      <c r="K114" s="849">
        <v>815</v>
      </c>
      <c r="L114" s="849">
        <v>1</v>
      </c>
      <c r="M114" s="849">
        <v>163</v>
      </c>
      <c r="N114" s="849">
        <v>5</v>
      </c>
      <c r="O114" s="849">
        <v>815</v>
      </c>
      <c r="P114" s="837">
        <v>1</v>
      </c>
      <c r="Q114" s="850">
        <v>163</v>
      </c>
    </row>
    <row r="115" spans="1:17" ht="14.4" customHeight="1" x14ac:dyDescent="0.3">
      <c r="A115" s="831" t="s">
        <v>2954</v>
      </c>
      <c r="B115" s="832" t="s">
        <v>2955</v>
      </c>
      <c r="C115" s="832" t="s">
        <v>2215</v>
      </c>
      <c r="D115" s="832" t="s">
        <v>3067</v>
      </c>
      <c r="E115" s="832" t="s">
        <v>3069</v>
      </c>
      <c r="F115" s="849">
        <v>3</v>
      </c>
      <c r="G115" s="849">
        <v>489</v>
      </c>
      <c r="H115" s="849"/>
      <c r="I115" s="849">
        <v>163</v>
      </c>
      <c r="J115" s="849"/>
      <c r="K115" s="849"/>
      <c r="L115" s="849"/>
      <c r="M115" s="849"/>
      <c r="N115" s="849">
        <v>1</v>
      </c>
      <c r="O115" s="849">
        <v>163</v>
      </c>
      <c r="P115" s="837"/>
      <c r="Q115" s="850">
        <v>163</v>
      </c>
    </row>
    <row r="116" spans="1:17" ht="14.4" customHeight="1" x14ac:dyDescent="0.3">
      <c r="A116" s="831" t="s">
        <v>2954</v>
      </c>
      <c r="B116" s="832" t="s">
        <v>2955</v>
      </c>
      <c r="C116" s="832" t="s">
        <v>2215</v>
      </c>
      <c r="D116" s="832" t="s">
        <v>3070</v>
      </c>
      <c r="E116" s="832" t="s">
        <v>3071</v>
      </c>
      <c r="F116" s="849"/>
      <c r="G116" s="849"/>
      <c r="H116" s="849"/>
      <c r="I116" s="849"/>
      <c r="J116" s="849">
        <v>6</v>
      </c>
      <c r="K116" s="849">
        <v>5220</v>
      </c>
      <c r="L116" s="849">
        <v>1</v>
      </c>
      <c r="M116" s="849">
        <v>870</v>
      </c>
      <c r="N116" s="849">
        <v>5</v>
      </c>
      <c r="O116" s="849">
        <v>4360</v>
      </c>
      <c r="P116" s="837">
        <v>0.83524904214559392</v>
      </c>
      <c r="Q116" s="850">
        <v>872</v>
      </c>
    </row>
    <row r="117" spans="1:17" ht="14.4" customHeight="1" x14ac:dyDescent="0.3">
      <c r="A117" s="831" t="s">
        <v>2954</v>
      </c>
      <c r="B117" s="832" t="s">
        <v>2955</v>
      </c>
      <c r="C117" s="832" t="s">
        <v>2215</v>
      </c>
      <c r="D117" s="832" t="s">
        <v>3070</v>
      </c>
      <c r="E117" s="832" t="s">
        <v>3072</v>
      </c>
      <c r="F117" s="849">
        <v>3</v>
      </c>
      <c r="G117" s="849">
        <v>2610</v>
      </c>
      <c r="H117" s="849"/>
      <c r="I117" s="849">
        <v>870</v>
      </c>
      <c r="J117" s="849"/>
      <c r="K117" s="849"/>
      <c r="L117" s="849"/>
      <c r="M117" s="849"/>
      <c r="N117" s="849">
        <v>1</v>
      </c>
      <c r="O117" s="849">
        <v>872</v>
      </c>
      <c r="P117" s="837"/>
      <c r="Q117" s="850">
        <v>872</v>
      </c>
    </row>
    <row r="118" spans="1:17" ht="14.4" customHeight="1" x14ac:dyDescent="0.3">
      <c r="A118" s="831" t="s">
        <v>2954</v>
      </c>
      <c r="B118" s="832" t="s">
        <v>2955</v>
      </c>
      <c r="C118" s="832" t="s">
        <v>2215</v>
      </c>
      <c r="D118" s="832" t="s">
        <v>3073</v>
      </c>
      <c r="E118" s="832" t="s">
        <v>3074</v>
      </c>
      <c r="F118" s="849"/>
      <c r="G118" s="849"/>
      <c r="H118" s="849"/>
      <c r="I118" s="849"/>
      <c r="J118" s="849">
        <v>6</v>
      </c>
      <c r="K118" s="849">
        <v>150</v>
      </c>
      <c r="L118" s="849">
        <v>1</v>
      </c>
      <c r="M118" s="849">
        <v>25</v>
      </c>
      <c r="N118" s="849">
        <v>3</v>
      </c>
      <c r="O118" s="849">
        <v>75</v>
      </c>
      <c r="P118" s="837">
        <v>0.5</v>
      </c>
      <c r="Q118" s="850">
        <v>25</v>
      </c>
    </row>
    <row r="119" spans="1:17" ht="14.4" customHeight="1" x14ac:dyDescent="0.3">
      <c r="A119" s="831" t="s">
        <v>2954</v>
      </c>
      <c r="B119" s="832" t="s">
        <v>2955</v>
      </c>
      <c r="C119" s="832" t="s">
        <v>2215</v>
      </c>
      <c r="D119" s="832" t="s">
        <v>3073</v>
      </c>
      <c r="E119" s="832" t="s">
        <v>3075</v>
      </c>
      <c r="F119" s="849">
        <v>106</v>
      </c>
      <c r="G119" s="849">
        <v>2650</v>
      </c>
      <c r="H119" s="849">
        <v>1.0392156862745099</v>
      </c>
      <c r="I119" s="849">
        <v>25</v>
      </c>
      <c r="J119" s="849">
        <v>102</v>
      </c>
      <c r="K119" s="849">
        <v>2550</v>
      </c>
      <c r="L119" s="849">
        <v>1</v>
      </c>
      <c r="M119" s="849">
        <v>25</v>
      </c>
      <c r="N119" s="849">
        <v>90</v>
      </c>
      <c r="O119" s="849">
        <v>2250</v>
      </c>
      <c r="P119" s="837">
        <v>0.88235294117647056</v>
      </c>
      <c r="Q119" s="850">
        <v>25</v>
      </c>
    </row>
    <row r="120" spans="1:17" ht="14.4" customHeight="1" x14ac:dyDescent="0.3">
      <c r="A120" s="831" t="s">
        <v>2954</v>
      </c>
      <c r="B120" s="832" t="s">
        <v>2955</v>
      </c>
      <c r="C120" s="832" t="s">
        <v>2215</v>
      </c>
      <c r="D120" s="832" t="s">
        <v>3076</v>
      </c>
      <c r="E120" s="832" t="s">
        <v>3077</v>
      </c>
      <c r="F120" s="849">
        <v>2</v>
      </c>
      <c r="G120" s="849">
        <v>66</v>
      </c>
      <c r="H120" s="849">
        <v>2</v>
      </c>
      <c r="I120" s="849">
        <v>33</v>
      </c>
      <c r="J120" s="849">
        <v>1</v>
      </c>
      <c r="K120" s="849">
        <v>33</v>
      </c>
      <c r="L120" s="849">
        <v>1</v>
      </c>
      <c r="M120" s="849">
        <v>33</v>
      </c>
      <c r="N120" s="849">
        <v>1</v>
      </c>
      <c r="O120" s="849">
        <v>33</v>
      </c>
      <c r="P120" s="837">
        <v>1</v>
      </c>
      <c r="Q120" s="850">
        <v>33</v>
      </c>
    </row>
    <row r="121" spans="1:17" ht="14.4" customHeight="1" x14ac:dyDescent="0.3">
      <c r="A121" s="831" t="s">
        <v>2954</v>
      </c>
      <c r="B121" s="832" t="s">
        <v>2955</v>
      </c>
      <c r="C121" s="832" t="s">
        <v>2215</v>
      </c>
      <c r="D121" s="832" t="s">
        <v>3076</v>
      </c>
      <c r="E121" s="832" t="s">
        <v>3078</v>
      </c>
      <c r="F121" s="849">
        <v>1</v>
      </c>
      <c r="G121" s="849">
        <v>33</v>
      </c>
      <c r="H121" s="849">
        <v>1</v>
      </c>
      <c r="I121" s="849">
        <v>33</v>
      </c>
      <c r="J121" s="849">
        <v>1</v>
      </c>
      <c r="K121" s="849">
        <v>33</v>
      </c>
      <c r="L121" s="849">
        <v>1</v>
      </c>
      <c r="M121" s="849">
        <v>33</v>
      </c>
      <c r="N121" s="849"/>
      <c r="O121" s="849"/>
      <c r="P121" s="837"/>
      <c r="Q121" s="850"/>
    </row>
    <row r="122" spans="1:17" ht="14.4" customHeight="1" x14ac:dyDescent="0.3">
      <c r="A122" s="831" t="s">
        <v>2954</v>
      </c>
      <c r="B122" s="832" t="s">
        <v>2955</v>
      </c>
      <c r="C122" s="832" t="s">
        <v>2215</v>
      </c>
      <c r="D122" s="832" t="s">
        <v>3079</v>
      </c>
      <c r="E122" s="832" t="s">
        <v>3080</v>
      </c>
      <c r="F122" s="849">
        <v>1</v>
      </c>
      <c r="G122" s="849">
        <v>26</v>
      </c>
      <c r="H122" s="849">
        <v>1</v>
      </c>
      <c r="I122" s="849">
        <v>26</v>
      </c>
      <c r="J122" s="849">
        <v>1</v>
      </c>
      <c r="K122" s="849">
        <v>26</v>
      </c>
      <c r="L122" s="849">
        <v>1</v>
      </c>
      <c r="M122" s="849">
        <v>26</v>
      </c>
      <c r="N122" s="849"/>
      <c r="O122" s="849"/>
      <c r="P122" s="837"/>
      <c r="Q122" s="850"/>
    </row>
    <row r="123" spans="1:17" ht="14.4" customHeight="1" x14ac:dyDescent="0.3">
      <c r="A123" s="831" t="s">
        <v>2954</v>
      </c>
      <c r="B123" s="832" t="s">
        <v>2955</v>
      </c>
      <c r="C123" s="832" t="s">
        <v>2215</v>
      </c>
      <c r="D123" s="832" t="s">
        <v>3079</v>
      </c>
      <c r="E123" s="832" t="s">
        <v>3081</v>
      </c>
      <c r="F123" s="849"/>
      <c r="G123" s="849"/>
      <c r="H123" s="849"/>
      <c r="I123" s="849"/>
      <c r="J123" s="849">
        <v>2</v>
      </c>
      <c r="K123" s="849">
        <v>52</v>
      </c>
      <c r="L123" s="849">
        <v>1</v>
      </c>
      <c r="M123" s="849">
        <v>26</v>
      </c>
      <c r="N123" s="849">
        <v>1</v>
      </c>
      <c r="O123" s="849">
        <v>26</v>
      </c>
      <c r="P123" s="837">
        <v>0.5</v>
      </c>
      <c r="Q123" s="850">
        <v>26</v>
      </c>
    </row>
    <row r="124" spans="1:17" ht="14.4" customHeight="1" x14ac:dyDescent="0.3">
      <c r="A124" s="831" t="s">
        <v>2954</v>
      </c>
      <c r="B124" s="832" t="s">
        <v>2955</v>
      </c>
      <c r="C124" s="832" t="s">
        <v>2215</v>
      </c>
      <c r="D124" s="832" t="s">
        <v>3082</v>
      </c>
      <c r="E124" s="832" t="s">
        <v>3083</v>
      </c>
      <c r="F124" s="849">
        <v>2</v>
      </c>
      <c r="G124" s="849">
        <v>168</v>
      </c>
      <c r="H124" s="849">
        <v>0.16666666666666666</v>
      </c>
      <c r="I124" s="849">
        <v>84</v>
      </c>
      <c r="J124" s="849">
        <v>12</v>
      </c>
      <c r="K124" s="849">
        <v>1008</v>
      </c>
      <c r="L124" s="849">
        <v>1</v>
      </c>
      <c r="M124" s="849">
        <v>84</v>
      </c>
      <c r="N124" s="849">
        <v>2</v>
      </c>
      <c r="O124" s="849">
        <v>168</v>
      </c>
      <c r="P124" s="837">
        <v>0.16666666666666666</v>
      </c>
      <c r="Q124" s="850">
        <v>84</v>
      </c>
    </row>
    <row r="125" spans="1:17" ht="14.4" customHeight="1" x14ac:dyDescent="0.3">
      <c r="A125" s="831" t="s">
        <v>2954</v>
      </c>
      <c r="B125" s="832" t="s">
        <v>2955</v>
      </c>
      <c r="C125" s="832" t="s">
        <v>2215</v>
      </c>
      <c r="D125" s="832" t="s">
        <v>3082</v>
      </c>
      <c r="E125" s="832" t="s">
        <v>3084</v>
      </c>
      <c r="F125" s="849"/>
      <c r="G125" s="849"/>
      <c r="H125" s="849"/>
      <c r="I125" s="849"/>
      <c r="J125" s="849">
        <v>1</v>
      </c>
      <c r="K125" s="849">
        <v>84</v>
      </c>
      <c r="L125" s="849">
        <v>1</v>
      </c>
      <c r="M125" s="849">
        <v>84</v>
      </c>
      <c r="N125" s="849">
        <v>2</v>
      </c>
      <c r="O125" s="849">
        <v>168</v>
      </c>
      <c r="P125" s="837">
        <v>2</v>
      </c>
      <c r="Q125" s="850">
        <v>84</v>
      </c>
    </row>
    <row r="126" spans="1:17" ht="14.4" customHeight="1" x14ac:dyDescent="0.3">
      <c r="A126" s="831" t="s">
        <v>2954</v>
      </c>
      <c r="B126" s="832" t="s">
        <v>2955</v>
      </c>
      <c r="C126" s="832" t="s">
        <v>2215</v>
      </c>
      <c r="D126" s="832" t="s">
        <v>3085</v>
      </c>
      <c r="E126" s="832" t="s">
        <v>3086</v>
      </c>
      <c r="F126" s="849">
        <v>1</v>
      </c>
      <c r="G126" s="849">
        <v>176</v>
      </c>
      <c r="H126" s="849">
        <v>0.2</v>
      </c>
      <c r="I126" s="849">
        <v>176</v>
      </c>
      <c r="J126" s="849">
        <v>5</v>
      </c>
      <c r="K126" s="849">
        <v>880</v>
      </c>
      <c r="L126" s="849">
        <v>1</v>
      </c>
      <c r="M126" s="849">
        <v>176</v>
      </c>
      <c r="N126" s="849">
        <v>6</v>
      </c>
      <c r="O126" s="849">
        <v>1056</v>
      </c>
      <c r="P126" s="837">
        <v>1.2</v>
      </c>
      <c r="Q126" s="850">
        <v>176</v>
      </c>
    </row>
    <row r="127" spans="1:17" ht="14.4" customHeight="1" x14ac:dyDescent="0.3">
      <c r="A127" s="831" t="s">
        <v>2954</v>
      </c>
      <c r="B127" s="832" t="s">
        <v>2955</v>
      </c>
      <c r="C127" s="832" t="s">
        <v>2215</v>
      </c>
      <c r="D127" s="832" t="s">
        <v>3085</v>
      </c>
      <c r="E127" s="832" t="s">
        <v>3087</v>
      </c>
      <c r="F127" s="849">
        <v>3</v>
      </c>
      <c r="G127" s="849">
        <v>528</v>
      </c>
      <c r="H127" s="849"/>
      <c r="I127" s="849">
        <v>176</v>
      </c>
      <c r="J127" s="849"/>
      <c r="K127" s="849"/>
      <c r="L127" s="849"/>
      <c r="M127" s="849"/>
      <c r="N127" s="849">
        <v>2</v>
      </c>
      <c r="O127" s="849">
        <v>352</v>
      </c>
      <c r="P127" s="837"/>
      <c r="Q127" s="850">
        <v>176</v>
      </c>
    </row>
    <row r="128" spans="1:17" ht="14.4" customHeight="1" x14ac:dyDescent="0.3">
      <c r="A128" s="831" t="s">
        <v>2954</v>
      </c>
      <c r="B128" s="832" t="s">
        <v>2955</v>
      </c>
      <c r="C128" s="832" t="s">
        <v>2215</v>
      </c>
      <c r="D128" s="832" t="s">
        <v>3088</v>
      </c>
      <c r="E128" s="832" t="s">
        <v>3089</v>
      </c>
      <c r="F128" s="849">
        <v>1</v>
      </c>
      <c r="G128" s="849">
        <v>15</v>
      </c>
      <c r="H128" s="849"/>
      <c r="I128" s="849">
        <v>15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" customHeight="1" x14ac:dyDescent="0.3">
      <c r="A129" s="831" t="s">
        <v>2954</v>
      </c>
      <c r="B129" s="832" t="s">
        <v>2955</v>
      </c>
      <c r="C129" s="832" t="s">
        <v>2215</v>
      </c>
      <c r="D129" s="832" t="s">
        <v>3090</v>
      </c>
      <c r="E129" s="832" t="s">
        <v>3091</v>
      </c>
      <c r="F129" s="849">
        <v>5</v>
      </c>
      <c r="G129" s="849">
        <v>115</v>
      </c>
      <c r="H129" s="849">
        <v>0.7142857142857143</v>
      </c>
      <c r="I129" s="849">
        <v>23</v>
      </c>
      <c r="J129" s="849">
        <v>7</v>
      </c>
      <c r="K129" s="849">
        <v>161</v>
      </c>
      <c r="L129" s="849">
        <v>1</v>
      </c>
      <c r="M129" s="849">
        <v>23</v>
      </c>
      <c r="N129" s="849">
        <v>2</v>
      </c>
      <c r="O129" s="849">
        <v>46</v>
      </c>
      <c r="P129" s="837">
        <v>0.2857142857142857</v>
      </c>
      <c r="Q129" s="850">
        <v>23</v>
      </c>
    </row>
    <row r="130" spans="1:17" ht="14.4" customHeight="1" x14ac:dyDescent="0.3">
      <c r="A130" s="831" t="s">
        <v>2954</v>
      </c>
      <c r="B130" s="832" t="s">
        <v>2955</v>
      </c>
      <c r="C130" s="832" t="s">
        <v>2215</v>
      </c>
      <c r="D130" s="832" t="s">
        <v>3090</v>
      </c>
      <c r="E130" s="832" t="s">
        <v>3092</v>
      </c>
      <c r="F130" s="849">
        <v>1</v>
      </c>
      <c r="G130" s="849">
        <v>23</v>
      </c>
      <c r="H130" s="849">
        <v>0.2</v>
      </c>
      <c r="I130" s="849">
        <v>23</v>
      </c>
      <c r="J130" s="849">
        <v>5</v>
      </c>
      <c r="K130" s="849">
        <v>115</v>
      </c>
      <c r="L130" s="849">
        <v>1</v>
      </c>
      <c r="M130" s="849">
        <v>23</v>
      </c>
      <c r="N130" s="849">
        <v>1</v>
      </c>
      <c r="O130" s="849">
        <v>23</v>
      </c>
      <c r="P130" s="837">
        <v>0.2</v>
      </c>
      <c r="Q130" s="850">
        <v>23</v>
      </c>
    </row>
    <row r="131" spans="1:17" ht="14.4" customHeight="1" x14ac:dyDescent="0.3">
      <c r="A131" s="831" t="s">
        <v>2954</v>
      </c>
      <c r="B131" s="832" t="s">
        <v>2955</v>
      </c>
      <c r="C131" s="832" t="s">
        <v>2215</v>
      </c>
      <c r="D131" s="832" t="s">
        <v>3093</v>
      </c>
      <c r="E131" s="832" t="s">
        <v>3094</v>
      </c>
      <c r="F131" s="849"/>
      <c r="G131" s="849"/>
      <c r="H131" s="849"/>
      <c r="I131" s="849"/>
      <c r="J131" s="849"/>
      <c r="K131" s="849"/>
      <c r="L131" s="849"/>
      <c r="M131" s="849"/>
      <c r="N131" s="849">
        <v>1</v>
      </c>
      <c r="O131" s="849">
        <v>37</v>
      </c>
      <c r="P131" s="837"/>
      <c r="Q131" s="850">
        <v>37</v>
      </c>
    </row>
    <row r="132" spans="1:17" ht="14.4" customHeight="1" x14ac:dyDescent="0.3">
      <c r="A132" s="831" t="s">
        <v>2954</v>
      </c>
      <c r="B132" s="832" t="s">
        <v>2955</v>
      </c>
      <c r="C132" s="832" t="s">
        <v>2215</v>
      </c>
      <c r="D132" s="832" t="s">
        <v>3095</v>
      </c>
      <c r="E132" s="832" t="s">
        <v>3096</v>
      </c>
      <c r="F132" s="849">
        <v>444</v>
      </c>
      <c r="G132" s="849">
        <v>10212</v>
      </c>
      <c r="H132" s="849">
        <v>1.0113895216400912</v>
      </c>
      <c r="I132" s="849">
        <v>23</v>
      </c>
      <c r="J132" s="849">
        <v>439</v>
      </c>
      <c r="K132" s="849">
        <v>10097</v>
      </c>
      <c r="L132" s="849">
        <v>1</v>
      </c>
      <c r="M132" s="849">
        <v>23</v>
      </c>
      <c r="N132" s="849">
        <v>420</v>
      </c>
      <c r="O132" s="849">
        <v>9660</v>
      </c>
      <c r="P132" s="837">
        <v>0.9567198177676538</v>
      </c>
      <c r="Q132" s="850">
        <v>23</v>
      </c>
    </row>
    <row r="133" spans="1:17" ht="14.4" customHeight="1" x14ac:dyDescent="0.3">
      <c r="A133" s="831" t="s">
        <v>2954</v>
      </c>
      <c r="B133" s="832" t="s">
        <v>2955</v>
      </c>
      <c r="C133" s="832" t="s">
        <v>2215</v>
      </c>
      <c r="D133" s="832" t="s">
        <v>3095</v>
      </c>
      <c r="E133" s="832" t="s">
        <v>3097</v>
      </c>
      <c r="F133" s="849"/>
      <c r="G133" s="849"/>
      <c r="H133" s="849"/>
      <c r="I133" s="849"/>
      <c r="J133" s="849">
        <v>11</v>
      </c>
      <c r="K133" s="849">
        <v>253</v>
      </c>
      <c r="L133" s="849">
        <v>1</v>
      </c>
      <c r="M133" s="849">
        <v>23</v>
      </c>
      <c r="N133" s="849"/>
      <c r="O133" s="849"/>
      <c r="P133" s="837"/>
      <c r="Q133" s="850"/>
    </row>
    <row r="134" spans="1:17" ht="14.4" customHeight="1" x14ac:dyDescent="0.3">
      <c r="A134" s="831" t="s">
        <v>2954</v>
      </c>
      <c r="B134" s="832" t="s">
        <v>2955</v>
      </c>
      <c r="C134" s="832" t="s">
        <v>2215</v>
      </c>
      <c r="D134" s="832" t="s">
        <v>3098</v>
      </c>
      <c r="E134" s="832" t="s">
        <v>3099</v>
      </c>
      <c r="F134" s="849"/>
      <c r="G134" s="849"/>
      <c r="H134" s="849"/>
      <c r="I134" s="849"/>
      <c r="J134" s="849">
        <v>1</v>
      </c>
      <c r="K134" s="849">
        <v>171</v>
      </c>
      <c r="L134" s="849">
        <v>1</v>
      </c>
      <c r="M134" s="849">
        <v>171</v>
      </c>
      <c r="N134" s="849"/>
      <c r="O134" s="849"/>
      <c r="P134" s="837"/>
      <c r="Q134" s="850"/>
    </row>
    <row r="135" spans="1:17" ht="14.4" customHeight="1" x14ac:dyDescent="0.3">
      <c r="A135" s="831" t="s">
        <v>2954</v>
      </c>
      <c r="B135" s="832" t="s">
        <v>2955</v>
      </c>
      <c r="C135" s="832" t="s">
        <v>2215</v>
      </c>
      <c r="D135" s="832" t="s">
        <v>3100</v>
      </c>
      <c r="E135" s="832" t="s">
        <v>3101</v>
      </c>
      <c r="F135" s="849"/>
      <c r="G135" s="849"/>
      <c r="H135" s="849"/>
      <c r="I135" s="849"/>
      <c r="J135" s="849">
        <v>1</v>
      </c>
      <c r="K135" s="849">
        <v>327</v>
      </c>
      <c r="L135" s="849">
        <v>1</v>
      </c>
      <c r="M135" s="849">
        <v>327</v>
      </c>
      <c r="N135" s="849"/>
      <c r="O135" s="849"/>
      <c r="P135" s="837"/>
      <c r="Q135" s="850"/>
    </row>
    <row r="136" spans="1:17" ht="14.4" customHeight="1" x14ac:dyDescent="0.3">
      <c r="A136" s="831" t="s">
        <v>2954</v>
      </c>
      <c r="B136" s="832" t="s">
        <v>2955</v>
      </c>
      <c r="C136" s="832" t="s">
        <v>2215</v>
      </c>
      <c r="D136" s="832" t="s">
        <v>3102</v>
      </c>
      <c r="E136" s="832" t="s">
        <v>3103</v>
      </c>
      <c r="F136" s="849"/>
      <c r="G136" s="849"/>
      <c r="H136" s="849"/>
      <c r="I136" s="849"/>
      <c r="J136" s="849">
        <v>1</v>
      </c>
      <c r="K136" s="849">
        <v>331</v>
      </c>
      <c r="L136" s="849">
        <v>1</v>
      </c>
      <c r="M136" s="849">
        <v>331</v>
      </c>
      <c r="N136" s="849"/>
      <c r="O136" s="849"/>
      <c r="P136" s="837"/>
      <c r="Q136" s="850"/>
    </row>
    <row r="137" spans="1:17" ht="14.4" customHeight="1" x14ac:dyDescent="0.3">
      <c r="A137" s="831" t="s">
        <v>2954</v>
      </c>
      <c r="B137" s="832" t="s">
        <v>2955</v>
      </c>
      <c r="C137" s="832" t="s">
        <v>2215</v>
      </c>
      <c r="D137" s="832" t="s">
        <v>3104</v>
      </c>
      <c r="E137" s="832" t="s">
        <v>3105</v>
      </c>
      <c r="F137" s="849">
        <v>1</v>
      </c>
      <c r="G137" s="849">
        <v>29</v>
      </c>
      <c r="H137" s="849">
        <v>1</v>
      </c>
      <c r="I137" s="849">
        <v>29</v>
      </c>
      <c r="J137" s="849">
        <v>1</v>
      </c>
      <c r="K137" s="849">
        <v>29</v>
      </c>
      <c r="L137" s="849">
        <v>1</v>
      </c>
      <c r="M137" s="849">
        <v>29</v>
      </c>
      <c r="N137" s="849">
        <v>1</v>
      </c>
      <c r="O137" s="849">
        <v>29</v>
      </c>
      <c r="P137" s="837">
        <v>1</v>
      </c>
      <c r="Q137" s="850">
        <v>29</v>
      </c>
    </row>
    <row r="138" spans="1:17" ht="14.4" customHeight="1" x14ac:dyDescent="0.3">
      <c r="A138" s="831" t="s">
        <v>2954</v>
      </c>
      <c r="B138" s="832" t="s">
        <v>2955</v>
      </c>
      <c r="C138" s="832" t="s">
        <v>2215</v>
      </c>
      <c r="D138" s="832" t="s">
        <v>3104</v>
      </c>
      <c r="E138" s="832" t="s">
        <v>3106</v>
      </c>
      <c r="F138" s="849">
        <v>2</v>
      </c>
      <c r="G138" s="849">
        <v>58</v>
      </c>
      <c r="H138" s="849">
        <v>0.2857142857142857</v>
      </c>
      <c r="I138" s="849">
        <v>29</v>
      </c>
      <c r="J138" s="849">
        <v>7</v>
      </c>
      <c r="K138" s="849">
        <v>203</v>
      </c>
      <c r="L138" s="849">
        <v>1</v>
      </c>
      <c r="M138" s="849">
        <v>29</v>
      </c>
      <c r="N138" s="849">
        <v>1</v>
      </c>
      <c r="O138" s="849">
        <v>29</v>
      </c>
      <c r="P138" s="837">
        <v>0.14285714285714285</v>
      </c>
      <c r="Q138" s="850">
        <v>29</v>
      </c>
    </row>
    <row r="139" spans="1:17" ht="14.4" customHeight="1" x14ac:dyDescent="0.3">
      <c r="A139" s="831" t="s">
        <v>2954</v>
      </c>
      <c r="B139" s="832" t="s">
        <v>2955</v>
      </c>
      <c r="C139" s="832" t="s">
        <v>2215</v>
      </c>
      <c r="D139" s="832" t="s">
        <v>3107</v>
      </c>
      <c r="E139" s="832" t="s">
        <v>3108</v>
      </c>
      <c r="F139" s="849"/>
      <c r="G139" s="849"/>
      <c r="H139" s="849"/>
      <c r="I139" s="849"/>
      <c r="J139" s="849">
        <v>3</v>
      </c>
      <c r="K139" s="849">
        <v>534</v>
      </c>
      <c r="L139" s="849">
        <v>1</v>
      </c>
      <c r="M139" s="849">
        <v>178</v>
      </c>
      <c r="N139" s="849">
        <v>1</v>
      </c>
      <c r="O139" s="849">
        <v>178</v>
      </c>
      <c r="P139" s="837">
        <v>0.33333333333333331</v>
      </c>
      <c r="Q139" s="850">
        <v>178</v>
      </c>
    </row>
    <row r="140" spans="1:17" ht="14.4" customHeight="1" x14ac:dyDescent="0.3">
      <c r="A140" s="831" t="s">
        <v>2954</v>
      </c>
      <c r="B140" s="832" t="s">
        <v>2955</v>
      </c>
      <c r="C140" s="832" t="s">
        <v>2215</v>
      </c>
      <c r="D140" s="832" t="s">
        <v>3107</v>
      </c>
      <c r="E140" s="832" t="s">
        <v>3109</v>
      </c>
      <c r="F140" s="849">
        <v>2</v>
      </c>
      <c r="G140" s="849">
        <v>356</v>
      </c>
      <c r="H140" s="849">
        <v>0.66666666666666663</v>
      </c>
      <c r="I140" s="849">
        <v>178</v>
      </c>
      <c r="J140" s="849">
        <v>3</v>
      </c>
      <c r="K140" s="849">
        <v>534</v>
      </c>
      <c r="L140" s="849">
        <v>1</v>
      </c>
      <c r="M140" s="849">
        <v>178</v>
      </c>
      <c r="N140" s="849"/>
      <c r="O140" s="849"/>
      <c r="P140" s="837"/>
      <c r="Q140" s="850"/>
    </row>
    <row r="141" spans="1:17" ht="14.4" customHeight="1" x14ac:dyDescent="0.3">
      <c r="A141" s="831" t="s">
        <v>2954</v>
      </c>
      <c r="B141" s="832" t="s">
        <v>2955</v>
      </c>
      <c r="C141" s="832" t="s">
        <v>2215</v>
      </c>
      <c r="D141" s="832" t="s">
        <v>3110</v>
      </c>
      <c r="E141" s="832" t="s">
        <v>3111</v>
      </c>
      <c r="F141" s="849"/>
      <c r="G141" s="849"/>
      <c r="H141" s="849"/>
      <c r="I141" s="849"/>
      <c r="J141" s="849">
        <v>1</v>
      </c>
      <c r="K141" s="849">
        <v>199</v>
      </c>
      <c r="L141" s="849">
        <v>1</v>
      </c>
      <c r="M141" s="849">
        <v>199</v>
      </c>
      <c r="N141" s="849"/>
      <c r="O141" s="849"/>
      <c r="P141" s="837"/>
      <c r="Q141" s="850"/>
    </row>
    <row r="142" spans="1:17" ht="14.4" customHeight="1" x14ac:dyDescent="0.3">
      <c r="A142" s="831" t="s">
        <v>2954</v>
      </c>
      <c r="B142" s="832" t="s">
        <v>2955</v>
      </c>
      <c r="C142" s="832" t="s">
        <v>2215</v>
      </c>
      <c r="D142" s="832" t="s">
        <v>3112</v>
      </c>
      <c r="E142" s="832" t="s">
        <v>3113</v>
      </c>
      <c r="F142" s="849">
        <v>1</v>
      </c>
      <c r="G142" s="849">
        <v>19</v>
      </c>
      <c r="H142" s="849"/>
      <c r="I142" s="849">
        <v>19</v>
      </c>
      <c r="J142" s="849"/>
      <c r="K142" s="849"/>
      <c r="L142" s="849"/>
      <c r="M142" s="849"/>
      <c r="N142" s="849">
        <v>1</v>
      </c>
      <c r="O142" s="849">
        <v>19</v>
      </c>
      <c r="P142" s="837"/>
      <c r="Q142" s="850">
        <v>19</v>
      </c>
    </row>
    <row r="143" spans="1:17" ht="14.4" customHeight="1" x14ac:dyDescent="0.3">
      <c r="A143" s="831" t="s">
        <v>2954</v>
      </c>
      <c r="B143" s="832" t="s">
        <v>2955</v>
      </c>
      <c r="C143" s="832" t="s">
        <v>2215</v>
      </c>
      <c r="D143" s="832" t="s">
        <v>3114</v>
      </c>
      <c r="E143" s="832" t="s">
        <v>3115</v>
      </c>
      <c r="F143" s="849"/>
      <c r="G143" s="849"/>
      <c r="H143" s="849"/>
      <c r="I143" s="849"/>
      <c r="J143" s="849">
        <v>9</v>
      </c>
      <c r="K143" s="849">
        <v>180</v>
      </c>
      <c r="L143" s="849">
        <v>1</v>
      </c>
      <c r="M143" s="849">
        <v>20</v>
      </c>
      <c r="N143" s="849">
        <v>3</v>
      </c>
      <c r="O143" s="849">
        <v>60</v>
      </c>
      <c r="P143" s="837">
        <v>0.33333333333333331</v>
      </c>
      <c r="Q143" s="850">
        <v>20</v>
      </c>
    </row>
    <row r="144" spans="1:17" ht="14.4" customHeight="1" x14ac:dyDescent="0.3">
      <c r="A144" s="831" t="s">
        <v>2954</v>
      </c>
      <c r="B144" s="832" t="s">
        <v>2955</v>
      </c>
      <c r="C144" s="832" t="s">
        <v>2215</v>
      </c>
      <c r="D144" s="832" t="s">
        <v>3114</v>
      </c>
      <c r="E144" s="832" t="s">
        <v>3116</v>
      </c>
      <c r="F144" s="849">
        <v>2</v>
      </c>
      <c r="G144" s="849">
        <v>40</v>
      </c>
      <c r="H144" s="849">
        <v>0.5</v>
      </c>
      <c r="I144" s="849">
        <v>20</v>
      </c>
      <c r="J144" s="849">
        <v>4</v>
      </c>
      <c r="K144" s="849">
        <v>80</v>
      </c>
      <c r="L144" s="849">
        <v>1</v>
      </c>
      <c r="M144" s="849">
        <v>20</v>
      </c>
      <c r="N144" s="849">
        <v>6</v>
      </c>
      <c r="O144" s="849">
        <v>120</v>
      </c>
      <c r="P144" s="837">
        <v>1.5</v>
      </c>
      <c r="Q144" s="850">
        <v>20</v>
      </c>
    </row>
    <row r="145" spans="1:17" ht="14.4" customHeight="1" x14ac:dyDescent="0.3">
      <c r="A145" s="831" t="s">
        <v>2954</v>
      </c>
      <c r="B145" s="832" t="s">
        <v>2955</v>
      </c>
      <c r="C145" s="832" t="s">
        <v>2215</v>
      </c>
      <c r="D145" s="832" t="s">
        <v>3117</v>
      </c>
      <c r="E145" s="832" t="s">
        <v>3118</v>
      </c>
      <c r="F145" s="849"/>
      <c r="G145" s="849"/>
      <c r="H145" s="849"/>
      <c r="I145" s="849"/>
      <c r="J145" s="849">
        <v>1</v>
      </c>
      <c r="K145" s="849">
        <v>186</v>
      </c>
      <c r="L145" s="849">
        <v>1</v>
      </c>
      <c r="M145" s="849">
        <v>186</v>
      </c>
      <c r="N145" s="849"/>
      <c r="O145" s="849"/>
      <c r="P145" s="837"/>
      <c r="Q145" s="850"/>
    </row>
    <row r="146" spans="1:17" ht="14.4" customHeight="1" x14ac:dyDescent="0.3">
      <c r="A146" s="831" t="s">
        <v>2954</v>
      </c>
      <c r="B146" s="832" t="s">
        <v>2955</v>
      </c>
      <c r="C146" s="832" t="s">
        <v>2215</v>
      </c>
      <c r="D146" s="832" t="s">
        <v>3119</v>
      </c>
      <c r="E146" s="832" t="s">
        <v>3120</v>
      </c>
      <c r="F146" s="849"/>
      <c r="G146" s="849"/>
      <c r="H146" s="849"/>
      <c r="I146" s="849"/>
      <c r="J146" s="849">
        <v>2</v>
      </c>
      <c r="K146" s="849">
        <v>376</v>
      </c>
      <c r="L146" s="849">
        <v>1</v>
      </c>
      <c r="M146" s="849">
        <v>188</v>
      </c>
      <c r="N146" s="849"/>
      <c r="O146" s="849"/>
      <c r="P146" s="837"/>
      <c r="Q146" s="850"/>
    </row>
    <row r="147" spans="1:17" ht="14.4" customHeight="1" x14ac:dyDescent="0.3">
      <c r="A147" s="831" t="s">
        <v>2954</v>
      </c>
      <c r="B147" s="832" t="s">
        <v>2955</v>
      </c>
      <c r="C147" s="832" t="s">
        <v>2215</v>
      </c>
      <c r="D147" s="832" t="s">
        <v>3121</v>
      </c>
      <c r="E147" s="832" t="s">
        <v>3122</v>
      </c>
      <c r="F147" s="849"/>
      <c r="G147" s="849"/>
      <c r="H147" s="849"/>
      <c r="I147" s="849"/>
      <c r="J147" s="849">
        <v>2</v>
      </c>
      <c r="K147" s="849">
        <v>536</v>
      </c>
      <c r="L147" s="849">
        <v>1</v>
      </c>
      <c r="M147" s="849">
        <v>268</v>
      </c>
      <c r="N147" s="849">
        <v>1</v>
      </c>
      <c r="O147" s="849">
        <v>268</v>
      </c>
      <c r="P147" s="837">
        <v>0.5</v>
      </c>
      <c r="Q147" s="850">
        <v>268</v>
      </c>
    </row>
    <row r="148" spans="1:17" ht="14.4" customHeight="1" x14ac:dyDescent="0.3">
      <c r="A148" s="831" t="s">
        <v>2954</v>
      </c>
      <c r="B148" s="832" t="s">
        <v>2955</v>
      </c>
      <c r="C148" s="832" t="s">
        <v>2215</v>
      </c>
      <c r="D148" s="832" t="s">
        <v>3123</v>
      </c>
      <c r="E148" s="832" t="s">
        <v>3124</v>
      </c>
      <c r="F148" s="849">
        <v>3</v>
      </c>
      <c r="G148" s="849">
        <v>489</v>
      </c>
      <c r="H148" s="849"/>
      <c r="I148" s="849">
        <v>163</v>
      </c>
      <c r="J148" s="849"/>
      <c r="K148" s="849"/>
      <c r="L148" s="849"/>
      <c r="M148" s="849"/>
      <c r="N148" s="849">
        <v>1</v>
      </c>
      <c r="O148" s="849">
        <v>163</v>
      </c>
      <c r="P148" s="837"/>
      <c r="Q148" s="850">
        <v>163</v>
      </c>
    </row>
    <row r="149" spans="1:17" ht="14.4" customHeight="1" x14ac:dyDescent="0.3">
      <c r="A149" s="831" t="s">
        <v>2954</v>
      </c>
      <c r="B149" s="832" t="s">
        <v>2955</v>
      </c>
      <c r="C149" s="832" t="s">
        <v>2215</v>
      </c>
      <c r="D149" s="832" t="s">
        <v>3123</v>
      </c>
      <c r="E149" s="832" t="s">
        <v>3125</v>
      </c>
      <c r="F149" s="849"/>
      <c r="G149" s="849"/>
      <c r="H149" s="849"/>
      <c r="I149" s="849"/>
      <c r="J149" s="849">
        <v>5</v>
      </c>
      <c r="K149" s="849">
        <v>815</v>
      </c>
      <c r="L149" s="849">
        <v>1</v>
      </c>
      <c r="M149" s="849">
        <v>163</v>
      </c>
      <c r="N149" s="849">
        <v>5</v>
      </c>
      <c r="O149" s="849">
        <v>815</v>
      </c>
      <c r="P149" s="837">
        <v>1</v>
      </c>
      <c r="Q149" s="850">
        <v>163</v>
      </c>
    </row>
    <row r="150" spans="1:17" ht="14.4" customHeight="1" x14ac:dyDescent="0.3">
      <c r="A150" s="831" t="s">
        <v>2954</v>
      </c>
      <c r="B150" s="832" t="s">
        <v>2955</v>
      </c>
      <c r="C150" s="832" t="s">
        <v>2215</v>
      </c>
      <c r="D150" s="832" t="s">
        <v>3126</v>
      </c>
      <c r="E150" s="832" t="s">
        <v>3127</v>
      </c>
      <c r="F150" s="849"/>
      <c r="G150" s="849"/>
      <c r="H150" s="849"/>
      <c r="I150" s="849"/>
      <c r="J150" s="849">
        <v>1</v>
      </c>
      <c r="K150" s="849">
        <v>174</v>
      </c>
      <c r="L150" s="849">
        <v>1</v>
      </c>
      <c r="M150" s="849">
        <v>174</v>
      </c>
      <c r="N150" s="849"/>
      <c r="O150" s="849"/>
      <c r="P150" s="837"/>
      <c r="Q150" s="850"/>
    </row>
    <row r="151" spans="1:17" ht="14.4" customHeight="1" x14ac:dyDescent="0.3">
      <c r="A151" s="831" t="s">
        <v>2954</v>
      </c>
      <c r="B151" s="832" t="s">
        <v>2955</v>
      </c>
      <c r="C151" s="832" t="s">
        <v>2215</v>
      </c>
      <c r="D151" s="832" t="s">
        <v>3128</v>
      </c>
      <c r="E151" s="832" t="s">
        <v>3129</v>
      </c>
      <c r="F151" s="849"/>
      <c r="G151" s="849"/>
      <c r="H151" s="849"/>
      <c r="I151" s="849"/>
      <c r="J151" s="849"/>
      <c r="K151" s="849"/>
      <c r="L151" s="849"/>
      <c r="M151" s="849"/>
      <c r="N151" s="849">
        <v>1</v>
      </c>
      <c r="O151" s="849">
        <v>84</v>
      </c>
      <c r="P151" s="837"/>
      <c r="Q151" s="850">
        <v>84</v>
      </c>
    </row>
    <row r="152" spans="1:17" ht="14.4" customHeight="1" x14ac:dyDescent="0.3">
      <c r="A152" s="831" t="s">
        <v>2954</v>
      </c>
      <c r="B152" s="832" t="s">
        <v>2955</v>
      </c>
      <c r="C152" s="832" t="s">
        <v>2215</v>
      </c>
      <c r="D152" s="832" t="s">
        <v>3130</v>
      </c>
      <c r="E152" s="832" t="s">
        <v>3131</v>
      </c>
      <c r="F152" s="849">
        <v>5</v>
      </c>
      <c r="G152" s="849">
        <v>110</v>
      </c>
      <c r="H152" s="849">
        <v>0.625</v>
      </c>
      <c r="I152" s="849">
        <v>22</v>
      </c>
      <c r="J152" s="849">
        <v>8</v>
      </c>
      <c r="K152" s="849">
        <v>176</v>
      </c>
      <c r="L152" s="849">
        <v>1</v>
      </c>
      <c r="M152" s="849">
        <v>22</v>
      </c>
      <c r="N152" s="849">
        <v>3</v>
      </c>
      <c r="O152" s="849">
        <v>66</v>
      </c>
      <c r="P152" s="837">
        <v>0.375</v>
      </c>
      <c r="Q152" s="850">
        <v>22</v>
      </c>
    </row>
    <row r="153" spans="1:17" ht="14.4" customHeight="1" x14ac:dyDescent="0.3">
      <c r="A153" s="831" t="s">
        <v>2954</v>
      </c>
      <c r="B153" s="832" t="s">
        <v>2955</v>
      </c>
      <c r="C153" s="832" t="s">
        <v>2215</v>
      </c>
      <c r="D153" s="832" t="s">
        <v>3130</v>
      </c>
      <c r="E153" s="832" t="s">
        <v>3132</v>
      </c>
      <c r="F153" s="849">
        <v>2</v>
      </c>
      <c r="G153" s="849">
        <v>44</v>
      </c>
      <c r="H153" s="849">
        <v>0.4</v>
      </c>
      <c r="I153" s="849">
        <v>22</v>
      </c>
      <c r="J153" s="849">
        <v>5</v>
      </c>
      <c r="K153" s="849">
        <v>110</v>
      </c>
      <c r="L153" s="849">
        <v>1</v>
      </c>
      <c r="M153" s="849">
        <v>22</v>
      </c>
      <c r="N153" s="849"/>
      <c r="O153" s="849"/>
      <c r="P153" s="837"/>
      <c r="Q153" s="850"/>
    </row>
    <row r="154" spans="1:17" ht="14.4" customHeight="1" x14ac:dyDescent="0.3">
      <c r="A154" s="831" t="s">
        <v>2954</v>
      </c>
      <c r="B154" s="832" t="s">
        <v>2955</v>
      </c>
      <c r="C154" s="832" t="s">
        <v>2215</v>
      </c>
      <c r="D154" s="832" t="s">
        <v>3133</v>
      </c>
      <c r="E154" s="832" t="s">
        <v>3134</v>
      </c>
      <c r="F154" s="849"/>
      <c r="G154" s="849"/>
      <c r="H154" s="849"/>
      <c r="I154" s="849"/>
      <c r="J154" s="849">
        <v>2</v>
      </c>
      <c r="K154" s="849">
        <v>990</v>
      </c>
      <c r="L154" s="849">
        <v>1</v>
      </c>
      <c r="M154" s="849">
        <v>495</v>
      </c>
      <c r="N154" s="849"/>
      <c r="O154" s="849"/>
      <c r="P154" s="837"/>
      <c r="Q154" s="850"/>
    </row>
    <row r="155" spans="1:17" ht="14.4" customHeight="1" x14ac:dyDescent="0.3">
      <c r="A155" s="831" t="s">
        <v>2954</v>
      </c>
      <c r="B155" s="832" t="s">
        <v>2955</v>
      </c>
      <c r="C155" s="832" t="s">
        <v>2215</v>
      </c>
      <c r="D155" s="832" t="s">
        <v>3135</v>
      </c>
      <c r="E155" s="832" t="s">
        <v>3136</v>
      </c>
      <c r="F155" s="849">
        <v>8</v>
      </c>
      <c r="G155" s="849">
        <v>1344</v>
      </c>
      <c r="H155" s="849">
        <v>2</v>
      </c>
      <c r="I155" s="849">
        <v>168</v>
      </c>
      <c r="J155" s="849">
        <v>4</v>
      </c>
      <c r="K155" s="849">
        <v>672</v>
      </c>
      <c r="L155" s="849">
        <v>1</v>
      </c>
      <c r="M155" s="849">
        <v>168</v>
      </c>
      <c r="N155" s="849">
        <v>4</v>
      </c>
      <c r="O155" s="849">
        <v>672</v>
      </c>
      <c r="P155" s="837">
        <v>1</v>
      </c>
      <c r="Q155" s="850">
        <v>168</v>
      </c>
    </row>
    <row r="156" spans="1:17" ht="14.4" customHeight="1" x14ac:dyDescent="0.3">
      <c r="A156" s="831" t="s">
        <v>2954</v>
      </c>
      <c r="B156" s="832" t="s">
        <v>2955</v>
      </c>
      <c r="C156" s="832" t="s">
        <v>2215</v>
      </c>
      <c r="D156" s="832" t="s">
        <v>3135</v>
      </c>
      <c r="E156" s="832" t="s">
        <v>3137</v>
      </c>
      <c r="F156" s="849">
        <v>2</v>
      </c>
      <c r="G156" s="849">
        <v>336</v>
      </c>
      <c r="H156" s="849">
        <v>0.5</v>
      </c>
      <c r="I156" s="849">
        <v>168</v>
      </c>
      <c r="J156" s="849">
        <v>4</v>
      </c>
      <c r="K156" s="849">
        <v>672</v>
      </c>
      <c r="L156" s="849">
        <v>1</v>
      </c>
      <c r="M156" s="849">
        <v>168</v>
      </c>
      <c r="N156" s="849"/>
      <c r="O156" s="849"/>
      <c r="P156" s="837"/>
      <c r="Q156" s="850"/>
    </row>
    <row r="157" spans="1:17" ht="14.4" customHeight="1" x14ac:dyDescent="0.3">
      <c r="A157" s="831" t="s">
        <v>2954</v>
      </c>
      <c r="B157" s="832" t="s">
        <v>2955</v>
      </c>
      <c r="C157" s="832" t="s">
        <v>2215</v>
      </c>
      <c r="D157" s="832" t="s">
        <v>3138</v>
      </c>
      <c r="E157" s="832" t="s">
        <v>3139</v>
      </c>
      <c r="F157" s="849">
        <v>2</v>
      </c>
      <c r="G157" s="849">
        <v>46</v>
      </c>
      <c r="H157" s="849">
        <v>2</v>
      </c>
      <c r="I157" s="849">
        <v>23</v>
      </c>
      <c r="J157" s="849">
        <v>1</v>
      </c>
      <c r="K157" s="849">
        <v>23</v>
      </c>
      <c r="L157" s="849">
        <v>1</v>
      </c>
      <c r="M157" s="849">
        <v>23</v>
      </c>
      <c r="N157" s="849">
        <v>2</v>
      </c>
      <c r="O157" s="849">
        <v>46</v>
      </c>
      <c r="P157" s="837">
        <v>2</v>
      </c>
      <c r="Q157" s="850">
        <v>23</v>
      </c>
    </row>
    <row r="158" spans="1:17" ht="14.4" customHeight="1" x14ac:dyDescent="0.3">
      <c r="A158" s="831" t="s">
        <v>2954</v>
      </c>
      <c r="B158" s="832" t="s">
        <v>2955</v>
      </c>
      <c r="C158" s="832" t="s">
        <v>2215</v>
      </c>
      <c r="D158" s="832" t="s">
        <v>3138</v>
      </c>
      <c r="E158" s="832" t="s">
        <v>3140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23</v>
      </c>
      <c r="P158" s="837"/>
      <c r="Q158" s="850">
        <v>23</v>
      </c>
    </row>
    <row r="159" spans="1:17" ht="14.4" customHeight="1" x14ac:dyDescent="0.3">
      <c r="A159" s="831" t="s">
        <v>2954</v>
      </c>
      <c r="B159" s="832" t="s">
        <v>2955</v>
      </c>
      <c r="C159" s="832" t="s">
        <v>2215</v>
      </c>
      <c r="D159" s="832" t="s">
        <v>3141</v>
      </c>
      <c r="E159" s="832" t="s">
        <v>3142</v>
      </c>
      <c r="F159" s="849"/>
      <c r="G159" s="849"/>
      <c r="H159" s="849"/>
      <c r="I159" s="849"/>
      <c r="J159" s="849">
        <v>2</v>
      </c>
      <c r="K159" s="849">
        <v>336</v>
      </c>
      <c r="L159" s="849">
        <v>1</v>
      </c>
      <c r="M159" s="849">
        <v>168</v>
      </c>
      <c r="N159" s="849"/>
      <c r="O159" s="849"/>
      <c r="P159" s="837"/>
      <c r="Q159" s="850"/>
    </row>
    <row r="160" spans="1:17" ht="14.4" customHeight="1" x14ac:dyDescent="0.3">
      <c r="A160" s="831" t="s">
        <v>2954</v>
      </c>
      <c r="B160" s="832" t="s">
        <v>2955</v>
      </c>
      <c r="C160" s="832" t="s">
        <v>2215</v>
      </c>
      <c r="D160" s="832" t="s">
        <v>3143</v>
      </c>
      <c r="E160" s="832" t="s">
        <v>3144</v>
      </c>
      <c r="F160" s="849">
        <v>1</v>
      </c>
      <c r="G160" s="849">
        <v>294</v>
      </c>
      <c r="H160" s="849"/>
      <c r="I160" s="849">
        <v>294</v>
      </c>
      <c r="J160" s="849"/>
      <c r="K160" s="849"/>
      <c r="L160" s="849"/>
      <c r="M160" s="849"/>
      <c r="N160" s="849">
        <v>3</v>
      </c>
      <c r="O160" s="849">
        <v>885</v>
      </c>
      <c r="P160" s="837"/>
      <c r="Q160" s="850">
        <v>295</v>
      </c>
    </row>
    <row r="161" spans="1:17" ht="14.4" customHeight="1" x14ac:dyDescent="0.3">
      <c r="A161" s="831" t="s">
        <v>2954</v>
      </c>
      <c r="B161" s="832" t="s">
        <v>2955</v>
      </c>
      <c r="C161" s="832" t="s">
        <v>2215</v>
      </c>
      <c r="D161" s="832" t="s">
        <v>3143</v>
      </c>
      <c r="E161" s="832" t="s">
        <v>3145</v>
      </c>
      <c r="F161" s="849">
        <v>1</v>
      </c>
      <c r="G161" s="849">
        <v>294</v>
      </c>
      <c r="H161" s="849">
        <v>0.25</v>
      </c>
      <c r="I161" s="849">
        <v>294</v>
      </c>
      <c r="J161" s="849">
        <v>4</v>
      </c>
      <c r="K161" s="849">
        <v>1176</v>
      </c>
      <c r="L161" s="849">
        <v>1</v>
      </c>
      <c r="M161" s="849">
        <v>294</v>
      </c>
      <c r="N161" s="849">
        <v>5</v>
      </c>
      <c r="O161" s="849">
        <v>1475</v>
      </c>
      <c r="P161" s="837">
        <v>1.254251700680272</v>
      </c>
      <c r="Q161" s="850">
        <v>295</v>
      </c>
    </row>
    <row r="162" spans="1:17" ht="14.4" customHeight="1" x14ac:dyDescent="0.3">
      <c r="A162" s="831" t="s">
        <v>2954</v>
      </c>
      <c r="B162" s="832" t="s">
        <v>2955</v>
      </c>
      <c r="C162" s="832" t="s">
        <v>2215</v>
      </c>
      <c r="D162" s="832" t="s">
        <v>3146</v>
      </c>
      <c r="E162" s="832" t="s">
        <v>3147</v>
      </c>
      <c r="F162" s="849">
        <v>2</v>
      </c>
      <c r="G162" s="849">
        <v>90</v>
      </c>
      <c r="H162" s="849"/>
      <c r="I162" s="849">
        <v>45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2954</v>
      </c>
      <c r="B163" s="832" t="s">
        <v>2955</v>
      </c>
      <c r="C163" s="832" t="s">
        <v>2215</v>
      </c>
      <c r="D163" s="832" t="s">
        <v>3146</v>
      </c>
      <c r="E163" s="832" t="s">
        <v>3148</v>
      </c>
      <c r="F163" s="849">
        <v>1</v>
      </c>
      <c r="G163" s="849">
        <v>45</v>
      </c>
      <c r="H163" s="849">
        <v>1</v>
      </c>
      <c r="I163" s="849">
        <v>45</v>
      </c>
      <c r="J163" s="849">
        <v>1</v>
      </c>
      <c r="K163" s="849">
        <v>45</v>
      </c>
      <c r="L163" s="849">
        <v>1</v>
      </c>
      <c r="M163" s="849">
        <v>45</v>
      </c>
      <c r="N163" s="849">
        <v>1</v>
      </c>
      <c r="O163" s="849">
        <v>45</v>
      </c>
      <c r="P163" s="837">
        <v>1</v>
      </c>
      <c r="Q163" s="850">
        <v>45</v>
      </c>
    </row>
    <row r="164" spans="1:17" ht="14.4" customHeight="1" x14ac:dyDescent="0.3">
      <c r="A164" s="831" t="s">
        <v>2954</v>
      </c>
      <c r="B164" s="832" t="s">
        <v>2955</v>
      </c>
      <c r="C164" s="832" t="s">
        <v>2215</v>
      </c>
      <c r="D164" s="832" t="s">
        <v>3149</v>
      </c>
      <c r="E164" s="832" t="s">
        <v>3150</v>
      </c>
      <c r="F164" s="849">
        <v>8</v>
      </c>
      <c r="G164" s="849">
        <v>368</v>
      </c>
      <c r="H164" s="849">
        <v>0.42105263157894735</v>
      </c>
      <c r="I164" s="849">
        <v>46</v>
      </c>
      <c r="J164" s="849">
        <v>19</v>
      </c>
      <c r="K164" s="849">
        <v>874</v>
      </c>
      <c r="L164" s="849">
        <v>1</v>
      </c>
      <c r="M164" s="849">
        <v>46</v>
      </c>
      <c r="N164" s="849">
        <v>10</v>
      </c>
      <c r="O164" s="849">
        <v>460</v>
      </c>
      <c r="P164" s="837">
        <v>0.52631578947368418</v>
      </c>
      <c r="Q164" s="850">
        <v>46</v>
      </c>
    </row>
    <row r="165" spans="1:17" ht="14.4" customHeight="1" x14ac:dyDescent="0.3">
      <c r="A165" s="831" t="s">
        <v>2954</v>
      </c>
      <c r="B165" s="832" t="s">
        <v>2955</v>
      </c>
      <c r="C165" s="832" t="s">
        <v>2215</v>
      </c>
      <c r="D165" s="832" t="s">
        <v>3149</v>
      </c>
      <c r="E165" s="832" t="s">
        <v>3151</v>
      </c>
      <c r="F165" s="849">
        <v>11</v>
      </c>
      <c r="G165" s="849">
        <v>506</v>
      </c>
      <c r="H165" s="849">
        <v>1.375</v>
      </c>
      <c r="I165" s="849">
        <v>46</v>
      </c>
      <c r="J165" s="849">
        <v>8</v>
      </c>
      <c r="K165" s="849">
        <v>368</v>
      </c>
      <c r="L165" s="849">
        <v>1</v>
      </c>
      <c r="M165" s="849">
        <v>46</v>
      </c>
      <c r="N165" s="849">
        <v>9</v>
      </c>
      <c r="O165" s="849">
        <v>414</v>
      </c>
      <c r="P165" s="837">
        <v>1.125</v>
      </c>
      <c r="Q165" s="850">
        <v>46</v>
      </c>
    </row>
    <row r="166" spans="1:17" ht="14.4" customHeight="1" x14ac:dyDescent="0.3">
      <c r="A166" s="831" t="s">
        <v>2954</v>
      </c>
      <c r="B166" s="832" t="s">
        <v>2955</v>
      </c>
      <c r="C166" s="832" t="s">
        <v>2215</v>
      </c>
      <c r="D166" s="832" t="s">
        <v>3152</v>
      </c>
      <c r="E166" s="832" t="s">
        <v>3153</v>
      </c>
      <c r="F166" s="849">
        <v>1</v>
      </c>
      <c r="G166" s="849">
        <v>310</v>
      </c>
      <c r="H166" s="849">
        <v>1</v>
      </c>
      <c r="I166" s="849">
        <v>310</v>
      </c>
      <c r="J166" s="849">
        <v>1</v>
      </c>
      <c r="K166" s="849">
        <v>310</v>
      </c>
      <c r="L166" s="849">
        <v>1</v>
      </c>
      <c r="M166" s="849">
        <v>310</v>
      </c>
      <c r="N166" s="849"/>
      <c r="O166" s="849"/>
      <c r="P166" s="837"/>
      <c r="Q166" s="850"/>
    </row>
    <row r="167" spans="1:17" ht="14.4" customHeight="1" x14ac:dyDescent="0.3">
      <c r="A167" s="831" t="s">
        <v>2954</v>
      </c>
      <c r="B167" s="832" t="s">
        <v>2955</v>
      </c>
      <c r="C167" s="832" t="s">
        <v>2215</v>
      </c>
      <c r="D167" s="832" t="s">
        <v>3154</v>
      </c>
      <c r="E167" s="832" t="s">
        <v>3155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31</v>
      </c>
      <c r="P167" s="837"/>
      <c r="Q167" s="850">
        <v>31</v>
      </c>
    </row>
    <row r="168" spans="1:17" ht="14.4" customHeight="1" x14ac:dyDescent="0.3">
      <c r="A168" s="831" t="s">
        <v>2954</v>
      </c>
      <c r="B168" s="832" t="s">
        <v>2955</v>
      </c>
      <c r="C168" s="832" t="s">
        <v>2215</v>
      </c>
      <c r="D168" s="832" t="s">
        <v>3154</v>
      </c>
      <c r="E168" s="832" t="s">
        <v>3156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31</v>
      </c>
      <c r="P168" s="837"/>
      <c r="Q168" s="850">
        <v>31</v>
      </c>
    </row>
    <row r="169" spans="1:17" ht="14.4" customHeight="1" x14ac:dyDescent="0.3">
      <c r="A169" s="831" t="s">
        <v>2954</v>
      </c>
      <c r="B169" s="832" t="s">
        <v>2955</v>
      </c>
      <c r="C169" s="832" t="s">
        <v>2215</v>
      </c>
      <c r="D169" s="832" t="s">
        <v>3157</v>
      </c>
      <c r="E169" s="832" t="s">
        <v>3158</v>
      </c>
      <c r="F169" s="849"/>
      <c r="G169" s="849"/>
      <c r="H169" s="849"/>
      <c r="I169" s="849"/>
      <c r="J169" s="849">
        <v>1</v>
      </c>
      <c r="K169" s="849">
        <v>804</v>
      </c>
      <c r="L169" s="849">
        <v>1</v>
      </c>
      <c r="M169" s="849">
        <v>804</v>
      </c>
      <c r="N169" s="849"/>
      <c r="O169" s="849"/>
      <c r="P169" s="837"/>
      <c r="Q169" s="850"/>
    </row>
    <row r="170" spans="1:17" ht="14.4" customHeight="1" x14ac:dyDescent="0.3">
      <c r="A170" s="831" t="s">
        <v>2954</v>
      </c>
      <c r="B170" s="832" t="s">
        <v>2955</v>
      </c>
      <c r="C170" s="832" t="s">
        <v>2215</v>
      </c>
      <c r="D170" s="832" t="s">
        <v>3159</v>
      </c>
      <c r="E170" s="832" t="s">
        <v>3160</v>
      </c>
      <c r="F170" s="849"/>
      <c r="G170" s="849"/>
      <c r="H170" s="849"/>
      <c r="I170" s="849"/>
      <c r="J170" s="849">
        <v>2</v>
      </c>
      <c r="K170" s="849">
        <v>380</v>
      </c>
      <c r="L170" s="849">
        <v>1</v>
      </c>
      <c r="M170" s="849">
        <v>190</v>
      </c>
      <c r="N170" s="849"/>
      <c r="O170" s="849"/>
      <c r="P170" s="837"/>
      <c r="Q170" s="850"/>
    </row>
    <row r="171" spans="1:17" ht="14.4" customHeight="1" x14ac:dyDescent="0.3">
      <c r="A171" s="831" t="s">
        <v>2954</v>
      </c>
      <c r="B171" s="832" t="s">
        <v>2955</v>
      </c>
      <c r="C171" s="832" t="s">
        <v>2215</v>
      </c>
      <c r="D171" s="832" t="s">
        <v>3161</v>
      </c>
      <c r="E171" s="832" t="s">
        <v>3162</v>
      </c>
      <c r="F171" s="849"/>
      <c r="G171" s="849"/>
      <c r="H171" s="849"/>
      <c r="I171" s="849"/>
      <c r="J171" s="849">
        <v>1</v>
      </c>
      <c r="K171" s="849">
        <v>274</v>
      </c>
      <c r="L171" s="849">
        <v>1</v>
      </c>
      <c r="M171" s="849">
        <v>274</v>
      </c>
      <c r="N171" s="849"/>
      <c r="O171" s="849"/>
      <c r="P171" s="837"/>
      <c r="Q171" s="850"/>
    </row>
    <row r="172" spans="1:17" ht="14.4" customHeight="1" x14ac:dyDescent="0.3">
      <c r="A172" s="831" t="s">
        <v>2954</v>
      </c>
      <c r="B172" s="832" t="s">
        <v>2955</v>
      </c>
      <c r="C172" s="832" t="s">
        <v>2215</v>
      </c>
      <c r="D172" s="832" t="s">
        <v>3163</v>
      </c>
      <c r="E172" s="832" t="s">
        <v>3164</v>
      </c>
      <c r="F172" s="849">
        <v>1</v>
      </c>
      <c r="G172" s="849">
        <v>133</v>
      </c>
      <c r="H172" s="849"/>
      <c r="I172" s="849">
        <v>133</v>
      </c>
      <c r="J172" s="849"/>
      <c r="K172" s="849"/>
      <c r="L172" s="849"/>
      <c r="M172" s="849"/>
      <c r="N172" s="849">
        <v>4</v>
      </c>
      <c r="O172" s="849">
        <v>532</v>
      </c>
      <c r="P172" s="837"/>
      <c r="Q172" s="850">
        <v>133</v>
      </c>
    </row>
    <row r="173" spans="1:17" ht="14.4" customHeight="1" x14ac:dyDescent="0.3">
      <c r="A173" s="831" t="s">
        <v>2954</v>
      </c>
      <c r="B173" s="832" t="s">
        <v>2955</v>
      </c>
      <c r="C173" s="832" t="s">
        <v>2215</v>
      </c>
      <c r="D173" s="832" t="s">
        <v>3165</v>
      </c>
      <c r="E173" s="832" t="s">
        <v>3166</v>
      </c>
      <c r="F173" s="849">
        <v>112</v>
      </c>
      <c r="G173" s="849">
        <v>4144</v>
      </c>
      <c r="H173" s="849">
        <v>1.037037037037037</v>
      </c>
      <c r="I173" s="849">
        <v>37</v>
      </c>
      <c r="J173" s="849">
        <v>108</v>
      </c>
      <c r="K173" s="849">
        <v>3996</v>
      </c>
      <c r="L173" s="849">
        <v>1</v>
      </c>
      <c r="M173" s="849">
        <v>37</v>
      </c>
      <c r="N173" s="849">
        <v>98</v>
      </c>
      <c r="O173" s="849">
        <v>3626</v>
      </c>
      <c r="P173" s="837">
        <v>0.90740740740740744</v>
      </c>
      <c r="Q173" s="850">
        <v>37</v>
      </c>
    </row>
    <row r="174" spans="1:17" ht="14.4" customHeight="1" x14ac:dyDescent="0.3">
      <c r="A174" s="831" t="s">
        <v>2954</v>
      </c>
      <c r="B174" s="832" t="s">
        <v>2955</v>
      </c>
      <c r="C174" s="832" t="s">
        <v>2215</v>
      </c>
      <c r="D174" s="832" t="s">
        <v>3165</v>
      </c>
      <c r="E174" s="832" t="s">
        <v>3167</v>
      </c>
      <c r="F174" s="849">
        <v>5</v>
      </c>
      <c r="G174" s="849">
        <v>185</v>
      </c>
      <c r="H174" s="849">
        <v>1</v>
      </c>
      <c r="I174" s="849">
        <v>37</v>
      </c>
      <c r="J174" s="849">
        <v>5</v>
      </c>
      <c r="K174" s="849">
        <v>185</v>
      </c>
      <c r="L174" s="849">
        <v>1</v>
      </c>
      <c r="M174" s="849">
        <v>37</v>
      </c>
      <c r="N174" s="849">
        <v>4</v>
      </c>
      <c r="O174" s="849">
        <v>148</v>
      </c>
      <c r="P174" s="837">
        <v>0.8</v>
      </c>
      <c r="Q174" s="850">
        <v>37</v>
      </c>
    </row>
    <row r="175" spans="1:17" ht="14.4" customHeight="1" x14ac:dyDescent="0.3">
      <c r="A175" s="831" t="s">
        <v>3168</v>
      </c>
      <c r="B175" s="832" t="s">
        <v>2769</v>
      </c>
      <c r="C175" s="832" t="s">
        <v>2206</v>
      </c>
      <c r="D175" s="832" t="s">
        <v>3169</v>
      </c>
      <c r="E175" s="832" t="s">
        <v>3170</v>
      </c>
      <c r="F175" s="849">
        <v>1.5</v>
      </c>
      <c r="G175" s="849">
        <v>2566.9</v>
      </c>
      <c r="H175" s="849">
        <v>0.74999853909669434</v>
      </c>
      <c r="I175" s="849">
        <v>1711.2666666666667</v>
      </c>
      <c r="J175" s="849">
        <v>2</v>
      </c>
      <c r="K175" s="849">
        <v>3422.54</v>
      </c>
      <c r="L175" s="849">
        <v>1</v>
      </c>
      <c r="M175" s="849">
        <v>1711.27</v>
      </c>
      <c r="N175" s="849"/>
      <c r="O175" s="849"/>
      <c r="P175" s="837"/>
      <c r="Q175" s="850"/>
    </row>
    <row r="176" spans="1:17" ht="14.4" customHeight="1" x14ac:dyDescent="0.3">
      <c r="A176" s="831" t="s">
        <v>3168</v>
      </c>
      <c r="B176" s="832" t="s">
        <v>2769</v>
      </c>
      <c r="C176" s="832" t="s">
        <v>2206</v>
      </c>
      <c r="D176" s="832" t="s">
        <v>3171</v>
      </c>
      <c r="E176" s="832" t="s">
        <v>3172</v>
      </c>
      <c r="F176" s="849">
        <v>2.6900000000000004</v>
      </c>
      <c r="G176" s="849">
        <v>7292.7200000000012</v>
      </c>
      <c r="H176" s="849">
        <v>7.9205847534021929</v>
      </c>
      <c r="I176" s="849">
        <v>2711.0483271375465</v>
      </c>
      <c r="J176" s="849">
        <v>0.34</v>
      </c>
      <c r="K176" s="849">
        <v>920.73</v>
      </c>
      <c r="L176" s="849">
        <v>1</v>
      </c>
      <c r="M176" s="849">
        <v>2708.0294117647059</v>
      </c>
      <c r="N176" s="849">
        <v>2.4900000000000002</v>
      </c>
      <c r="O176" s="849">
        <v>6465.93</v>
      </c>
      <c r="P176" s="837">
        <v>7.0226124922615751</v>
      </c>
      <c r="Q176" s="850">
        <v>2596.7590361445782</v>
      </c>
    </row>
    <row r="177" spans="1:17" ht="14.4" customHeight="1" x14ac:dyDescent="0.3">
      <c r="A177" s="831" t="s">
        <v>3168</v>
      </c>
      <c r="B177" s="832" t="s">
        <v>2769</v>
      </c>
      <c r="C177" s="832" t="s">
        <v>2206</v>
      </c>
      <c r="D177" s="832" t="s">
        <v>3173</v>
      </c>
      <c r="E177" s="832" t="s">
        <v>3172</v>
      </c>
      <c r="F177" s="849">
        <v>0.60000000000000009</v>
      </c>
      <c r="G177" s="849">
        <v>4062.06</v>
      </c>
      <c r="H177" s="849">
        <v>0.42857142857142849</v>
      </c>
      <c r="I177" s="849">
        <v>6770.0999999999985</v>
      </c>
      <c r="J177" s="849">
        <v>1.4</v>
      </c>
      <c r="K177" s="849">
        <v>9478.1400000000012</v>
      </c>
      <c r="L177" s="849">
        <v>1</v>
      </c>
      <c r="M177" s="849">
        <v>6770.1000000000013</v>
      </c>
      <c r="N177" s="849">
        <v>2.0000000000000004</v>
      </c>
      <c r="O177" s="849">
        <v>12952.6</v>
      </c>
      <c r="P177" s="837">
        <v>1.3665761425764968</v>
      </c>
      <c r="Q177" s="850">
        <v>6476.2999999999984</v>
      </c>
    </row>
    <row r="178" spans="1:17" ht="14.4" customHeight="1" x14ac:dyDescent="0.3">
      <c r="A178" s="831" t="s">
        <v>3168</v>
      </c>
      <c r="B178" s="832" t="s">
        <v>2769</v>
      </c>
      <c r="C178" s="832" t="s">
        <v>2206</v>
      </c>
      <c r="D178" s="832" t="s">
        <v>3174</v>
      </c>
      <c r="E178" s="832" t="s">
        <v>3175</v>
      </c>
      <c r="F178" s="849">
        <v>0.3</v>
      </c>
      <c r="G178" s="849">
        <v>1483.19</v>
      </c>
      <c r="H178" s="849">
        <v>2.1429046146733319</v>
      </c>
      <c r="I178" s="849">
        <v>4943.9666666666672</v>
      </c>
      <c r="J178" s="849">
        <v>0.14000000000000001</v>
      </c>
      <c r="K178" s="849">
        <v>692.14</v>
      </c>
      <c r="L178" s="849">
        <v>1</v>
      </c>
      <c r="M178" s="849">
        <v>4943.8571428571422</v>
      </c>
      <c r="N178" s="849">
        <v>0.54</v>
      </c>
      <c r="O178" s="849">
        <v>2669.73</v>
      </c>
      <c r="P178" s="837">
        <v>3.8572109688791287</v>
      </c>
      <c r="Q178" s="850">
        <v>4943.9444444444443</v>
      </c>
    </row>
    <row r="179" spans="1:17" ht="14.4" customHeight="1" x14ac:dyDescent="0.3">
      <c r="A179" s="831" t="s">
        <v>3168</v>
      </c>
      <c r="B179" s="832" t="s">
        <v>2769</v>
      </c>
      <c r="C179" s="832" t="s">
        <v>2206</v>
      </c>
      <c r="D179" s="832" t="s">
        <v>3176</v>
      </c>
      <c r="E179" s="832" t="s">
        <v>2891</v>
      </c>
      <c r="F179" s="849">
        <v>1.5</v>
      </c>
      <c r="G179" s="849">
        <v>1427</v>
      </c>
      <c r="H179" s="849">
        <v>0.34637940074179074</v>
      </c>
      <c r="I179" s="849">
        <v>951.33333333333337</v>
      </c>
      <c r="J179" s="849">
        <v>4.0999999999999996</v>
      </c>
      <c r="K179" s="849">
        <v>4119.76</v>
      </c>
      <c r="L179" s="849">
        <v>1</v>
      </c>
      <c r="M179" s="849">
        <v>1004.8195121951221</v>
      </c>
      <c r="N179" s="849">
        <v>0.7</v>
      </c>
      <c r="O179" s="849">
        <v>703.38</v>
      </c>
      <c r="P179" s="837">
        <v>0.17073324659688913</v>
      </c>
      <c r="Q179" s="850">
        <v>1004.8285714285715</v>
      </c>
    </row>
    <row r="180" spans="1:17" ht="14.4" customHeight="1" x14ac:dyDescent="0.3">
      <c r="A180" s="831" t="s">
        <v>3168</v>
      </c>
      <c r="B180" s="832" t="s">
        <v>2769</v>
      </c>
      <c r="C180" s="832" t="s">
        <v>2206</v>
      </c>
      <c r="D180" s="832" t="s">
        <v>3177</v>
      </c>
      <c r="E180" s="832" t="s">
        <v>3175</v>
      </c>
      <c r="F180" s="849">
        <v>1.25</v>
      </c>
      <c r="G180" s="849">
        <v>12359.87</v>
      </c>
      <c r="H180" s="849">
        <v>1.4705920146965563</v>
      </c>
      <c r="I180" s="849">
        <v>9887.8960000000006</v>
      </c>
      <c r="J180" s="849">
        <v>0.85000000000000009</v>
      </c>
      <c r="K180" s="849">
        <v>8404.69</v>
      </c>
      <c r="L180" s="849">
        <v>1</v>
      </c>
      <c r="M180" s="849">
        <v>9887.8705882352933</v>
      </c>
      <c r="N180" s="849">
        <v>1.24</v>
      </c>
      <c r="O180" s="849">
        <v>12260.989999999998</v>
      </c>
      <c r="P180" s="837">
        <v>1.4588271548385481</v>
      </c>
      <c r="Q180" s="850">
        <v>9887.8951612903202</v>
      </c>
    </row>
    <row r="181" spans="1:17" ht="14.4" customHeight="1" x14ac:dyDescent="0.3">
      <c r="A181" s="831" t="s">
        <v>3168</v>
      </c>
      <c r="B181" s="832" t="s">
        <v>2769</v>
      </c>
      <c r="C181" s="832" t="s">
        <v>2206</v>
      </c>
      <c r="D181" s="832" t="s">
        <v>3178</v>
      </c>
      <c r="E181" s="832" t="s">
        <v>3179</v>
      </c>
      <c r="F181" s="849">
        <v>3</v>
      </c>
      <c r="G181" s="849">
        <v>2798.46</v>
      </c>
      <c r="H181" s="849">
        <v>0.33513487620131133</v>
      </c>
      <c r="I181" s="849">
        <v>932.82</v>
      </c>
      <c r="J181" s="849">
        <v>9.9</v>
      </c>
      <c r="K181" s="849">
        <v>8350.25</v>
      </c>
      <c r="L181" s="849">
        <v>1</v>
      </c>
      <c r="M181" s="849">
        <v>843.45959595959596</v>
      </c>
      <c r="N181" s="849">
        <v>9.5</v>
      </c>
      <c r="O181" s="849">
        <v>8012.8700000000008</v>
      </c>
      <c r="P181" s="837">
        <v>0.95959641926888428</v>
      </c>
      <c r="Q181" s="850">
        <v>843.46</v>
      </c>
    </row>
    <row r="182" spans="1:17" ht="14.4" customHeight="1" x14ac:dyDescent="0.3">
      <c r="A182" s="831" t="s">
        <v>3168</v>
      </c>
      <c r="B182" s="832" t="s">
        <v>2769</v>
      </c>
      <c r="C182" s="832" t="s">
        <v>2206</v>
      </c>
      <c r="D182" s="832" t="s">
        <v>3180</v>
      </c>
      <c r="E182" s="832" t="s">
        <v>3179</v>
      </c>
      <c r="F182" s="849"/>
      <c r="G182" s="849"/>
      <c r="H182" s="849"/>
      <c r="I182" s="849"/>
      <c r="J182" s="849">
        <v>1</v>
      </c>
      <c r="K182" s="849">
        <v>1686.92</v>
      </c>
      <c r="L182" s="849">
        <v>1</v>
      </c>
      <c r="M182" s="849">
        <v>1686.92</v>
      </c>
      <c r="N182" s="849"/>
      <c r="O182" s="849"/>
      <c r="P182" s="837"/>
      <c r="Q182" s="850"/>
    </row>
    <row r="183" spans="1:17" ht="14.4" customHeight="1" x14ac:dyDescent="0.3">
      <c r="A183" s="831" t="s">
        <v>3168</v>
      </c>
      <c r="B183" s="832" t="s">
        <v>2769</v>
      </c>
      <c r="C183" s="832" t="s">
        <v>2206</v>
      </c>
      <c r="D183" s="832" t="s">
        <v>3181</v>
      </c>
      <c r="E183" s="832" t="s">
        <v>2893</v>
      </c>
      <c r="F183" s="849"/>
      <c r="G183" s="849"/>
      <c r="H183" s="849"/>
      <c r="I183" s="849"/>
      <c r="J183" s="849">
        <v>0.1</v>
      </c>
      <c r="K183" s="849">
        <v>454.76</v>
      </c>
      <c r="L183" s="849">
        <v>1</v>
      </c>
      <c r="M183" s="849">
        <v>4547.5999999999995</v>
      </c>
      <c r="N183" s="849">
        <v>0.89999999999999991</v>
      </c>
      <c r="O183" s="849">
        <v>4092.84</v>
      </c>
      <c r="P183" s="837">
        <v>9</v>
      </c>
      <c r="Q183" s="850">
        <v>4547.6000000000004</v>
      </c>
    </row>
    <row r="184" spans="1:17" ht="14.4" customHeight="1" x14ac:dyDescent="0.3">
      <c r="A184" s="831" t="s">
        <v>3168</v>
      </c>
      <c r="B184" s="832" t="s">
        <v>2769</v>
      </c>
      <c r="C184" s="832" t="s">
        <v>2206</v>
      </c>
      <c r="D184" s="832" t="s">
        <v>3182</v>
      </c>
      <c r="E184" s="832" t="s">
        <v>2893</v>
      </c>
      <c r="F184" s="849">
        <v>0.21</v>
      </c>
      <c r="G184" s="849">
        <v>1859.35</v>
      </c>
      <c r="H184" s="849">
        <v>0.88883311821788791</v>
      </c>
      <c r="I184" s="849">
        <v>8854.0476190476184</v>
      </c>
      <c r="J184" s="849">
        <v>0.22999999999999998</v>
      </c>
      <c r="K184" s="849">
        <v>2091.9</v>
      </c>
      <c r="L184" s="849">
        <v>1</v>
      </c>
      <c r="M184" s="849">
        <v>9095.2173913043498</v>
      </c>
      <c r="N184" s="849">
        <v>0.2</v>
      </c>
      <c r="O184" s="849">
        <v>1819.04</v>
      </c>
      <c r="P184" s="837">
        <v>0.86956355466322477</v>
      </c>
      <c r="Q184" s="850">
        <v>9095.1999999999989</v>
      </c>
    </row>
    <row r="185" spans="1:17" ht="14.4" customHeight="1" x14ac:dyDescent="0.3">
      <c r="A185" s="831" t="s">
        <v>3168</v>
      </c>
      <c r="B185" s="832" t="s">
        <v>2769</v>
      </c>
      <c r="C185" s="832" t="s">
        <v>2206</v>
      </c>
      <c r="D185" s="832" t="s">
        <v>3183</v>
      </c>
      <c r="E185" s="832" t="s">
        <v>3184</v>
      </c>
      <c r="F185" s="849"/>
      <c r="G185" s="849"/>
      <c r="H185" s="849"/>
      <c r="I185" s="849"/>
      <c r="J185" s="849">
        <v>0.1</v>
      </c>
      <c r="K185" s="849">
        <v>194.93</v>
      </c>
      <c r="L185" s="849">
        <v>1</v>
      </c>
      <c r="M185" s="849">
        <v>1949.3</v>
      </c>
      <c r="N185" s="849"/>
      <c r="O185" s="849"/>
      <c r="P185" s="837"/>
      <c r="Q185" s="850"/>
    </row>
    <row r="186" spans="1:17" ht="14.4" customHeight="1" x14ac:dyDescent="0.3">
      <c r="A186" s="831" t="s">
        <v>3168</v>
      </c>
      <c r="B186" s="832" t="s">
        <v>2769</v>
      </c>
      <c r="C186" s="832" t="s">
        <v>2206</v>
      </c>
      <c r="D186" s="832" t="s">
        <v>2892</v>
      </c>
      <c r="E186" s="832" t="s">
        <v>2893</v>
      </c>
      <c r="F186" s="849">
        <v>4.8500000000000005</v>
      </c>
      <c r="G186" s="849">
        <v>8588.3799999999992</v>
      </c>
      <c r="H186" s="849">
        <v>1.8371102089010769</v>
      </c>
      <c r="I186" s="849">
        <v>1770.7999999999997</v>
      </c>
      <c r="J186" s="849">
        <v>2.57</v>
      </c>
      <c r="K186" s="849">
        <v>4674.9399999999996</v>
      </c>
      <c r="L186" s="849">
        <v>1</v>
      </c>
      <c r="M186" s="849">
        <v>1819.0428015564203</v>
      </c>
      <c r="N186" s="849">
        <v>2.9</v>
      </c>
      <c r="O186" s="849">
        <v>5275.21</v>
      </c>
      <c r="P186" s="837">
        <v>1.1284016479355885</v>
      </c>
      <c r="Q186" s="850">
        <v>1819.0379310344829</v>
      </c>
    </row>
    <row r="187" spans="1:17" ht="14.4" customHeight="1" x14ac:dyDescent="0.3">
      <c r="A187" s="831" t="s">
        <v>3168</v>
      </c>
      <c r="B187" s="832" t="s">
        <v>2769</v>
      </c>
      <c r="C187" s="832" t="s">
        <v>2206</v>
      </c>
      <c r="D187" s="832" t="s">
        <v>3185</v>
      </c>
      <c r="E187" s="832" t="s">
        <v>2893</v>
      </c>
      <c r="F187" s="849">
        <v>0.13</v>
      </c>
      <c r="G187" s="849">
        <v>4108.26</v>
      </c>
      <c r="H187" s="849">
        <v>0.8686494075458614</v>
      </c>
      <c r="I187" s="849">
        <v>31602</v>
      </c>
      <c r="J187" s="849">
        <v>0.14000000000000001</v>
      </c>
      <c r="K187" s="849">
        <v>4729.4799999999996</v>
      </c>
      <c r="L187" s="849">
        <v>1</v>
      </c>
      <c r="M187" s="849">
        <v>33781.999999999993</v>
      </c>
      <c r="N187" s="849">
        <v>0.2</v>
      </c>
      <c r="O187" s="849">
        <v>6439.3700000000008</v>
      </c>
      <c r="P187" s="837">
        <v>1.3615386892427923</v>
      </c>
      <c r="Q187" s="850">
        <v>32196.850000000002</v>
      </c>
    </row>
    <row r="188" spans="1:17" ht="14.4" customHeight="1" x14ac:dyDescent="0.3">
      <c r="A188" s="831" t="s">
        <v>3168</v>
      </c>
      <c r="B188" s="832" t="s">
        <v>2769</v>
      </c>
      <c r="C188" s="832" t="s">
        <v>2358</v>
      </c>
      <c r="D188" s="832" t="s">
        <v>3186</v>
      </c>
      <c r="E188" s="832" t="s">
        <v>3187</v>
      </c>
      <c r="F188" s="849">
        <v>2</v>
      </c>
      <c r="G188" s="849">
        <v>1944.64</v>
      </c>
      <c r="H188" s="849"/>
      <c r="I188" s="849">
        <v>972.32</v>
      </c>
      <c r="J188" s="849"/>
      <c r="K188" s="849"/>
      <c r="L188" s="849"/>
      <c r="M188" s="849"/>
      <c r="N188" s="849">
        <v>2</v>
      </c>
      <c r="O188" s="849">
        <v>1944.64</v>
      </c>
      <c r="P188" s="837"/>
      <c r="Q188" s="850">
        <v>972.32</v>
      </c>
    </row>
    <row r="189" spans="1:17" ht="14.4" customHeight="1" x14ac:dyDescent="0.3">
      <c r="A189" s="831" t="s">
        <v>3168</v>
      </c>
      <c r="B189" s="832" t="s">
        <v>2769</v>
      </c>
      <c r="C189" s="832" t="s">
        <v>2358</v>
      </c>
      <c r="D189" s="832" t="s">
        <v>3188</v>
      </c>
      <c r="E189" s="832" t="s">
        <v>3187</v>
      </c>
      <c r="F189" s="849"/>
      <c r="G189" s="849"/>
      <c r="H189" s="849"/>
      <c r="I189" s="849"/>
      <c r="J189" s="849">
        <v>1</v>
      </c>
      <c r="K189" s="849">
        <v>1408.42</v>
      </c>
      <c r="L189" s="849">
        <v>1</v>
      </c>
      <c r="M189" s="849">
        <v>1408.42</v>
      </c>
      <c r="N189" s="849">
        <v>1</v>
      </c>
      <c r="O189" s="849">
        <v>1408.42</v>
      </c>
      <c r="P189" s="837">
        <v>1</v>
      </c>
      <c r="Q189" s="850">
        <v>1408.42</v>
      </c>
    </row>
    <row r="190" spans="1:17" ht="14.4" customHeight="1" x14ac:dyDescent="0.3">
      <c r="A190" s="831" t="s">
        <v>3168</v>
      </c>
      <c r="B190" s="832" t="s">
        <v>2769</v>
      </c>
      <c r="C190" s="832" t="s">
        <v>2358</v>
      </c>
      <c r="D190" s="832" t="s">
        <v>3189</v>
      </c>
      <c r="E190" s="832" t="s">
        <v>3187</v>
      </c>
      <c r="F190" s="849">
        <v>9</v>
      </c>
      <c r="G190" s="849">
        <v>18596.7</v>
      </c>
      <c r="H190" s="849">
        <v>1.2857142857142858</v>
      </c>
      <c r="I190" s="849">
        <v>2066.3000000000002</v>
      </c>
      <c r="J190" s="849">
        <v>7</v>
      </c>
      <c r="K190" s="849">
        <v>14464.1</v>
      </c>
      <c r="L190" s="849">
        <v>1</v>
      </c>
      <c r="M190" s="849">
        <v>2066.3000000000002</v>
      </c>
      <c r="N190" s="849">
        <v>9</v>
      </c>
      <c r="O190" s="849">
        <v>17915.100000000002</v>
      </c>
      <c r="P190" s="837">
        <v>1.2385907177079805</v>
      </c>
      <c r="Q190" s="850">
        <v>1990.5666666666668</v>
      </c>
    </row>
    <row r="191" spans="1:17" ht="14.4" customHeight="1" x14ac:dyDescent="0.3">
      <c r="A191" s="831" t="s">
        <v>3168</v>
      </c>
      <c r="B191" s="832" t="s">
        <v>2769</v>
      </c>
      <c r="C191" s="832" t="s">
        <v>2358</v>
      </c>
      <c r="D191" s="832" t="s">
        <v>3190</v>
      </c>
      <c r="E191" s="832" t="s">
        <v>3191</v>
      </c>
      <c r="F191" s="849"/>
      <c r="G191" s="849"/>
      <c r="H191" s="849"/>
      <c r="I191" s="849"/>
      <c r="J191" s="849">
        <v>1</v>
      </c>
      <c r="K191" s="849">
        <v>1932.09</v>
      </c>
      <c r="L191" s="849">
        <v>1</v>
      </c>
      <c r="M191" s="849">
        <v>1932.09</v>
      </c>
      <c r="N191" s="849"/>
      <c r="O191" s="849"/>
      <c r="P191" s="837"/>
      <c r="Q191" s="850"/>
    </row>
    <row r="192" spans="1:17" ht="14.4" customHeight="1" x14ac:dyDescent="0.3">
      <c r="A192" s="831" t="s">
        <v>3168</v>
      </c>
      <c r="B192" s="832" t="s">
        <v>2769</v>
      </c>
      <c r="C192" s="832" t="s">
        <v>2358</v>
      </c>
      <c r="D192" s="832" t="s">
        <v>3192</v>
      </c>
      <c r="E192" s="832" t="s">
        <v>3193</v>
      </c>
      <c r="F192" s="849">
        <v>9</v>
      </c>
      <c r="G192" s="849">
        <v>9249.84</v>
      </c>
      <c r="H192" s="849">
        <v>3.0000000000000004</v>
      </c>
      <c r="I192" s="849">
        <v>1027.76</v>
      </c>
      <c r="J192" s="849">
        <v>3</v>
      </c>
      <c r="K192" s="849">
        <v>3083.2799999999997</v>
      </c>
      <c r="L192" s="849">
        <v>1</v>
      </c>
      <c r="M192" s="849">
        <v>1027.76</v>
      </c>
      <c r="N192" s="849">
        <v>6</v>
      </c>
      <c r="O192" s="849">
        <v>6166.56</v>
      </c>
      <c r="P192" s="837">
        <v>2.0000000000000004</v>
      </c>
      <c r="Q192" s="850">
        <v>1027.76</v>
      </c>
    </row>
    <row r="193" spans="1:17" ht="14.4" customHeight="1" x14ac:dyDescent="0.3">
      <c r="A193" s="831" t="s">
        <v>3168</v>
      </c>
      <c r="B193" s="832" t="s">
        <v>2769</v>
      </c>
      <c r="C193" s="832" t="s">
        <v>2358</v>
      </c>
      <c r="D193" s="832" t="s">
        <v>3192</v>
      </c>
      <c r="E193" s="832" t="s">
        <v>3194</v>
      </c>
      <c r="F193" s="849">
        <v>1</v>
      </c>
      <c r="G193" s="849">
        <v>1027.76</v>
      </c>
      <c r="H193" s="849">
        <v>0.25</v>
      </c>
      <c r="I193" s="849">
        <v>1027.76</v>
      </c>
      <c r="J193" s="849">
        <v>4</v>
      </c>
      <c r="K193" s="849">
        <v>4111.04</v>
      </c>
      <c r="L193" s="849">
        <v>1</v>
      </c>
      <c r="M193" s="849">
        <v>1027.76</v>
      </c>
      <c r="N193" s="849">
        <v>7</v>
      </c>
      <c r="O193" s="849">
        <v>6573.98</v>
      </c>
      <c r="P193" s="837">
        <v>1.5991038763913754</v>
      </c>
      <c r="Q193" s="850">
        <v>939.14</v>
      </c>
    </row>
    <row r="194" spans="1:17" ht="14.4" customHeight="1" x14ac:dyDescent="0.3">
      <c r="A194" s="831" t="s">
        <v>3168</v>
      </c>
      <c r="B194" s="832" t="s">
        <v>2769</v>
      </c>
      <c r="C194" s="832" t="s">
        <v>2358</v>
      </c>
      <c r="D194" s="832" t="s">
        <v>3195</v>
      </c>
      <c r="E194" s="832" t="s">
        <v>3194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2031.2</v>
      </c>
      <c r="P194" s="837"/>
      <c r="Q194" s="850">
        <v>2031.2</v>
      </c>
    </row>
    <row r="195" spans="1:17" ht="14.4" customHeight="1" x14ac:dyDescent="0.3">
      <c r="A195" s="831" t="s">
        <v>3168</v>
      </c>
      <c r="B195" s="832" t="s">
        <v>2769</v>
      </c>
      <c r="C195" s="832" t="s">
        <v>2358</v>
      </c>
      <c r="D195" s="832" t="s">
        <v>3196</v>
      </c>
      <c r="E195" s="832" t="s">
        <v>3197</v>
      </c>
      <c r="F195" s="849">
        <v>5</v>
      </c>
      <c r="G195" s="849">
        <v>86750</v>
      </c>
      <c r="H195" s="849">
        <v>1</v>
      </c>
      <c r="I195" s="849">
        <v>17350</v>
      </c>
      <c r="J195" s="849">
        <v>5</v>
      </c>
      <c r="K195" s="849">
        <v>86750</v>
      </c>
      <c r="L195" s="849">
        <v>1</v>
      </c>
      <c r="M195" s="849">
        <v>17350</v>
      </c>
      <c r="N195" s="849">
        <v>8</v>
      </c>
      <c r="O195" s="849">
        <v>131941.48000000001</v>
      </c>
      <c r="P195" s="837">
        <v>1.5209392507204613</v>
      </c>
      <c r="Q195" s="850">
        <v>16492.685000000001</v>
      </c>
    </row>
    <row r="196" spans="1:17" ht="14.4" customHeight="1" x14ac:dyDescent="0.3">
      <c r="A196" s="831" t="s">
        <v>3168</v>
      </c>
      <c r="B196" s="832" t="s">
        <v>2769</v>
      </c>
      <c r="C196" s="832" t="s">
        <v>2358</v>
      </c>
      <c r="D196" s="832" t="s">
        <v>3198</v>
      </c>
      <c r="E196" s="832" t="s">
        <v>3199</v>
      </c>
      <c r="F196" s="849">
        <v>2</v>
      </c>
      <c r="G196" s="849">
        <v>17073.099999999999</v>
      </c>
      <c r="H196" s="849">
        <v>2</v>
      </c>
      <c r="I196" s="849">
        <v>8536.5499999999993</v>
      </c>
      <c r="J196" s="849">
        <v>1</v>
      </c>
      <c r="K196" s="849">
        <v>8536.5499999999993</v>
      </c>
      <c r="L196" s="849">
        <v>1</v>
      </c>
      <c r="M196" s="849">
        <v>8536.5499999999993</v>
      </c>
      <c r="N196" s="849"/>
      <c r="O196" s="849"/>
      <c r="P196" s="837"/>
      <c r="Q196" s="850"/>
    </row>
    <row r="197" spans="1:17" ht="14.4" customHeight="1" x14ac:dyDescent="0.3">
      <c r="A197" s="831" t="s">
        <v>3168</v>
      </c>
      <c r="B197" s="832" t="s">
        <v>2769</v>
      </c>
      <c r="C197" s="832" t="s">
        <v>2358</v>
      </c>
      <c r="D197" s="832" t="s">
        <v>3200</v>
      </c>
      <c r="E197" s="832" t="s">
        <v>3201</v>
      </c>
      <c r="F197" s="849">
        <v>3</v>
      </c>
      <c r="G197" s="849">
        <v>35316</v>
      </c>
      <c r="H197" s="849">
        <v>1</v>
      </c>
      <c r="I197" s="849">
        <v>11772</v>
      </c>
      <c r="J197" s="849">
        <v>3</v>
      </c>
      <c r="K197" s="849">
        <v>35316</v>
      </c>
      <c r="L197" s="849">
        <v>1</v>
      </c>
      <c r="M197" s="849">
        <v>11772</v>
      </c>
      <c r="N197" s="849">
        <v>1</v>
      </c>
      <c r="O197" s="849">
        <v>11772</v>
      </c>
      <c r="P197" s="837">
        <v>0.33333333333333331</v>
      </c>
      <c r="Q197" s="850">
        <v>11772</v>
      </c>
    </row>
    <row r="198" spans="1:17" ht="14.4" customHeight="1" x14ac:dyDescent="0.3">
      <c r="A198" s="831" t="s">
        <v>3168</v>
      </c>
      <c r="B198" s="832" t="s">
        <v>2769</v>
      </c>
      <c r="C198" s="832" t="s">
        <v>2358</v>
      </c>
      <c r="D198" s="832" t="s">
        <v>3200</v>
      </c>
      <c r="E198" s="832" t="s">
        <v>3202</v>
      </c>
      <c r="F198" s="849">
        <v>1</v>
      </c>
      <c r="G198" s="849">
        <v>11772</v>
      </c>
      <c r="H198" s="849"/>
      <c r="I198" s="849">
        <v>11772</v>
      </c>
      <c r="J198" s="849"/>
      <c r="K198" s="849"/>
      <c r="L198" s="849"/>
      <c r="M198" s="849"/>
      <c r="N198" s="849">
        <v>5</v>
      </c>
      <c r="O198" s="849">
        <v>55000.7</v>
      </c>
      <c r="P198" s="837"/>
      <c r="Q198" s="850">
        <v>11000.14</v>
      </c>
    </row>
    <row r="199" spans="1:17" ht="14.4" customHeight="1" x14ac:dyDescent="0.3">
      <c r="A199" s="831" t="s">
        <v>3168</v>
      </c>
      <c r="B199" s="832" t="s">
        <v>2769</v>
      </c>
      <c r="C199" s="832" t="s">
        <v>2358</v>
      </c>
      <c r="D199" s="832" t="s">
        <v>3203</v>
      </c>
      <c r="E199" s="832" t="s">
        <v>3204</v>
      </c>
      <c r="F199" s="849">
        <v>2</v>
      </c>
      <c r="G199" s="849">
        <v>4473</v>
      </c>
      <c r="H199" s="849">
        <v>2</v>
      </c>
      <c r="I199" s="849">
        <v>2236.5</v>
      </c>
      <c r="J199" s="849">
        <v>1</v>
      </c>
      <c r="K199" s="849">
        <v>2236.5</v>
      </c>
      <c r="L199" s="849">
        <v>1</v>
      </c>
      <c r="M199" s="849">
        <v>2236.5</v>
      </c>
      <c r="N199" s="849"/>
      <c r="O199" s="849"/>
      <c r="P199" s="837"/>
      <c r="Q199" s="850"/>
    </row>
    <row r="200" spans="1:17" ht="14.4" customHeight="1" x14ac:dyDescent="0.3">
      <c r="A200" s="831" t="s">
        <v>3168</v>
      </c>
      <c r="B200" s="832" t="s">
        <v>2769</v>
      </c>
      <c r="C200" s="832" t="s">
        <v>2358</v>
      </c>
      <c r="D200" s="832" t="s">
        <v>3205</v>
      </c>
      <c r="E200" s="832" t="s">
        <v>3206</v>
      </c>
      <c r="F200" s="849"/>
      <c r="G200" s="849"/>
      <c r="H200" s="849"/>
      <c r="I200" s="849"/>
      <c r="J200" s="849"/>
      <c r="K200" s="849"/>
      <c r="L200" s="849"/>
      <c r="M200" s="849"/>
      <c r="N200" s="849">
        <v>2</v>
      </c>
      <c r="O200" s="849">
        <v>38393.599999999999</v>
      </c>
      <c r="P200" s="837"/>
      <c r="Q200" s="850">
        <v>19196.8</v>
      </c>
    </row>
    <row r="201" spans="1:17" ht="14.4" customHeight="1" x14ac:dyDescent="0.3">
      <c r="A201" s="831" t="s">
        <v>3168</v>
      </c>
      <c r="B201" s="832" t="s">
        <v>2769</v>
      </c>
      <c r="C201" s="832" t="s">
        <v>2358</v>
      </c>
      <c r="D201" s="832" t="s">
        <v>3207</v>
      </c>
      <c r="E201" s="832" t="s">
        <v>3208</v>
      </c>
      <c r="F201" s="849">
        <v>1</v>
      </c>
      <c r="G201" s="849">
        <v>1123.73</v>
      </c>
      <c r="H201" s="849"/>
      <c r="I201" s="849">
        <v>1123.73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" customHeight="1" x14ac:dyDescent="0.3">
      <c r="A202" s="831" t="s">
        <v>3168</v>
      </c>
      <c r="B202" s="832" t="s">
        <v>2769</v>
      </c>
      <c r="C202" s="832" t="s">
        <v>2358</v>
      </c>
      <c r="D202" s="832" t="s">
        <v>3209</v>
      </c>
      <c r="E202" s="832" t="s">
        <v>3210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1002.8</v>
      </c>
      <c r="P202" s="837"/>
      <c r="Q202" s="850">
        <v>1002.8</v>
      </c>
    </row>
    <row r="203" spans="1:17" ht="14.4" customHeight="1" x14ac:dyDescent="0.3">
      <c r="A203" s="831" t="s">
        <v>3168</v>
      </c>
      <c r="B203" s="832" t="s">
        <v>2769</v>
      </c>
      <c r="C203" s="832" t="s">
        <v>2358</v>
      </c>
      <c r="D203" s="832" t="s">
        <v>3211</v>
      </c>
      <c r="E203" s="832" t="s">
        <v>3212</v>
      </c>
      <c r="F203" s="849">
        <v>2</v>
      </c>
      <c r="G203" s="849">
        <v>10518.46</v>
      </c>
      <c r="H203" s="849"/>
      <c r="I203" s="849">
        <v>5259.23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" customHeight="1" x14ac:dyDescent="0.3">
      <c r="A204" s="831" t="s">
        <v>3168</v>
      </c>
      <c r="B204" s="832" t="s">
        <v>2769</v>
      </c>
      <c r="C204" s="832" t="s">
        <v>2358</v>
      </c>
      <c r="D204" s="832" t="s">
        <v>3211</v>
      </c>
      <c r="E204" s="832" t="s">
        <v>3213</v>
      </c>
      <c r="F204" s="849"/>
      <c r="G204" s="849"/>
      <c r="H204" s="849"/>
      <c r="I204" s="849"/>
      <c r="J204" s="849"/>
      <c r="K204" s="849"/>
      <c r="L204" s="849"/>
      <c r="M204" s="849"/>
      <c r="N204" s="849">
        <v>2</v>
      </c>
      <c r="O204" s="849">
        <v>9935.7800000000007</v>
      </c>
      <c r="P204" s="837"/>
      <c r="Q204" s="850">
        <v>4967.8900000000003</v>
      </c>
    </row>
    <row r="205" spans="1:17" ht="14.4" customHeight="1" x14ac:dyDescent="0.3">
      <c r="A205" s="831" t="s">
        <v>3168</v>
      </c>
      <c r="B205" s="832" t="s">
        <v>2769</v>
      </c>
      <c r="C205" s="832" t="s">
        <v>2358</v>
      </c>
      <c r="D205" s="832" t="s">
        <v>3214</v>
      </c>
      <c r="E205" s="832" t="s">
        <v>3215</v>
      </c>
      <c r="F205" s="849">
        <v>8</v>
      </c>
      <c r="G205" s="849">
        <v>6649.28</v>
      </c>
      <c r="H205" s="849">
        <v>2.6666666666666665</v>
      </c>
      <c r="I205" s="849">
        <v>831.16</v>
      </c>
      <c r="J205" s="849">
        <v>3</v>
      </c>
      <c r="K205" s="849">
        <v>2493.48</v>
      </c>
      <c r="L205" s="849">
        <v>1</v>
      </c>
      <c r="M205" s="849">
        <v>831.16</v>
      </c>
      <c r="N205" s="849">
        <v>3</v>
      </c>
      <c r="O205" s="849">
        <v>2493.48</v>
      </c>
      <c r="P205" s="837">
        <v>1</v>
      </c>
      <c r="Q205" s="850">
        <v>831.16</v>
      </c>
    </row>
    <row r="206" spans="1:17" ht="14.4" customHeight="1" x14ac:dyDescent="0.3">
      <c r="A206" s="831" t="s">
        <v>3168</v>
      </c>
      <c r="B206" s="832" t="s">
        <v>2769</v>
      </c>
      <c r="C206" s="832" t="s">
        <v>2358</v>
      </c>
      <c r="D206" s="832" t="s">
        <v>3214</v>
      </c>
      <c r="E206" s="832" t="s">
        <v>3216</v>
      </c>
      <c r="F206" s="849">
        <v>1</v>
      </c>
      <c r="G206" s="849">
        <v>831.16</v>
      </c>
      <c r="H206" s="849">
        <v>0.33333333333333331</v>
      </c>
      <c r="I206" s="849">
        <v>831.16</v>
      </c>
      <c r="J206" s="849">
        <v>3</v>
      </c>
      <c r="K206" s="849">
        <v>2493.48</v>
      </c>
      <c r="L206" s="849">
        <v>1</v>
      </c>
      <c r="M206" s="849">
        <v>831.16</v>
      </c>
      <c r="N206" s="849">
        <v>7</v>
      </c>
      <c r="O206" s="849">
        <v>5818.12</v>
      </c>
      <c r="P206" s="837">
        <v>2.3333333333333335</v>
      </c>
      <c r="Q206" s="850">
        <v>831.16</v>
      </c>
    </row>
    <row r="207" spans="1:17" ht="14.4" customHeight="1" x14ac:dyDescent="0.3">
      <c r="A207" s="831" t="s">
        <v>3168</v>
      </c>
      <c r="B207" s="832" t="s">
        <v>2769</v>
      </c>
      <c r="C207" s="832" t="s">
        <v>2358</v>
      </c>
      <c r="D207" s="832" t="s">
        <v>3217</v>
      </c>
      <c r="E207" s="832" t="s">
        <v>3218</v>
      </c>
      <c r="F207" s="849">
        <v>9</v>
      </c>
      <c r="G207" s="849">
        <v>198000</v>
      </c>
      <c r="H207" s="849">
        <v>1.125</v>
      </c>
      <c r="I207" s="849">
        <v>22000</v>
      </c>
      <c r="J207" s="849">
        <v>8</v>
      </c>
      <c r="K207" s="849">
        <v>176000</v>
      </c>
      <c r="L207" s="849">
        <v>1</v>
      </c>
      <c r="M207" s="849">
        <v>22000</v>
      </c>
      <c r="N207" s="849">
        <v>25</v>
      </c>
      <c r="O207" s="849">
        <v>534240.28</v>
      </c>
      <c r="P207" s="837">
        <v>3.0354561363636363</v>
      </c>
      <c r="Q207" s="850">
        <v>21369.611199999999</v>
      </c>
    </row>
    <row r="208" spans="1:17" ht="14.4" customHeight="1" x14ac:dyDescent="0.3">
      <c r="A208" s="831" t="s">
        <v>3168</v>
      </c>
      <c r="B208" s="832" t="s">
        <v>2769</v>
      </c>
      <c r="C208" s="832" t="s">
        <v>2358</v>
      </c>
      <c r="D208" s="832" t="s">
        <v>3219</v>
      </c>
      <c r="E208" s="832" t="s">
        <v>3220</v>
      </c>
      <c r="F208" s="849">
        <v>3</v>
      </c>
      <c r="G208" s="849">
        <v>120632.73000000001</v>
      </c>
      <c r="H208" s="849"/>
      <c r="I208" s="849">
        <v>40210.910000000003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3168</v>
      </c>
      <c r="B209" s="832" t="s">
        <v>2769</v>
      </c>
      <c r="C209" s="832" t="s">
        <v>2358</v>
      </c>
      <c r="D209" s="832" t="s">
        <v>3221</v>
      </c>
      <c r="E209" s="832" t="s">
        <v>3222</v>
      </c>
      <c r="F209" s="849">
        <v>2</v>
      </c>
      <c r="G209" s="849">
        <v>2292.66</v>
      </c>
      <c r="H209" s="849"/>
      <c r="I209" s="849">
        <v>1146.33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3168</v>
      </c>
      <c r="B210" s="832" t="s">
        <v>2769</v>
      </c>
      <c r="C210" s="832" t="s">
        <v>2358</v>
      </c>
      <c r="D210" s="832" t="s">
        <v>3223</v>
      </c>
      <c r="E210" s="832" t="s">
        <v>3224</v>
      </c>
      <c r="F210" s="849">
        <v>19</v>
      </c>
      <c r="G210" s="849">
        <v>470250</v>
      </c>
      <c r="H210" s="849">
        <v>1.1875</v>
      </c>
      <c r="I210" s="849">
        <v>24750</v>
      </c>
      <c r="J210" s="849">
        <v>16</v>
      </c>
      <c r="K210" s="849">
        <v>396000</v>
      </c>
      <c r="L210" s="849">
        <v>1</v>
      </c>
      <c r="M210" s="849">
        <v>24750</v>
      </c>
      <c r="N210" s="849">
        <v>8</v>
      </c>
      <c r="O210" s="849">
        <v>198000</v>
      </c>
      <c r="P210" s="837">
        <v>0.5</v>
      </c>
      <c r="Q210" s="850">
        <v>24750</v>
      </c>
    </row>
    <row r="211" spans="1:17" ht="14.4" customHeight="1" x14ac:dyDescent="0.3">
      <c r="A211" s="831" t="s">
        <v>3168</v>
      </c>
      <c r="B211" s="832" t="s">
        <v>2769</v>
      </c>
      <c r="C211" s="832" t="s">
        <v>2358</v>
      </c>
      <c r="D211" s="832" t="s">
        <v>3223</v>
      </c>
      <c r="E211" s="832" t="s">
        <v>3225</v>
      </c>
      <c r="F211" s="849">
        <v>1</v>
      </c>
      <c r="G211" s="849">
        <v>24750</v>
      </c>
      <c r="H211" s="849">
        <v>0.125</v>
      </c>
      <c r="I211" s="849">
        <v>24750</v>
      </c>
      <c r="J211" s="849">
        <v>8</v>
      </c>
      <c r="K211" s="849">
        <v>198000</v>
      </c>
      <c r="L211" s="849">
        <v>1</v>
      </c>
      <c r="M211" s="849">
        <v>24750</v>
      </c>
      <c r="N211" s="849">
        <v>5</v>
      </c>
      <c r="O211" s="849">
        <v>112896.8</v>
      </c>
      <c r="P211" s="837">
        <v>0.57018585858585857</v>
      </c>
      <c r="Q211" s="850">
        <v>22579.360000000001</v>
      </c>
    </row>
    <row r="212" spans="1:17" ht="14.4" customHeight="1" x14ac:dyDescent="0.3">
      <c r="A212" s="831" t="s">
        <v>3168</v>
      </c>
      <c r="B212" s="832" t="s">
        <v>2769</v>
      </c>
      <c r="C212" s="832" t="s">
        <v>2358</v>
      </c>
      <c r="D212" s="832" t="s">
        <v>3226</v>
      </c>
      <c r="E212" s="832" t="s">
        <v>3227</v>
      </c>
      <c r="F212" s="849">
        <v>2</v>
      </c>
      <c r="G212" s="849">
        <v>718.2</v>
      </c>
      <c r="H212" s="849">
        <v>2</v>
      </c>
      <c r="I212" s="849">
        <v>359.1</v>
      </c>
      <c r="J212" s="849">
        <v>1</v>
      </c>
      <c r="K212" s="849">
        <v>359.1</v>
      </c>
      <c r="L212" s="849">
        <v>1</v>
      </c>
      <c r="M212" s="849">
        <v>359.1</v>
      </c>
      <c r="N212" s="849"/>
      <c r="O212" s="849"/>
      <c r="P212" s="837"/>
      <c r="Q212" s="850"/>
    </row>
    <row r="213" spans="1:17" ht="14.4" customHeight="1" x14ac:dyDescent="0.3">
      <c r="A213" s="831" t="s">
        <v>3168</v>
      </c>
      <c r="B213" s="832" t="s">
        <v>2769</v>
      </c>
      <c r="C213" s="832" t="s">
        <v>2358</v>
      </c>
      <c r="D213" s="832" t="s">
        <v>3228</v>
      </c>
      <c r="E213" s="832" t="s">
        <v>3229</v>
      </c>
      <c r="F213" s="849">
        <v>3</v>
      </c>
      <c r="G213" s="849">
        <v>39234</v>
      </c>
      <c r="H213" s="849">
        <v>1.5</v>
      </c>
      <c r="I213" s="849">
        <v>13078</v>
      </c>
      <c r="J213" s="849">
        <v>2</v>
      </c>
      <c r="K213" s="849">
        <v>26156</v>
      </c>
      <c r="L213" s="849">
        <v>1</v>
      </c>
      <c r="M213" s="849">
        <v>13078</v>
      </c>
      <c r="N213" s="849">
        <v>3</v>
      </c>
      <c r="O213" s="849">
        <v>39234</v>
      </c>
      <c r="P213" s="837">
        <v>1.5</v>
      </c>
      <c r="Q213" s="850">
        <v>13078</v>
      </c>
    </row>
    <row r="214" spans="1:17" ht="14.4" customHeight="1" x14ac:dyDescent="0.3">
      <c r="A214" s="831" t="s">
        <v>3168</v>
      </c>
      <c r="B214" s="832" t="s">
        <v>2769</v>
      </c>
      <c r="C214" s="832" t="s">
        <v>2358</v>
      </c>
      <c r="D214" s="832" t="s">
        <v>3228</v>
      </c>
      <c r="E214" s="832" t="s">
        <v>3230</v>
      </c>
      <c r="F214" s="849"/>
      <c r="G214" s="849"/>
      <c r="H214" s="849"/>
      <c r="I214" s="849"/>
      <c r="J214" s="849">
        <v>1</v>
      </c>
      <c r="K214" s="849">
        <v>13078</v>
      </c>
      <c r="L214" s="849">
        <v>1</v>
      </c>
      <c r="M214" s="849">
        <v>13078</v>
      </c>
      <c r="N214" s="849">
        <v>5</v>
      </c>
      <c r="O214" s="849">
        <v>61471.3</v>
      </c>
      <c r="P214" s="837">
        <v>4.7003593821685277</v>
      </c>
      <c r="Q214" s="850">
        <v>12294.26</v>
      </c>
    </row>
    <row r="215" spans="1:17" ht="14.4" customHeight="1" x14ac:dyDescent="0.3">
      <c r="A215" s="831" t="s">
        <v>3168</v>
      </c>
      <c r="B215" s="832" t="s">
        <v>2769</v>
      </c>
      <c r="C215" s="832" t="s">
        <v>2358</v>
      </c>
      <c r="D215" s="832" t="s">
        <v>3231</v>
      </c>
      <c r="E215" s="832" t="s">
        <v>3232</v>
      </c>
      <c r="F215" s="849">
        <v>1</v>
      </c>
      <c r="G215" s="849">
        <v>15987</v>
      </c>
      <c r="H215" s="849"/>
      <c r="I215" s="849">
        <v>15987</v>
      </c>
      <c r="J215" s="849"/>
      <c r="K215" s="849"/>
      <c r="L215" s="849"/>
      <c r="M215" s="849"/>
      <c r="N215" s="849"/>
      <c r="O215" s="849"/>
      <c r="P215" s="837"/>
      <c r="Q215" s="850"/>
    </row>
    <row r="216" spans="1:17" ht="14.4" customHeight="1" x14ac:dyDescent="0.3">
      <c r="A216" s="831" t="s">
        <v>3168</v>
      </c>
      <c r="B216" s="832" t="s">
        <v>2769</v>
      </c>
      <c r="C216" s="832" t="s">
        <v>2358</v>
      </c>
      <c r="D216" s="832" t="s">
        <v>3233</v>
      </c>
      <c r="E216" s="832" t="s">
        <v>3234</v>
      </c>
      <c r="F216" s="849">
        <v>3</v>
      </c>
      <c r="G216" s="849">
        <v>104880</v>
      </c>
      <c r="H216" s="849">
        <v>1</v>
      </c>
      <c r="I216" s="849">
        <v>34960</v>
      </c>
      <c r="J216" s="849">
        <v>3</v>
      </c>
      <c r="K216" s="849">
        <v>104880</v>
      </c>
      <c r="L216" s="849">
        <v>1</v>
      </c>
      <c r="M216" s="849">
        <v>34960</v>
      </c>
      <c r="N216" s="849">
        <v>3</v>
      </c>
      <c r="O216" s="849">
        <v>104880</v>
      </c>
      <c r="P216" s="837">
        <v>1</v>
      </c>
      <c r="Q216" s="850">
        <v>34960</v>
      </c>
    </row>
    <row r="217" spans="1:17" ht="14.4" customHeight="1" x14ac:dyDescent="0.3">
      <c r="A217" s="831" t="s">
        <v>3168</v>
      </c>
      <c r="B217" s="832" t="s">
        <v>2769</v>
      </c>
      <c r="C217" s="832" t="s">
        <v>2358</v>
      </c>
      <c r="D217" s="832" t="s">
        <v>3233</v>
      </c>
      <c r="E217" s="832" t="s">
        <v>3235</v>
      </c>
      <c r="F217" s="849"/>
      <c r="G217" s="849"/>
      <c r="H217" s="849"/>
      <c r="I217" s="849"/>
      <c r="J217" s="849"/>
      <c r="K217" s="849"/>
      <c r="L217" s="849"/>
      <c r="M217" s="849"/>
      <c r="N217" s="849">
        <v>1</v>
      </c>
      <c r="O217" s="849">
        <v>34960</v>
      </c>
      <c r="P217" s="837"/>
      <c r="Q217" s="850">
        <v>34960</v>
      </c>
    </row>
    <row r="218" spans="1:17" ht="14.4" customHeight="1" x14ac:dyDescent="0.3">
      <c r="A218" s="831" t="s">
        <v>3168</v>
      </c>
      <c r="B218" s="832" t="s">
        <v>2769</v>
      </c>
      <c r="C218" s="832" t="s">
        <v>2358</v>
      </c>
      <c r="D218" s="832" t="s">
        <v>3236</v>
      </c>
      <c r="E218" s="832" t="s">
        <v>3237</v>
      </c>
      <c r="F218" s="849"/>
      <c r="G218" s="849"/>
      <c r="H218" s="849"/>
      <c r="I218" s="849"/>
      <c r="J218" s="849"/>
      <c r="K218" s="849"/>
      <c r="L218" s="849"/>
      <c r="M218" s="849"/>
      <c r="N218" s="849">
        <v>1</v>
      </c>
      <c r="O218" s="849">
        <v>838.48</v>
      </c>
      <c r="P218" s="837"/>
      <c r="Q218" s="850">
        <v>838.48</v>
      </c>
    </row>
    <row r="219" spans="1:17" ht="14.4" customHeight="1" x14ac:dyDescent="0.3">
      <c r="A219" s="831" t="s">
        <v>3168</v>
      </c>
      <c r="B219" s="832" t="s">
        <v>2769</v>
      </c>
      <c r="C219" s="832" t="s">
        <v>2358</v>
      </c>
      <c r="D219" s="832" t="s">
        <v>3238</v>
      </c>
      <c r="E219" s="832" t="s">
        <v>3239</v>
      </c>
      <c r="F219" s="849">
        <v>2</v>
      </c>
      <c r="G219" s="849">
        <v>33663.379999999997</v>
      </c>
      <c r="H219" s="849">
        <v>1</v>
      </c>
      <c r="I219" s="849">
        <v>16831.689999999999</v>
      </c>
      <c r="J219" s="849">
        <v>2</v>
      </c>
      <c r="K219" s="849">
        <v>33663.379999999997</v>
      </c>
      <c r="L219" s="849">
        <v>1</v>
      </c>
      <c r="M219" s="849">
        <v>16831.689999999999</v>
      </c>
      <c r="N219" s="849">
        <v>3</v>
      </c>
      <c r="O219" s="849">
        <v>50495.069999999992</v>
      </c>
      <c r="P219" s="837">
        <v>1.5</v>
      </c>
      <c r="Q219" s="850">
        <v>16831.689999999999</v>
      </c>
    </row>
    <row r="220" spans="1:17" ht="14.4" customHeight="1" x14ac:dyDescent="0.3">
      <c r="A220" s="831" t="s">
        <v>3168</v>
      </c>
      <c r="B220" s="832" t="s">
        <v>2769</v>
      </c>
      <c r="C220" s="832" t="s">
        <v>2358</v>
      </c>
      <c r="D220" s="832" t="s">
        <v>3240</v>
      </c>
      <c r="E220" s="832" t="s">
        <v>3241</v>
      </c>
      <c r="F220" s="849">
        <v>10</v>
      </c>
      <c r="G220" s="849">
        <v>65871.3</v>
      </c>
      <c r="H220" s="849">
        <v>1.6666666666666667</v>
      </c>
      <c r="I220" s="849">
        <v>6587.13</v>
      </c>
      <c r="J220" s="849">
        <v>6</v>
      </c>
      <c r="K220" s="849">
        <v>39522.78</v>
      </c>
      <c r="L220" s="849">
        <v>1</v>
      </c>
      <c r="M220" s="849">
        <v>6587.13</v>
      </c>
      <c r="N220" s="849">
        <v>11</v>
      </c>
      <c r="O220" s="849">
        <v>69016.25</v>
      </c>
      <c r="P220" s="837">
        <v>1.7462397634984179</v>
      </c>
      <c r="Q220" s="850">
        <v>6274.204545454545</v>
      </c>
    </row>
    <row r="221" spans="1:17" ht="14.4" customHeight="1" x14ac:dyDescent="0.3">
      <c r="A221" s="831" t="s">
        <v>3168</v>
      </c>
      <c r="B221" s="832" t="s">
        <v>2769</v>
      </c>
      <c r="C221" s="832" t="s">
        <v>2358</v>
      </c>
      <c r="D221" s="832" t="s">
        <v>3242</v>
      </c>
      <c r="E221" s="832" t="s">
        <v>3243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1726.4</v>
      </c>
      <c r="P221" s="837"/>
      <c r="Q221" s="850">
        <v>1726.4</v>
      </c>
    </row>
    <row r="222" spans="1:17" ht="14.4" customHeight="1" x14ac:dyDescent="0.3">
      <c r="A222" s="831" t="s">
        <v>3168</v>
      </c>
      <c r="B222" s="832" t="s">
        <v>2769</v>
      </c>
      <c r="C222" s="832" t="s">
        <v>2358</v>
      </c>
      <c r="D222" s="832" t="s">
        <v>3244</v>
      </c>
      <c r="E222" s="832" t="s">
        <v>3245</v>
      </c>
      <c r="F222" s="849"/>
      <c r="G222" s="849"/>
      <c r="H222" s="849"/>
      <c r="I222" s="849"/>
      <c r="J222" s="849">
        <v>1</v>
      </c>
      <c r="K222" s="849">
        <v>80936.399999999994</v>
      </c>
      <c r="L222" s="849">
        <v>1</v>
      </c>
      <c r="M222" s="849">
        <v>80936.399999999994</v>
      </c>
      <c r="N222" s="849"/>
      <c r="O222" s="849"/>
      <c r="P222" s="837"/>
      <c r="Q222" s="850"/>
    </row>
    <row r="223" spans="1:17" ht="14.4" customHeight="1" x14ac:dyDescent="0.3">
      <c r="A223" s="831" t="s">
        <v>3168</v>
      </c>
      <c r="B223" s="832" t="s">
        <v>2769</v>
      </c>
      <c r="C223" s="832" t="s">
        <v>2358</v>
      </c>
      <c r="D223" s="832" t="s">
        <v>3244</v>
      </c>
      <c r="E223" s="832" t="s">
        <v>3246</v>
      </c>
      <c r="F223" s="849">
        <v>3</v>
      </c>
      <c r="G223" s="849">
        <v>242809.2</v>
      </c>
      <c r="H223" s="849"/>
      <c r="I223" s="849">
        <v>80936.400000000009</v>
      </c>
      <c r="J223" s="849"/>
      <c r="K223" s="849"/>
      <c r="L223" s="849"/>
      <c r="M223" s="849"/>
      <c r="N223" s="849">
        <v>2</v>
      </c>
      <c r="O223" s="849">
        <v>161872.79999999999</v>
      </c>
      <c r="P223" s="837"/>
      <c r="Q223" s="850">
        <v>80936.399999999994</v>
      </c>
    </row>
    <row r="224" spans="1:17" ht="14.4" customHeight="1" x14ac:dyDescent="0.3">
      <c r="A224" s="831" t="s">
        <v>3168</v>
      </c>
      <c r="B224" s="832" t="s">
        <v>2769</v>
      </c>
      <c r="C224" s="832" t="s">
        <v>2358</v>
      </c>
      <c r="D224" s="832" t="s">
        <v>3247</v>
      </c>
      <c r="E224" s="832" t="s">
        <v>3248</v>
      </c>
      <c r="F224" s="849">
        <v>1</v>
      </c>
      <c r="G224" s="849">
        <v>13065.54</v>
      </c>
      <c r="H224" s="849"/>
      <c r="I224" s="849">
        <v>13065.54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" customHeight="1" x14ac:dyDescent="0.3">
      <c r="A225" s="831" t="s">
        <v>3168</v>
      </c>
      <c r="B225" s="832" t="s">
        <v>2769</v>
      </c>
      <c r="C225" s="832" t="s">
        <v>2358</v>
      </c>
      <c r="D225" s="832" t="s">
        <v>3249</v>
      </c>
      <c r="E225" s="832" t="s">
        <v>3250</v>
      </c>
      <c r="F225" s="849">
        <v>10</v>
      </c>
      <c r="G225" s="849">
        <v>43600</v>
      </c>
      <c r="H225" s="849">
        <v>1.1111111111111112</v>
      </c>
      <c r="I225" s="849">
        <v>4360</v>
      </c>
      <c r="J225" s="849">
        <v>9</v>
      </c>
      <c r="K225" s="849">
        <v>39240</v>
      </c>
      <c r="L225" s="849">
        <v>1</v>
      </c>
      <c r="M225" s="849">
        <v>4360</v>
      </c>
      <c r="N225" s="849">
        <v>10</v>
      </c>
      <c r="O225" s="849">
        <v>41382.339999999997</v>
      </c>
      <c r="P225" s="837">
        <v>1.0545958205912334</v>
      </c>
      <c r="Q225" s="850">
        <v>4138.2339999999995</v>
      </c>
    </row>
    <row r="226" spans="1:17" ht="14.4" customHeight="1" x14ac:dyDescent="0.3">
      <c r="A226" s="831" t="s">
        <v>3168</v>
      </c>
      <c r="B226" s="832" t="s">
        <v>2769</v>
      </c>
      <c r="C226" s="832" t="s">
        <v>2358</v>
      </c>
      <c r="D226" s="832" t="s">
        <v>3251</v>
      </c>
      <c r="E226" s="832" t="s">
        <v>3252</v>
      </c>
      <c r="F226" s="849"/>
      <c r="G226" s="849"/>
      <c r="H226" s="849"/>
      <c r="I226" s="849"/>
      <c r="J226" s="849">
        <v>1</v>
      </c>
      <c r="K226" s="849">
        <v>19969</v>
      </c>
      <c r="L226" s="849">
        <v>1</v>
      </c>
      <c r="M226" s="849">
        <v>19969</v>
      </c>
      <c r="N226" s="849">
        <v>1</v>
      </c>
      <c r="O226" s="849">
        <v>19969</v>
      </c>
      <c r="P226" s="837">
        <v>1</v>
      </c>
      <c r="Q226" s="850">
        <v>19969</v>
      </c>
    </row>
    <row r="227" spans="1:17" ht="14.4" customHeight="1" x14ac:dyDescent="0.3">
      <c r="A227" s="831" t="s">
        <v>3168</v>
      </c>
      <c r="B227" s="832" t="s">
        <v>2769</v>
      </c>
      <c r="C227" s="832" t="s">
        <v>2358</v>
      </c>
      <c r="D227" s="832" t="s">
        <v>3253</v>
      </c>
      <c r="E227" s="832" t="s">
        <v>3254</v>
      </c>
      <c r="F227" s="849"/>
      <c r="G227" s="849"/>
      <c r="H227" s="849"/>
      <c r="I227" s="849"/>
      <c r="J227" s="849"/>
      <c r="K227" s="849"/>
      <c r="L227" s="849"/>
      <c r="M227" s="849"/>
      <c r="N227" s="849">
        <v>3</v>
      </c>
      <c r="O227" s="849">
        <v>1142.58</v>
      </c>
      <c r="P227" s="837"/>
      <c r="Q227" s="850">
        <v>380.85999999999996</v>
      </c>
    </row>
    <row r="228" spans="1:17" ht="14.4" customHeight="1" x14ac:dyDescent="0.3">
      <c r="A228" s="831" t="s">
        <v>3168</v>
      </c>
      <c r="B228" s="832" t="s">
        <v>2769</v>
      </c>
      <c r="C228" s="832" t="s">
        <v>2358</v>
      </c>
      <c r="D228" s="832" t="s">
        <v>3255</v>
      </c>
      <c r="E228" s="832" t="s">
        <v>3256</v>
      </c>
      <c r="F228" s="849">
        <v>1</v>
      </c>
      <c r="G228" s="849">
        <v>15675</v>
      </c>
      <c r="H228" s="849">
        <v>1</v>
      </c>
      <c r="I228" s="849">
        <v>15675</v>
      </c>
      <c r="J228" s="849">
        <v>1</v>
      </c>
      <c r="K228" s="849">
        <v>15675</v>
      </c>
      <c r="L228" s="849">
        <v>1</v>
      </c>
      <c r="M228" s="849">
        <v>15675</v>
      </c>
      <c r="N228" s="849"/>
      <c r="O228" s="849"/>
      <c r="P228" s="837"/>
      <c r="Q228" s="850"/>
    </row>
    <row r="229" spans="1:17" ht="14.4" customHeight="1" x14ac:dyDescent="0.3">
      <c r="A229" s="831" t="s">
        <v>3168</v>
      </c>
      <c r="B229" s="832" t="s">
        <v>2769</v>
      </c>
      <c r="C229" s="832" t="s">
        <v>2358</v>
      </c>
      <c r="D229" s="832" t="s">
        <v>3257</v>
      </c>
      <c r="E229" s="832" t="s">
        <v>3258</v>
      </c>
      <c r="F229" s="849"/>
      <c r="G229" s="849"/>
      <c r="H229" s="849"/>
      <c r="I229" s="849"/>
      <c r="J229" s="849"/>
      <c r="K229" s="849"/>
      <c r="L229" s="849"/>
      <c r="M229" s="849"/>
      <c r="N229" s="849">
        <v>2</v>
      </c>
      <c r="O229" s="849">
        <v>36541.440000000002</v>
      </c>
      <c r="P229" s="837"/>
      <c r="Q229" s="850">
        <v>18270.72</v>
      </c>
    </row>
    <row r="230" spans="1:17" ht="14.4" customHeight="1" x14ac:dyDescent="0.3">
      <c r="A230" s="831" t="s">
        <v>3168</v>
      </c>
      <c r="B230" s="832" t="s">
        <v>2769</v>
      </c>
      <c r="C230" s="832" t="s">
        <v>2358</v>
      </c>
      <c r="D230" s="832" t="s">
        <v>3257</v>
      </c>
      <c r="E230" s="832" t="s">
        <v>3259</v>
      </c>
      <c r="F230" s="849">
        <v>1</v>
      </c>
      <c r="G230" s="849">
        <v>21368</v>
      </c>
      <c r="H230" s="849">
        <v>0.5</v>
      </c>
      <c r="I230" s="849">
        <v>21368</v>
      </c>
      <c r="J230" s="849">
        <v>2</v>
      </c>
      <c r="K230" s="849">
        <v>42736</v>
      </c>
      <c r="L230" s="849">
        <v>1</v>
      </c>
      <c r="M230" s="849">
        <v>21368</v>
      </c>
      <c r="N230" s="849">
        <v>3</v>
      </c>
      <c r="O230" s="849">
        <v>64104</v>
      </c>
      <c r="P230" s="837">
        <v>1.5</v>
      </c>
      <c r="Q230" s="850">
        <v>21368</v>
      </c>
    </row>
    <row r="231" spans="1:17" ht="14.4" customHeight="1" x14ac:dyDescent="0.3">
      <c r="A231" s="831" t="s">
        <v>3168</v>
      </c>
      <c r="B231" s="832" t="s">
        <v>2769</v>
      </c>
      <c r="C231" s="832" t="s">
        <v>2358</v>
      </c>
      <c r="D231" s="832" t="s">
        <v>3260</v>
      </c>
      <c r="E231" s="832" t="s">
        <v>3261</v>
      </c>
      <c r="F231" s="849"/>
      <c r="G231" s="849"/>
      <c r="H231" s="849"/>
      <c r="I231" s="849"/>
      <c r="J231" s="849"/>
      <c r="K231" s="849"/>
      <c r="L231" s="849"/>
      <c r="M231" s="849"/>
      <c r="N231" s="849">
        <v>1</v>
      </c>
      <c r="O231" s="849">
        <v>11015.5</v>
      </c>
      <c r="P231" s="837"/>
      <c r="Q231" s="850">
        <v>11015.5</v>
      </c>
    </row>
    <row r="232" spans="1:17" ht="14.4" customHeight="1" x14ac:dyDescent="0.3">
      <c r="A232" s="831" t="s">
        <v>3168</v>
      </c>
      <c r="B232" s="832" t="s">
        <v>2769</v>
      </c>
      <c r="C232" s="832" t="s">
        <v>2358</v>
      </c>
      <c r="D232" s="832" t="s">
        <v>3262</v>
      </c>
      <c r="E232" s="832" t="s">
        <v>3263</v>
      </c>
      <c r="F232" s="849">
        <v>2</v>
      </c>
      <c r="G232" s="849">
        <v>60270</v>
      </c>
      <c r="H232" s="849"/>
      <c r="I232" s="849">
        <v>30135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3168</v>
      </c>
      <c r="B233" s="832" t="s">
        <v>2769</v>
      </c>
      <c r="C233" s="832" t="s">
        <v>2358</v>
      </c>
      <c r="D233" s="832" t="s">
        <v>3264</v>
      </c>
      <c r="E233" s="832" t="s">
        <v>3265</v>
      </c>
      <c r="F233" s="849">
        <v>2</v>
      </c>
      <c r="G233" s="849">
        <v>4987.18</v>
      </c>
      <c r="H233" s="849"/>
      <c r="I233" s="849">
        <v>2493.59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" customHeight="1" x14ac:dyDescent="0.3">
      <c r="A234" s="831" t="s">
        <v>3168</v>
      </c>
      <c r="B234" s="832" t="s">
        <v>2769</v>
      </c>
      <c r="C234" s="832" t="s">
        <v>2358</v>
      </c>
      <c r="D234" s="832" t="s">
        <v>3266</v>
      </c>
      <c r="E234" s="832" t="s">
        <v>3199</v>
      </c>
      <c r="F234" s="849">
        <v>2</v>
      </c>
      <c r="G234" s="849">
        <v>17073.099999999999</v>
      </c>
      <c r="H234" s="849"/>
      <c r="I234" s="849">
        <v>8536.5499999999993</v>
      </c>
      <c r="J234" s="849"/>
      <c r="K234" s="849"/>
      <c r="L234" s="849"/>
      <c r="M234" s="849"/>
      <c r="N234" s="849"/>
      <c r="O234" s="849"/>
      <c r="P234" s="837"/>
      <c r="Q234" s="850"/>
    </row>
    <row r="235" spans="1:17" ht="14.4" customHeight="1" x14ac:dyDescent="0.3">
      <c r="A235" s="831" t="s">
        <v>3168</v>
      </c>
      <c r="B235" s="832" t="s">
        <v>2769</v>
      </c>
      <c r="C235" s="832" t="s">
        <v>2358</v>
      </c>
      <c r="D235" s="832" t="s">
        <v>3267</v>
      </c>
      <c r="E235" s="832" t="s">
        <v>3268</v>
      </c>
      <c r="F235" s="849"/>
      <c r="G235" s="849"/>
      <c r="H235" s="849"/>
      <c r="I235" s="849"/>
      <c r="J235" s="849">
        <v>1</v>
      </c>
      <c r="K235" s="849">
        <v>33448</v>
      </c>
      <c r="L235" s="849">
        <v>1</v>
      </c>
      <c r="M235" s="849">
        <v>33448</v>
      </c>
      <c r="N235" s="849">
        <v>1</v>
      </c>
      <c r="O235" s="849">
        <v>33448</v>
      </c>
      <c r="P235" s="837">
        <v>1</v>
      </c>
      <c r="Q235" s="850">
        <v>33448</v>
      </c>
    </row>
    <row r="236" spans="1:17" ht="14.4" customHeight="1" x14ac:dyDescent="0.3">
      <c r="A236" s="831" t="s">
        <v>3168</v>
      </c>
      <c r="B236" s="832" t="s">
        <v>2769</v>
      </c>
      <c r="C236" s="832" t="s">
        <v>2358</v>
      </c>
      <c r="D236" s="832" t="s">
        <v>3269</v>
      </c>
      <c r="E236" s="832" t="s">
        <v>3191</v>
      </c>
      <c r="F236" s="849"/>
      <c r="G236" s="849"/>
      <c r="H236" s="849"/>
      <c r="I236" s="849"/>
      <c r="J236" s="849"/>
      <c r="K236" s="849"/>
      <c r="L236" s="849"/>
      <c r="M236" s="849"/>
      <c r="N236" s="849">
        <v>2</v>
      </c>
      <c r="O236" s="849">
        <v>3864.18</v>
      </c>
      <c r="P236" s="837"/>
      <c r="Q236" s="850">
        <v>1932.09</v>
      </c>
    </row>
    <row r="237" spans="1:17" ht="14.4" customHeight="1" x14ac:dyDescent="0.3">
      <c r="A237" s="831" t="s">
        <v>3168</v>
      </c>
      <c r="B237" s="832" t="s">
        <v>2769</v>
      </c>
      <c r="C237" s="832" t="s">
        <v>2358</v>
      </c>
      <c r="D237" s="832" t="s">
        <v>3270</v>
      </c>
      <c r="E237" s="832" t="s">
        <v>3271</v>
      </c>
      <c r="F237" s="849"/>
      <c r="G237" s="849"/>
      <c r="H237" s="849"/>
      <c r="I237" s="849"/>
      <c r="J237" s="849">
        <v>1</v>
      </c>
      <c r="K237" s="849">
        <v>8276.4</v>
      </c>
      <c r="L237" s="849">
        <v>1</v>
      </c>
      <c r="M237" s="849">
        <v>8276.4</v>
      </c>
      <c r="N237" s="849"/>
      <c r="O237" s="849"/>
      <c r="P237" s="837"/>
      <c r="Q237" s="850"/>
    </row>
    <row r="238" spans="1:17" ht="14.4" customHeight="1" x14ac:dyDescent="0.3">
      <c r="A238" s="831" t="s">
        <v>3168</v>
      </c>
      <c r="B238" s="832" t="s">
        <v>2769</v>
      </c>
      <c r="C238" s="832" t="s">
        <v>2358</v>
      </c>
      <c r="D238" s="832" t="s">
        <v>3272</v>
      </c>
      <c r="E238" s="832" t="s">
        <v>3273</v>
      </c>
      <c r="F238" s="849"/>
      <c r="G238" s="849"/>
      <c r="H238" s="849"/>
      <c r="I238" s="849"/>
      <c r="J238" s="849">
        <v>1</v>
      </c>
      <c r="K238" s="849">
        <v>7840.8</v>
      </c>
      <c r="L238" s="849">
        <v>1</v>
      </c>
      <c r="M238" s="849">
        <v>7840.8</v>
      </c>
      <c r="N238" s="849"/>
      <c r="O238" s="849"/>
      <c r="P238" s="837"/>
      <c r="Q238" s="850"/>
    </row>
    <row r="239" spans="1:17" ht="14.4" customHeight="1" x14ac:dyDescent="0.3">
      <c r="A239" s="831" t="s">
        <v>3168</v>
      </c>
      <c r="B239" s="832" t="s">
        <v>2769</v>
      </c>
      <c r="C239" s="832" t="s">
        <v>2358</v>
      </c>
      <c r="D239" s="832" t="s">
        <v>3274</v>
      </c>
      <c r="E239" s="832" t="s">
        <v>3275</v>
      </c>
      <c r="F239" s="849"/>
      <c r="G239" s="849"/>
      <c r="H239" s="849"/>
      <c r="I239" s="849"/>
      <c r="J239" s="849"/>
      <c r="K239" s="849"/>
      <c r="L239" s="849"/>
      <c r="M239" s="849"/>
      <c r="N239" s="849">
        <v>1</v>
      </c>
      <c r="O239" s="849">
        <v>1356.6</v>
      </c>
      <c r="P239" s="837"/>
      <c r="Q239" s="850">
        <v>1356.6</v>
      </c>
    </row>
    <row r="240" spans="1:17" ht="14.4" customHeight="1" x14ac:dyDescent="0.3">
      <c r="A240" s="831" t="s">
        <v>3168</v>
      </c>
      <c r="B240" s="832" t="s">
        <v>2769</v>
      </c>
      <c r="C240" s="832" t="s">
        <v>2358</v>
      </c>
      <c r="D240" s="832" t="s">
        <v>3276</v>
      </c>
      <c r="E240" s="832" t="s">
        <v>3277</v>
      </c>
      <c r="F240" s="849"/>
      <c r="G240" s="849"/>
      <c r="H240" s="849"/>
      <c r="I240" s="849"/>
      <c r="J240" s="849"/>
      <c r="K240" s="849"/>
      <c r="L240" s="849"/>
      <c r="M240" s="849"/>
      <c r="N240" s="849">
        <v>1</v>
      </c>
      <c r="O240" s="849">
        <v>4066.69</v>
      </c>
      <c r="P240" s="837"/>
      <c r="Q240" s="850">
        <v>4066.69</v>
      </c>
    </row>
    <row r="241" spans="1:17" ht="14.4" customHeight="1" x14ac:dyDescent="0.3">
      <c r="A241" s="831" t="s">
        <v>3168</v>
      </c>
      <c r="B241" s="832" t="s">
        <v>2769</v>
      </c>
      <c r="C241" s="832" t="s">
        <v>2358</v>
      </c>
      <c r="D241" s="832" t="s">
        <v>3278</v>
      </c>
      <c r="E241" s="832" t="s">
        <v>3279</v>
      </c>
      <c r="F241" s="849"/>
      <c r="G241" s="849"/>
      <c r="H241" s="849"/>
      <c r="I241" s="849"/>
      <c r="J241" s="849"/>
      <c r="K241" s="849"/>
      <c r="L241" s="849"/>
      <c r="M241" s="849"/>
      <c r="N241" s="849">
        <v>1</v>
      </c>
      <c r="O241" s="849">
        <v>64000</v>
      </c>
      <c r="P241" s="837"/>
      <c r="Q241" s="850">
        <v>64000</v>
      </c>
    </row>
    <row r="242" spans="1:17" ht="14.4" customHeight="1" x14ac:dyDescent="0.3">
      <c r="A242" s="831" t="s">
        <v>3168</v>
      </c>
      <c r="B242" s="832" t="s">
        <v>2769</v>
      </c>
      <c r="C242" s="832" t="s">
        <v>2215</v>
      </c>
      <c r="D242" s="832" t="s">
        <v>3280</v>
      </c>
      <c r="E242" s="832" t="s">
        <v>3281</v>
      </c>
      <c r="F242" s="849">
        <v>1</v>
      </c>
      <c r="G242" s="849">
        <v>213</v>
      </c>
      <c r="H242" s="849"/>
      <c r="I242" s="849">
        <v>213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" customHeight="1" x14ac:dyDescent="0.3">
      <c r="A243" s="831" t="s">
        <v>3168</v>
      </c>
      <c r="B243" s="832" t="s">
        <v>2769</v>
      </c>
      <c r="C243" s="832" t="s">
        <v>2215</v>
      </c>
      <c r="D243" s="832" t="s">
        <v>3282</v>
      </c>
      <c r="E243" s="832" t="s">
        <v>3283</v>
      </c>
      <c r="F243" s="849">
        <v>13</v>
      </c>
      <c r="G243" s="849">
        <v>2015</v>
      </c>
      <c r="H243" s="849">
        <v>0.9285714285714286</v>
      </c>
      <c r="I243" s="849">
        <v>155</v>
      </c>
      <c r="J243" s="849">
        <v>14</v>
      </c>
      <c r="K243" s="849">
        <v>2170</v>
      </c>
      <c r="L243" s="849">
        <v>1</v>
      </c>
      <c r="M243" s="849">
        <v>155</v>
      </c>
      <c r="N243" s="849">
        <v>20</v>
      </c>
      <c r="O243" s="849">
        <v>3100</v>
      </c>
      <c r="P243" s="837">
        <v>1.4285714285714286</v>
      </c>
      <c r="Q243" s="850">
        <v>155</v>
      </c>
    </row>
    <row r="244" spans="1:17" ht="14.4" customHeight="1" x14ac:dyDescent="0.3">
      <c r="A244" s="831" t="s">
        <v>3168</v>
      </c>
      <c r="B244" s="832" t="s">
        <v>2769</v>
      </c>
      <c r="C244" s="832" t="s">
        <v>2215</v>
      </c>
      <c r="D244" s="832" t="s">
        <v>3282</v>
      </c>
      <c r="E244" s="832" t="s">
        <v>3284</v>
      </c>
      <c r="F244" s="849">
        <v>20</v>
      </c>
      <c r="G244" s="849">
        <v>3100</v>
      </c>
      <c r="H244" s="849">
        <v>0.83333333333333337</v>
      </c>
      <c r="I244" s="849">
        <v>155</v>
      </c>
      <c r="J244" s="849">
        <v>24</v>
      </c>
      <c r="K244" s="849">
        <v>3720</v>
      </c>
      <c r="L244" s="849">
        <v>1</v>
      </c>
      <c r="M244" s="849">
        <v>155</v>
      </c>
      <c r="N244" s="849">
        <v>22</v>
      </c>
      <c r="O244" s="849">
        <v>3410</v>
      </c>
      <c r="P244" s="837">
        <v>0.91666666666666663</v>
      </c>
      <c r="Q244" s="850">
        <v>155</v>
      </c>
    </row>
    <row r="245" spans="1:17" ht="14.4" customHeight="1" x14ac:dyDescent="0.3">
      <c r="A245" s="831" t="s">
        <v>3168</v>
      </c>
      <c r="B245" s="832" t="s">
        <v>2769</v>
      </c>
      <c r="C245" s="832" t="s">
        <v>2215</v>
      </c>
      <c r="D245" s="832" t="s">
        <v>3285</v>
      </c>
      <c r="E245" s="832" t="s">
        <v>3286</v>
      </c>
      <c r="F245" s="849">
        <v>37</v>
      </c>
      <c r="G245" s="849">
        <v>6919</v>
      </c>
      <c r="H245" s="849">
        <v>0.72549019607843135</v>
      </c>
      <c r="I245" s="849">
        <v>187</v>
      </c>
      <c r="J245" s="849">
        <v>51</v>
      </c>
      <c r="K245" s="849">
        <v>9537</v>
      </c>
      <c r="L245" s="849">
        <v>1</v>
      </c>
      <c r="M245" s="849">
        <v>187</v>
      </c>
      <c r="N245" s="849">
        <v>47</v>
      </c>
      <c r="O245" s="849">
        <v>8789</v>
      </c>
      <c r="P245" s="837">
        <v>0.92156862745098034</v>
      </c>
      <c r="Q245" s="850">
        <v>187</v>
      </c>
    </row>
    <row r="246" spans="1:17" ht="14.4" customHeight="1" x14ac:dyDescent="0.3">
      <c r="A246" s="831" t="s">
        <v>3168</v>
      </c>
      <c r="B246" s="832" t="s">
        <v>2769</v>
      </c>
      <c r="C246" s="832" t="s">
        <v>2215</v>
      </c>
      <c r="D246" s="832" t="s">
        <v>3285</v>
      </c>
      <c r="E246" s="832" t="s">
        <v>3287</v>
      </c>
      <c r="F246" s="849">
        <v>32</v>
      </c>
      <c r="G246" s="849">
        <v>5984</v>
      </c>
      <c r="H246" s="849">
        <v>0.84210526315789469</v>
      </c>
      <c r="I246" s="849">
        <v>187</v>
      </c>
      <c r="J246" s="849">
        <v>38</v>
      </c>
      <c r="K246" s="849">
        <v>7106</v>
      </c>
      <c r="L246" s="849">
        <v>1</v>
      </c>
      <c r="M246" s="849">
        <v>187</v>
      </c>
      <c r="N246" s="849">
        <v>57</v>
      </c>
      <c r="O246" s="849">
        <v>10659</v>
      </c>
      <c r="P246" s="837">
        <v>1.5</v>
      </c>
      <c r="Q246" s="850">
        <v>187</v>
      </c>
    </row>
    <row r="247" spans="1:17" ht="14.4" customHeight="1" x14ac:dyDescent="0.3">
      <c r="A247" s="831" t="s">
        <v>3168</v>
      </c>
      <c r="B247" s="832" t="s">
        <v>2769</v>
      </c>
      <c r="C247" s="832" t="s">
        <v>2215</v>
      </c>
      <c r="D247" s="832" t="s">
        <v>3288</v>
      </c>
      <c r="E247" s="832" t="s">
        <v>3289</v>
      </c>
      <c r="F247" s="849">
        <v>1</v>
      </c>
      <c r="G247" s="849">
        <v>128</v>
      </c>
      <c r="H247" s="849"/>
      <c r="I247" s="849">
        <v>128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" customHeight="1" x14ac:dyDescent="0.3">
      <c r="A248" s="831" t="s">
        <v>3168</v>
      </c>
      <c r="B248" s="832" t="s">
        <v>2769</v>
      </c>
      <c r="C248" s="832" t="s">
        <v>2215</v>
      </c>
      <c r="D248" s="832" t="s">
        <v>3288</v>
      </c>
      <c r="E248" s="832" t="s">
        <v>3290</v>
      </c>
      <c r="F248" s="849"/>
      <c r="G248" s="849"/>
      <c r="H248" s="849"/>
      <c r="I248" s="849"/>
      <c r="J248" s="849">
        <v>3</v>
      </c>
      <c r="K248" s="849">
        <v>384</v>
      </c>
      <c r="L248" s="849">
        <v>1</v>
      </c>
      <c r="M248" s="849">
        <v>128</v>
      </c>
      <c r="N248" s="849">
        <v>1</v>
      </c>
      <c r="O248" s="849">
        <v>128</v>
      </c>
      <c r="P248" s="837">
        <v>0.33333333333333331</v>
      </c>
      <c r="Q248" s="850">
        <v>128</v>
      </c>
    </row>
    <row r="249" spans="1:17" ht="14.4" customHeight="1" x14ac:dyDescent="0.3">
      <c r="A249" s="831" t="s">
        <v>3168</v>
      </c>
      <c r="B249" s="832" t="s">
        <v>2769</v>
      </c>
      <c r="C249" s="832" t="s">
        <v>2215</v>
      </c>
      <c r="D249" s="832" t="s">
        <v>3291</v>
      </c>
      <c r="E249" s="832" t="s">
        <v>3292</v>
      </c>
      <c r="F249" s="849">
        <v>4</v>
      </c>
      <c r="G249" s="849">
        <v>892</v>
      </c>
      <c r="H249" s="849">
        <v>2</v>
      </c>
      <c r="I249" s="849">
        <v>223</v>
      </c>
      <c r="J249" s="849">
        <v>2</v>
      </c>
      <c r="K249" s="849">
        <v>446</v>
      </c>
      <c r="L249" s="849">
        <v>1</v>
      </c>
      <c r="M249" s="849">
        <v>223</v>
      </c>
      <c r="N249" s="849">
        <v>4</v>
      </c>
      <c r="O249" s="849">
        <v>896</v>
      </c>
      <c r="P249" s="837">
        <v>2.0089686098654709</v>
      </c>
      <c r="Q249" s="850">
        <v>224</v>
      </c>
    </row>
    <row r="250" spans="1:17" ht="14.4" customHeight="1" x14ac:dyDescent="0.3">
      <c r="A250" s="831" t="s">
        <v>3168</v>
      </c>
      <c r="B250" s="832" t="s">
        <v>2769</v>
      </c>
      <c r="C250" s="832" t="s">
        <v>2215</v>
      </c>
      <c r="D250" s="832" t="s">
        <v>3291</v>
      </c>
      <c r="E250" s="832" t="s">
        <v>3293</v>
      </c>
      <c r="F250" s="849">
        <v>6</v>
      </c>
      <c r="G250" s="849">
        <v>1338</v>
      </c>
      <c r="H250" s="849">
        <v>1.5</v>
      </c>
      <c r="I250" s="849">
        <v>223</v>
      </c>
      <c r="J250" s="849">
        <v>4</v>
      </c>
      <c r="K250" s="849">
        <v>892</v>
      </c>
      <c r="L250" s="849">
        <v>1</v>
      </c>
      <c r="M250" s="849">
        <v>223</v>
      </c>
      <c r="N250" s="849">
        <v>3</v>
      </c>
      <c r="O250" s="849">
        <v>672</v>
      </c>
      <c r="P250" s="837">
        <v>0.75336322869955152</v>
      </c>
      <c r="Q250" s="850">
        <v>224</v>
      </c>
    </row>
    <row r="251" spans="1:17" ht="14.4" customHeight="1" x14ac:dyDescent="0.3">
      <c r="A251" s="831" t="s">
        <v>3168</v>
      </c>
      <c r="B251" s="832" t="s">
        <v>2769</v>
      </c>
      <c r="C251" s="832" t="s">
        <v>2215</v>
      </c>
      <c r="D251" s="832" t="s">
        <v>3294</v>
      </c>
      <c r="E251" s="832" t="s">
        <v>3295</v>
      </c>
      <c r="F251" s="849">
        <v>1</v>
      </c>
      <c r="G251" s="849">
        <v>223</v>
      </c>
      <c r="H251" s="849">
        <v>1</v>
      </c>
      <c r="I251" s="849">
        <v>223</v>
      </c>
      <c r="J251" s="849">
        <v>1</v>
      </c>
      <c r="K251" s="849">
        <v>223</v>
      </c>
      <c r="L251" s="849">
        <v>1</v>
      </c>
      <c r="M251" s="849">
        <v>223</v>
      </c>
      <c r="N251" s="849"/>
      <c r="O251" s="849"/>
      <c r="P251" s="837"/>
      <c r="Q251" s="850"/>
    </row>
    <row r="252" spans="1:17" ht="14.4" customHeight="1" x14ac:dyDescent="0.3">
      <c r="A252" s="831" t="s">
        <v>3168</v>
      </c>
      <c r="B252" s="832" t="s">
        <v>2769</v>
      </c>
      <c r="C252" s="832" t="s">
        <v>2215</v>
      </c>
      <c r="D252" s="832" t="s">
        <v>3294</v>
      </c>
      <c r="E252" s="832" t="s">
        <v>3296</v>
      </c>
      <c r="F252" s="849"/>
      <c r="G252" s="849"/>
      <c r="H252" s="849"/>
      <c r="I252" s="849"/>
      <c r="J252" s="849">
        <v>1</v>
      </c>
      <c r="K252" s="849">
        <v>223</v>
      </c>
      <c r="L252" s="849">
        <v>1</v>
      </c>
      <c r="M252" s="849">
        <v>223</v>
      </c>
      <c r="N252" s="849">
        <v>1</v>
      </c>
      <c r="O252" s="849">
        <v>224</v>
      </c>
      <c r="P252" s="837">
        <v>1.0044843049327354</v>
      </c>
      <c r="Q252" s="850">
        <v>224</v>
      </c>
    </row>
    <row r="253" spans="1:17" ht="14.4" customHeight="1" x14ac:dyDescent="0.3">
      <c r="A253" s="831" t="s">
        <v>3168</v>
      </c>
      <c r="B253" s="832" t="s">
        <v>2769</v>
      </c>
      <c r="C253" s="832" t="s">
        <v>2215</v>
      </c>
      <c r="D253" s="832" t="s">
        <v>3297</v>
      </c>
      <c r="E253" s="832" t="s">
        <v>3298</v>
      </c>
      <c r="F253" s="849">
        <v>5</v>
      </c>
      <c r="G253" s="849">
        <v>1125</v>
      </c>
      <c r="H253" s="849">
        <v>2.5</v>
      </c>
      <c r="I253" s="849">
        <v>225</v>
      </c>
      <c r="J253" s="849">
        <v>2</v>
      </c>
      <c r="K253" s="849">
        <v>450</v>
      </c>
      <c r="L253" s="849">
        <v>1</v>
      </c>
      <c r="M253" s="849">
        <v>225</v>
      </c>
      <c r="N253" s="849">
        <v>2</v>
      </c>
      <c r="O253" s="849">
        <v>452</v>
      </c>
      <c r="P253" s="837">
        <v>1.0044444444444445</v>
      </c>
      <c r="Q253" s="850">
        <v>226</v>
      </c>
    </row>
    <row r="254" spans="1:17" ht="14.4" customHeight="1" x14ac:dyDescent="0.3">
      <c r="A254" s="831" t="s">
        <v>3168</v>
      </c>
      <c r="B254" s="832" t="s">
        <v>2769</v>
      </c>
      <c r="C254" s="832" t="s">
        <v>2215</v>
      </c>
      <c r="D254" s="832" t="s">
        <v>3297</v>
      </c>
      <c r="E254" s="832" t="s">
        <v>3299</v>
      </c>
      <c r="F254" s="849">
        <v>1</v>
      </c>
      <c r="G254" s="849">
        <v>225</v>
      </c>
      <c r="H254" s="849">
        <v>0.33333333333333331</v>
      </c>
      <c r="I254" s="849">
        <v>225</v>
      </c>
      <c r="J254" s="849">
        <v>3</v>
      </c>
      <c r="K254" s="849">
        <v>675</v>
      </c>
      <c r="L254" s="849">
        <v>1</v>
      </c>
      <c r="M254" s="849">
        <v>225</v>
      </c>
      <c r="N254" s="849">
        <v>3</v>
      </c>
      <c r="O254" s="849">
        <v>678</v>
      </c>
      <c r="P254" s="837">
        <v>1.0044444444444445</v>
      </c>
      <c r="Q254" s="850">
        <v>226</v>
      </c>
    </row>
    <row r="255" spans="1:17" ht="14.4" customHeight="1" x14ac:dyDescent="0.3">
      <c r="A255" s="831" t="s">
        <v>3168</v>
      </c>
      <c r="B255" s="832" t="s">
        <v>2769</v>
      </c>
      <c r="C255" s="832" t="s">
        <v>2215</v>
      </c>
      <c r="D255" s="832" t="s">
        <v>3300</v>
      </c>
      <c r="E255" s="832" t="s">
        <v>3301</v>
      </c>
      <c r="F255" s="849"/>
      <c r="G255" s="849"/>
      <c r="H255" s="849"/>
      <c r="I255" s="849"/>
      <c r="J255" s="849"/>
      <c r="K255" s="849"/>
      <c r="L255" s="849"/>
      <c r="M255" s="849"/>
      <c r="N255" s="849">
        <v>1</v>
      </c>
      <c r="O255" s="849">
        <v>350</v>
      </c>
      <c r="P255" s="837"/>
      <c r="Q255" s="850">
        <v>350</v>
      </c>
    </row>
    <row r="256" spans="1:17" ht="14.4" customHeight="1" x14ac:dyDescent="0.3">
      <c r="A256" s="831" t="s">
        <v>3168</v>
      </c>
      <c r="B256" s="832" t="s">
        <v>2769</v>
      </c>
      <c r="C256" s="832" t="s">
        <v>2215</v>
      </c>
      <c r="D256" s="832" t="s">
        <v>3300</v>
      </c>
      <c r="E256" s="832" t="s">
        <v>3302</v>
      </c>
      <c r="F256" s="849"/>
      <c r="G256" s="849"/>
      <c r="H256" s="849"/>
      <c r="I256" s="849"/>
      <c r="J256" s="849"/>
      <c r="K256" s="849"/>
      <c r="L256" s="849"/>
      <c r="M256" s="849"/>
      <c r="N256" s="849">
        <v>0</v>
      </c>
      <c r="O256" s="849">
        <v>0</v>
      </c>
      <c r="P256" s="837"/>
      <c r="Q256" s="850"/>
    </row>
    <row r="257" spans="1:17" ht="14.4" customHeight="1" x14ac:dyDescent="0.3">
      <c r="A257" s="831" t="s">
        <v>3168</v>
      </c>
      <c r="B257" s="832" t="s">
        <v>2769</v>
      </c>
      <c r="C257" s="832" t="s">
        <v>2215</v>
      </c>
      <c r="D257" s="832" t="s">
        <v>3303</v>
      </c>
      <c r="E257" s="832" t="s">
        <v>3304</v>
      </c>
      <c r="F257" s="849">
        <v>8</v>
      </c>
      <c r="G257" s="849">
        <v>33312</v>
      </c>
      <c r="H257" s="849">
        <v>2.6666666666666665</v>
      </c>
      <c r="I257" s="849">
        <v>4164</v>
      </c>
      <c r="J257" s="849">
        <v>3</v>
      </c>
      <c r="K257" s="849">
        <v>12492</v>
      </c>
      <c r="L257" s="849">
        <v>1</v>
      </c>
      <c r="M257" s="849">
        <v>4164</v>
      </c>
      <c r="N257" s="849">
        <v>3</v>
      </c>
      <c r="O257" s="849">
        <v>12498</v>
      </c>
      <c r="P257" s="837">
        <v>1.0004803073967339</v>
      </c>
      <c r="Q257" s="850">
        <v>4166</v>
      </c>
    </row>
    <row r="258" spans="1:17" ht="14.4" customHeight="1" x14ac:dyDescent="0.3">
      <c r="A258" s="831" t="s">
        <v>3168</v>
      </c>
      <c r="B258" s="832" t="s">
        <v>2769</v>
      </c>
      <c r="C258" s="832" t="s">
        <v>2215</v>
      </c>
      <c r="D258" s="832" t="s">
        <v>3303</v>
      </c>
      <c r="E258" s="832" t="s">
        <v>3305</v>
      </c>
      <c r="F258" s="849">
        <v>1</v>
      </c>
      <c r="G258" s="849">
        <v>4164</v>
      </c>
      <c r="H258" s="849">
        <v>0.33333333333333331</v>
      </c>
      <c r="I258" s="849">
        <v>4164</v>
      </c>
      <c r="J258" s="849">
        <v>3</v>
      </c>
      <c r="K258" s="849">
        <v>12492</v>
      </c>
      <c r="L258" s="849">
        <v>1</v>
      </c>
      <c r="M258" s="849">
        <v>4164</v>
      </c>
      <c r="N258" s="849">
        <v>5</v>
      </c>
      <c r="O258" s="849">
        <v>20830</v>
      </c>
      <c r="P258" s="837">
        <v>1.6674671789945565</v>
      </c>
      <c r="Q258" s="850">
        <v>4166</v>
      </c>
    </row>
    <row r="259" spans="1:17" ht="14.4" customHeight="1" x14ac:dyDescent="0.3">
      <c r="A259" s="831" t="s">
        <v>3168</v>
      </c>
      <c r="B259" s="832" t="s">
        <v>2769</v>
      </c>
      <c r="C259" s="832" t="s">
        <v>2215</v>
      </c>
      <c r="D259" s="832" t="s">
        <v>3306</v>
      </c>
      <c r="E259" s="832" t="s">
        <v>3307</v>
      </c>
      <c r="F259" s="849"/>
      <c r="G259" s="849"/>
      <c r="H259" s="849"/>
      <c r="I259" s="849"/>
      <c r="J259" s="849"/>
      <c r="K259" s="849"/>
      <c r="L259" s="849"/>
      <c r="M259" s="849"/>
      <c r="N259" s="849">
        <v>1</v>
      </c>
      <c r="O259" s="849">
        <v>15265</v>
      </c>
      <c r="P259" s="837"/>
      <c r="Q259" s="850">
        <v>15265</v>
      </c>
    </row>
    <row r="260" spans="1:17" ht="14.4" customHeight="1" x14ac:dyDescent="0.3">
      <c r="A260" s="831" t="s">
        <v>3168</v>
      </c>
      <c r="B260" s="832" t="s">
        <v>2769</v>
      </c>
      <c r="C260" s="832" t="s">
        <v>2215</v>
      </c>
      <c r="D260" s="832" t="s">
        <v>3308</v>
      </c>
      <c r="E260" s="832" t="s">
        <v>3309</v>
      </c>
      <c r="F260" s="849">
        <v>17</v>
      </c>
      <c r="G260" s="849">
        <v>65620</v>
      </c>
      <c r="H260" s="849">
        <v>1.8888888888888888</v>
      </c>
      <c r="I260" s="849">
        <v>3860</v>
      </c>
      <c r="J260" s="849">
        <v>9</v>
      </c>
      <c r="K260" s="849">
        <v>34740</v>
      </c>
      <c r="L260" s="849">
        <v>1</v>
      </c>
      <c r="M260" s="849">
        <v>3860</v>
      </c>
      <c r="N260" s="849">
        <v>9</v>
      </c>
      <c r="O260" s="849">
        <v>34758</v>
      </c>
      <c r="P260" s="837">
        <v>1.0005181347150258</v>
      </c>
      <c r="Q260" s="850">
        <v>3862</v>
      </c>
    </row>
    <row r="261" spans="1:17" ht="14.4" customHeight="1" x14ac:dyDescent="0.3">
      <c r="A261" s="831" t="s">
        <v>3168</v>
      </c>
      <c r="B261" s="832" t="s">
        <v>2769</v>
      </c>
      <c r="C261" s="832" t="s">
        <v>2215</v>
      </c>
      <c r="D261" s="832" t="s">
        <v>3308</v>
      </c>
      <c r="E261" s="832" t="s">
        <v>3310</v>
      </c>
      <c r="F261" s="849">
        <v>4</v>
      </c>
      <c r="G261" s="849">
        <v>15440</v>
      </c>
      <c r="H261" s="849">
        <v>0.44444444444444442</v>
      </c>
      <c r="I261" s="849">
        <v>3860</v>
      </c>
      <c r="J261" s="849">
        <v>9</v>
      </c>
      <c r="K261" s="849">
        <v>34740</v>
      </c>
      <c r="L261" s="849">
        <v>1</v>
      </c>
      <c r="M261" s="849">
        <v>3860</v>
      </c>
      <c r="N261" s="849">
        <v>13</v>
      </c>
      <c r="O261" s="849">
        <v>50206</v>
      </c>
      <c r="P261" s="837">
        <v>1.4451928612550373</v>
      </c>
      <c r="Q261" s="850">
        <v>3862</v>
      </c>
    </row>
    <row r="262" spans="1:17" ht="14.4" customHeight="1" x14ac:dyDescent="0.3">
      <c r="A262" s="831" t="s">
        <v>3168</v>
      </c>
      <c r="B262" s="832" t="s">
        <v>2769</v>
      </c>
      <c r="C262" s="832" t="s">
        <v>2215</v>
      </c>
      <c r="D262" s="832" t="s">
        <v>3311</v>
      </c>
      <c r="E262" s="832" t="s">
        <v>3312</v>
      </c>
      <c r="F262" s="849">
        <v>4</v>
      </c>
      <c r="G262" s="849">
        <v>31700</v>
      </c>
      <c r="H262" s="849">
        <v>3.9994953318193289</v>
      </c>
      <c r="I262" s="849">
        <v>7925</v>
      </c>
      <c r="J262" s="849">
        <v>1</v>
      </c>
      <c r="K262" s="849">
        <v>7926</v>
      </c>
      <c r="L262" s="849">
        <v>1</v>
      </c>
      <c r="M262" s="849">
        <v>7926</v>
      </c>
      <c r="N262" s="849"/>
      <c r="O262" s="849"/>
      <c r="P262" s="837"/>
      <c r="Q262" s="850"/>
    </row>
    <row r="263" spans="1:17" ht="14.4" customHeight="1" x14ac:dyDescent="0.3">
      <c r="A263" s="831" t="s">
        <v>3168</v>
      </c>
      <c r="B263" s="832" t="s">
        <v>2769</v>
      </c>
      <c r="C263" s="832" t="s">
        <v>2215</v>
      </c>
      <c r="D263" s="832" t="s">
        <v>3311</v>
      </c>
      <c r="E263" s="832" t="s">
        <v>3313</v>
      </c>
      <c r="F263" s="849"/>
      <c r="G263" s="849"/>
      <c r="H263" s="849"/>
      <c r="I263" s="849"/>
      <c r="J263" s="849"/>
      <c r="K263" s="849"/>
      <c r="L263" s="849"/>
      <c r="M263" s="849"/>
      <c r="N263" s="849">
        <v>1</v>
      </c>
      <c r="O263" s="849">
        <v>7928</v>
      </c>
      <c r="P263" s="837"/>
      <c r="Q263" s="850">
        <v>7928</v>
      </c>
    </row>
    <row r="264" spans="1:17" ht="14.4" customHeight="1" x14ac:dyDescent="0.3">
      <c r="A264" s="831" t="s">
        <v>3168</v>
      </c>
      <c r="B264" s="832" t="s">
        <v>2769</v>
      </c>
      <c r="C264" s="832" t="s">
        <v>2215</v>
      </c>
      <c r="D264" s="832" t="s">
        <v>3314</v>
      </c>
      <c r="E264" s="832" t="s">
        <v>3315</v>
      </c>
      <c r="F264" s="849"/>
      <c r="G264" s="849"/>
      <c r="H264" s="849"/>
      <c r="I264" s="849"/>
      <c r="J264" s="849">
        <v>1</v>
      </c>
      <c r="K264" s="849">
        <v>1294</v>
      </c>
      <c r="L264" s="849">
        <v>1</v>
      </c>
      <c r="M264" s="849">
        <v>1294</v>
      </c>
      <c r="N264" s="849">
        <v>1</v>
      </c>
      <c r="O264" s="849">
        <v>1294</v>
      </c>
      <c r="P264" s="837">
        <v>1</v>
      </c>
      <c r="Q264" s="850">
        <v>1294</v>
      </c>
    </row>
    <row r="265" spans="1:17" ht="14.4" customHeight="1" x14ac:dyDescent="0.3">
      <c r="A265" s="831" t="s">
        <v>3168</v>
      </c>
      <c r="B265" s="832" t="s">
        <v>2769</v>
      </c>
      <c r="C265" s="832" t="s">
        <v>2215</v>
      </c>
      <c r="D265" s="832" t="s">
        <v>3316</v>
      </c>
      <c r="E265" s="832" t="s">
        <v>3317</v>
      </c>
      <c r="F265" s="849"/>
      <c r="G265" s="849"/>
      <c r="H265" s="849"/>
      <c r="I265" s="849"/>
      <c r="J265" s="849">
        <v>1</v>
      </c>
      <c r="K265" s="849">
        <v>1178</v>
      </c>
      <c r="L265" s="849">
        <v>1</v>
      </c>
      <c r="M265" s="849">
        <v>1178</v>
      </c>
      <c r="N265" s="849"/>
      <c r="O265" s="849"/>
      <c r="P265" s="837"/>
      <c r="Q265" s="850"/>
    </row>
    <row r="266" spans="1:17" ht="14.4" customHeight="1" x14ac:dyDescent="0.3">
      <c r="A266" s="831" t="s">
        <v>3168</v>
      </c>
      <c r="B266" s="832" t="s">
        <v>2769</v>
      </c>
      <c r="C266" s="832" t="s">
        <v>2215</v>
      </c>
      <c r="D266" s="832" t="s">
        <v>3318</v>
      </c>
      <c r="E266" s="832" t="s">
        <v>3319</v>
      </c>
      <c r="F266" s="849">
        <v>28</v>
      </c>
      <c r="G266" s="849">
        <v>144396</v>
      </c>
      <c r="H266" s="849">
        <v>1.2173913043478262</v>
      </c>
      <c r="I266" s="849">
        <v>5157</v>
      </c>
      <c r="J266" s="849">
        <v>23</v>
      </c>
      <c r="K266" s="849">
        <v>118611</v>
      </c>
      <c r="L266" s="849">
        <v>1</v>
      </c>
      <c r="M266" s="849">
        <v>5157</v>
      </c>
      <c r="N266" s="849">
        <v>31</v>
      </c>
      <c r="O266" s="849">
        <v>159898</v>
      </c>
      <c r="P266" s="837">
        <v>1.3480874455151715</v>
      </c>
      <c r="Q266" s="850">
        <v>5158</v>
      </c>
    </row>
    <row r="267" spans="1:17" ht="14.4" customHeight="1" x14ac:dyDescent="0.3">
      <c r="A267" s="831" t="s">
        <v>3168</v>
      </c>
      <c r="B267" s="832" t="s">
        <v>2769</v>
      </c>
      <c r="C267" s="832" t="s">
        <v>2215</v>
      </c>
      <c r="D267" s="832" t="s">
        <v>3318</v>
      </c>
      <c r="E267" s="832" t="s">
        <v>3320</v>
      </c>
      <c r="F267" s="849">
        <v>21</v>
      </c>
      <c r="G267" s="849">
        <v>108297</v>
      </c>
      <c r="H267" s="849">
        <v>0.55263157894736847</v>
      </c>
      <c r="I267" s="849">
        <v>5157</v>
      </c>
      <c r="J267" s="849">
        <v>38</v>
      </c>
      <c r="K267" s="849">
        <v>195966</v>
      </c>
      <c r="L267" s="849">
        <v>1</v>
      </c>
      <c r="M267" s="849">
        <v>5157</v>
      </c>
      <c r="N267" s="849">
        <v>25</v>
      </c>
      <c r="O267" s="849">
        <v>128950</v>
      </c>
      <c r="P267" s="837">
        <v>0.65802230999254974</v>
      </c>
      <c r="Q267" s="850">
        <v>5158</v>
      </c>
    </row>
    <row r="268" spans="1:17" ht="14.4" customHeight="1" x14ac:dyDescent="0.3">
      <c r="A268" s="831" t="s">
        <v>3168</v>
      </c>
      <c r="B268" s="832" t="s">
        <v>2769</v>
      </c>
      <c r="C268" s="832" t="s">
        <v>2215</v>
      </c>
      <c r="D268" s="832" t="s">
        <v>3321</v>
      </c>
      <c r="E268" s="832" t="s">
        <v>3322</v>
      </c>
      <c r="F268" s="849"/>
      <c r="G268" s="849"/>
      <c r="H268" s="849"/>
      <c r="I268" s="849"/>
      <c r="J268" s="849"/>
      <c r="K268" s="849"/>
      <c r="L268" s="849"/>
      <c r="M268" s="849"/>
      <c r="N268" s="849">
        <v>1</v>
      </c>
      <c r="O268" s="849">
        <v>5621</v>
      </c>
      <c r="P268" s="837"/>
      <c r="Q268" s="850">
        <v>5621</v>
      </c>
    </row>
    <row r="269" spans="1:17" ht="14.4" customHeight="1" x14ac:dyDescent="0.3">
      <c r="A269" s="831" t="s">
        <v>3168</v>
      </c>
      <c r="B269" s="832" t="s">
        <v>2769</v>
      </c>
      <c r="C269" s="832" t="s">
        <v>2215</v>
      </c>
      <c r="D269" s="832" t="s">
        <v>2770</v>
      </c>
      <c r="E269" s="832" t="s">
        <v>2772</v>
      </c>
      <c r="F269" s="849"/>
      <c r="G269" s="849"/>
      <c r="H269" s="849"/>
      <c r="I269" s="849"/>
      <c r="J269" s="849">
        <v>1</v>
      </c>
      <c r="K269" s="849">
        <v>801</v>
      </c>
      <c r="L269" s="849">
        <v>1</v>
      </c>
      <c r="M269" s="849">
        <v>801</v>
      </c>
      <c r="N269" s="849"/>
      <c r="O269" s="849"/>
      <c r="P269" s="837"/>
      <c r="Q269" s="850"/>
    </row>
    <row r="270" spans="1:17" ht="14.4" customHeight="1" x14ac:dyDescent="0.3">
      <c r="A270" s="831" t="s">
        <v>3168</v>
      </c>
      <c r="B270" s="832" t="s">
        <v>2769</v>
      </c>
      <c r="C270" s="832" t="s">
        <v>2215</v>
      </c>
      <c r="D270" s="832" t="s">
        <v>3323</v>
      </c>
      <c r="E270" s="832" t="s">
        <v>3324</v>
      </c>
      <c r="F270" s="849">
        <v>8</v>
      </c>
      <c r="G270" s="849">
        <v>1416</v>
      </c>
      <c r="H270" s="849">
        <v>0.53333333333333333</v>
      </c>
      <c r="I270" s="849">
        <v>177</v>
      </c>
      <c r="J270" s="849">
        <v>15</v>
      </c>
      <c r="K270" s="849">
        <v>2655</v>
      </c>
      <c r="L270" s="849">
        <v>1</v>
      </c>
      <c r="M270" s="849">
        <v>177</v>
      </c>
      <c r="N270" s="849">
        <v>11</v>
      </c>
      <c r="O270" s="849">
        <v>1958</v>
      </c>
      <c r="P270" s="837">
        <v>0.73747645951035778</v>
      </c>
      <c r="Q270" s="850">
        <v>178</v>
      </c>
    </row>
    <row r="271" spans="1:17" ht="14.4" customHeight="1" x14ac:dyDescent="0.3">
      <c r="A271" s="831" t="s">
        <v>3168</v>
      </c>
      <c r="B271" s="832" t="s">
        <v>2769</v>
      </c>
      <c r="C271" s="832" t="s">
        <v>2215</v>
      </c>
      <c r="D271" s="832" t="s">
        <v>3323</v>
      </c>
      <c r="E271" s="832" t="s">
        <v>3325</v>
      </c>
      <c r="F271" s="849">
        <v>52</v>
      </c>
      <c r="G271" s="849">
        <v>9204</v>
      </c>
      <c r="H271" s="849">
        <v>1.0196078431372548</v>
      </c>
      <c r="I271" s="849">
        <v>177</v>
      </c>
      <c r="J271" s="849">
        <v>51</v>
      </c>
      <c r="K271" s="849">
        <v>9027</v>
      </c>
      <c r="L271" s="849">
        <v>1</v>
      </c>
      <c r="M271" s="849">
        <v>177</v>
      </c>
      <c r="N271" s="849">
        <v>48</v>
      </c>
      <c r="O271" s="849">
        <v>8544</v>
      </c>
      <c r="P271" s="837">
        <v>0.94649385177799938</v>
      </c>
      <c r="Q271" s="850">
        <v>178</v>
      </c>
    </row>
    <row r="272" spans="1:17" ht="14.4" customHeight="1" x14ac:dyDescent="0.3">
      <c r="A272" s="831" t="s">
        <v>3168</v>
      </c>
      <c r="B272" s="832" t="s">
        <v>2769</v>
      </c>
      <c r="C272" s="832" t="s">
        <v>2215</v>
      </c>
      <c r="D272" s="832" t="s">
        <v>3326</v>
      </c>
      <c r="E272" s="832" t="s">
        <v>3327</v>
      </c>
      <c r="F272" s="849">
        <v>72</v>
      </c>
      <c r="G272" s="849">
        <v>147456</v>
      </c>
      <c r="H272" s="849">
        <v>1.7134490692323783</v>
      </c>
      <c r="I272" s="849">
        <v>2048</v>
      </c>
      <c r="J272" s="849">
        <v>42</v>
      </c>
      <c r="K272" s="849">
        <v>86058</v>
      </c>
      <c r="L272" s="849">
        <v>1</v>
      </c>
      <c r="M272" s="849">
        <v>2049</v>
      </c>
      <c r="N272" s="849">
        <v>42</v>
      </c>
      <c r="O272" s="849">
        <v>86100</v>
      </c>
      <c r="P272" s="837">
        <v>1.0004880429477794</v>
      </c>
      <c r="Q272" s="850">
        <v>2050</v>
      </c>
    </row>
    <row r="273" spans="1:17" ht="14.4" customHeight="1" x14ac:dyDescent="0.3">
      <c r="A273" s="831" t="s">
        <v>3168</v>
      </c>
      <c r="B273" s="832" t="s">
        <v>2769</v>
      </c>
      <c r="C273" s="832" t="s">
        <v>2215</v>
      </c>
      <c r="D273" s="832" t="s">
        <v>3326</v>
      </c>
      <c r="E273" s="832" t="s">
        <v>3328</v>
      </c>
      <c r="F273" s="849">
        <v>39</v>
      </c>
      <c r="G273" s="849">
        <v>79872</v>
      </c>
      <c r="H273" s="849">
        <v>1.0535396304063946</v>
      </c>
      <c r="I273" s="849">
        <v>2048</v>
      </c>
      <c r="J273" s="849">
        <v>37</v>
      </c>
      <c r="K273" s="849">
        <v>75813</v>
      </c>
      <c r="L273" s="849">
        <v>1</v>
      </c>
      <c r="M273" s="849">
        <v>2049</v>
      </c>
      <c r="N273" s="849">
        <v>49</v>
      </c>
      <c r="O273" s="849">
        <v>100450</v>
      </c>
      <c r="P273" s="837">
        <v>1.3249706514713835</v>
      </c>
      <c r="Q273" s="850">
        <v>2050</v>
      </c>
    </row>
    <row r="274" spans="1:17" ht="14.4" customHeight="1" x14ac:dyDescent="0.3">
      <c r="A274" s="831" t="s">
        <v>3168</v>
      </c>
      <c r="B274" s="832" t="s">
        <v>2769</v>
      </c>
      <c r="C274" s="832" t="s">
        <v>2215</v>
      </c>
      <c r="D274" s="832" t="s">
        <v>3329</v>
      </c>
      <c r="E274" s="832" t="s">
        <v>3330</v>
      </c>
      <c r="F274" s="849">
        <v>8</v>
      </c>
      <c r="G274" s="849">
        <v>21888</v>
      </c>
      <c r="H274" s="849">
        <v>0.88856412130069418</v>
      </c>
      <c r="I274" s="849">
        <v>2736</v>
      </c>
      <c r="J274" s="849">
        <v>9</v>
      </c>
      <c r="K274" s="849">
        <v>24633</v>
      </c>
      <c r="L274" s="849">
        <v>1</v>
      </c>
      <c r="M274" s="849">
        <v>2737</v>
      </c>
      <c r="N274" s="849">
        <v>15</v>
      </c>
      <c r="O274" s="849">
        <v>41055</v>
      </c>
      <c r="P274" s="837">
        <v>1.6666666666666667</v>
      </c>
      <c r="Q274" s="850">
        <v>2737</v>
      </c>
    </row>
    <row r="275" spans="1:17" ht="14.4" customHeight="1" x14ac:dyDescent="0.3">
      <c r="A275" s="831" t="s">
        <v>3168</v>
      </c>
      <c r="B275" s="832" t="s">
        <v>2769</v>
      </c>
      <c r="C275" s="832" t="s">
        <v>2215</v>
      </c>
      <c r="D275" s="832" t="s">
        <v>3329</v>
      </c>
      <c r="E275" s="832" t="s">
        <v>3331</v>
      </c>
      <c r="F275" s="849">
        <v>7</v>
      </c>
      <c r="G275" s="849">
        <v>19152</v>
      </c>
      <c r="H275" s="849">
        <v>0.58312020460358061</v>
      </c>
      <c r="I275" s="849">
        <v>2736</v>
      </c>
      <c r="J275" s="849">
        <v>12</v>
      </c>
      <c r="K275" s="849">
        <v>32844</v>
      </c>
      <c r="L275" s="849">
        <v>1</v>
      </c>
      <c r="M275" s="849">
        <v>2737</v>
      </c>
      <c r="N275" s="849">
        <v>9</v>
      </c>
      <c r="O275" s="849">
        <v>24633</v>
      </c>
      <c r="P275" s="837">
        <v>0.75</v>
      </c>
      <c r="Q275" s="850">
        <v>2737</v>
      </c>
    </row>
    <row r="276" spans="1:17" ht="14.4" customHeight="1" x14ac:dyDescent="0.3">
      <c r="A276" s="831" t="s">
        <v>3168</v>
      </c>
      <c r="B276" s="832" t="s">
        <v>2769</v>
      </c>
      <c r="C276" s="832" t="s">
        <v>2215</v>
      </c>
      <c r="D276" s="832" t="s">
        <v>3332</v>
      </c>
      <c r="E276" s="832" t="s">
        <v>3333</v>
      </c>
      <c r="F276" s="849"/>
      <c r="G276" s="849"/>
      <c r="H276" s="849"/>
      <c r="I276" s="849"/>
      <c r="J276" s="849">
        <v>1</v>
      </c>
      <c r="K276" s="849">
        <v>5269</v>
      </c>
      <c r="L276" s="849">
        <v>1</v>
      </c>
      <c r="M276" s="849">
        <v>5269</v>
      </c>
      <c r="N276" s="849"/>
      <c r="O276" s="849"/>
      <c r="P276" s="837"/>
      <c r="Q276" s="850"/>
    </row>
    <row r="277" spans="1:17" ht="14.4" customHeight="1" x14ac:dyDescent="0.3">
      <c r="A277" s="831" t="s">
        <v>3168</v>
      </c>
      <c r="B277" s="832" t="s">
        <v>2769</v>
      </c>
      <c r="C277" s="832" t="s">
        <v>2215</v>
      </c>
      <c r="D277" s="832" t="s">
        <v>3334</v>
      </c>
      <c r="E277" s="832" t="s">
        <v>3335</v>
      </c>
      <c r="F277" s="849">
        <v>5</v>
      </c>
      <c r="G277" s="849">
        <v>10565</v>
      </c>
      <c r="H277" s="849"/>
      <c r="I277" s="849">
        <v>2113</v>
      </c>
      <c r="J277" s="849"/>
      <c r="K277" s="849"/>
      <c r="L277" s="849"/>
      <c r="M277" s="849"/>
      <c r="N277" s="849">
        <v>1</v>
      </c>
      <c r="O277" s="849">
        <v>2114</v>
      </c>
      <c r="P277" s="837"/>
      <c r="Q277" s="850">
        <v>2114</v>
      </c>
    </row>
    <row r="278" spans="1:17" ht="14.4" customHeight="1" x14ac:dyDescent="0.3">
      <c r="A278" s="831" t="s">
        <v>3168</v>
      </c>
      <c r="B278" s="832" t="s">
        <v>2769</v>
      </c>
      <c r="C278" s="832" t="s">
        <v>2215</v>
      </c>
      <c r="D278" s="832" t="s">
        <v>3334</v>
      </c>
      <c r="E278" s="832" t="s">
        <v>3336</v>
      </c>
      <c r="F278" s="849"/>
      <c r="G278" s="849"/>
      <c r="H278" s="849"/>
      <c r="I278" s="849"/>
      <c r="J278" s="849">
        <v>1</v>
      </c>
      <c r="K278" s="849">
        <v>2113</v>
      </c>
      <c r="L278" s="849">
        <v>1</v>
      </c>
      <c r="M278" s="849">
        <v>2113</v>
      </c>
      <c r="N278" s="849"/>
      <c r="O278" s="849"/>
      <c r="P278" s="837"/>
      <c r="Q278" s="850"/>
    </row>
    <row r="279" spans="1:17" ht="14.4" customHeight="1" x14ac:dyDescent="0.3">
      <c r="A279" s="831" t="s">
        <v>3168</v>
      </c>
      <c r="B279" s="832" t="s">
        <v>2769</v>
      </c>
      <c r="C279" s="832" t="s">
        <v>2215</v>
      </c>
      <c r="D279" s="832" t="s">
        <v>3337</v>
      </c>
      <c r="E279" s="832" t="s">
        <v>3338</v>
      </c>
      <c r="F279" s="849"/>
      <c r="G279" s="849"/>
      <c r="H279" s="849"/>
      <c r="I279" s="849"/>
      <c r="J279" s="849"/>
      <c r="K279" s="849"/>
      <c r="L279" s="849"/>
      <c r="M279" s="849"/>
      <c r="N279" s="849">
        <v>1</v>
      </c>
      <c r="O279" s="849">
        <v>155</v>
      </c>
      <c r="P279" s="837"/>
      <c r="Q279" s="850">
        <v>155</v>
      </c>
    </row>
    <row r="280" spans="1:17" ht="14.4" customHeight="1" x14ac:dyDescent="0.3">
      <c r="A280" s="831" t="s">
        <v>3168</v>
      </c>
      <c r="B280" s="832" t="s">
        <v>2769</v>
      </c>
      <c r="C280" s="832" t="s">
        <v>2215</v>
      </c>
      <c r="D280" s="832" t="s">
        <v>3337</v>
      </c>
      <c r="E280" s="832" t="s">
        <v>3339</v>
      </c>
      <c r="F280" s="849">
        <v>2</v>
      </c>
      <c r="G280" s="849">
        <v>310</v>
      </c>
      <c r="H280" s="849">
        <v>1</v>
      </c>
      <c r="I280" s="849">
        <v>155</v>
      </c>
      <c r="J280" s="849">
        <v>2</v>
      </c>
      <c r="K280" s="849">
        <v>310</v>
      </c>
      <c r="L280" s="849">
        <v>1</v>
      </c>
      <c r="M280" s="849">
        <v>155</v>
      </c>
      <c r="N280" s="849">
        <v>2</v>
      </c>
      <c r="O280" s="849">
        <v>310</v>
      </c>
      <c r="P280" s="837">
        <v>1</v>
      </c>
      <c r="Q280" s="850">
        <v>155</v>
      </c>
    </row>
    <row r="281" spans="1:17" ht="14.4" customHeight="1" x14ac:dyDescent="0.3">
      <c r="A281" s="831" t="s">
        <v>3168</v>
      </c>
      <c r="B281" s="832" t="s">
        <v>2769</v>
      </c>
      <c r="C281" s="832" t="s">
        <v>2215</v>
      </c>
      <c r="D281" s="832" t="s">
        <v>3340</v>
      </c>
      <c r="E281" s="832" t="s">
        <v>3341</v>
      </c>
      <c r="F281" s="849">
        <v>1</v>
      </c>
      <c r="G281" s="849">
        <v>199</v>
      </c>
      <c r="H281" s="849">
        <v>0.2</v>
      </c>
      <c r="I281" s="849">
        <v>199</v>
      </c>
      <c r="J281" s="849">
        <v>5</v>
      </c>
      <c r="K281" s="849">
        <v>995</v>
      </c>
      <c r="L281" s="849">
        <v>1</v>
      </c>
      <c r="M281" s="849">
        <v>199</v>
      </c>
      <c r="N281" s="849">
        <v>6</v>
      </c>
      <c r="O281" s="849">
        <v>1200</v>
      </c>
      <c r="P281" s="837">
        <v>1.2060301507537687</v>
      </c>
      <c r="Q281" s="850">
        <v>200</v>
      </c>
    </row>
    <row r="282" spans="1:17" ht="14.4" customHeight="1" x14ac:dyDescent="0.3">
      <c r="A282" s="831" t="s">
        <v>3168</v>
      </c>
      <c r="B282" s="832" t="s">
        <v>2769</v>
      </c>
      <c r="C282" s="832" t="s">
        <v>2215</v>
      </c>
      <c r="D282" s="832" t="s">
        <v>3342</v>
      </c>
      <c r="E282" s="832" t="s">
        <v>3343</v>
      </c>
      <c r="F282" s="849">
        <v>357</v>
      </c>
      <c r="G282" s="849">
        <v>72828</v>
      </c>
      <c r="H282" s="849">
        <v>0.93455497382198949</v>
      </c>
      <c r="I282" s="849">
        <v>204</v>
      </c>
      <c r="J282" s="849">
        <v>382</v>
      </c>
      <c r="K282" s="849">
        <v>77928</v>
      </c>
      <c r="L282" s="849">
        <v>1</v>
      </c>
      <c r="M282" s="849">
        <v>204</v>
      </c>
      <c r="N282" s="849">
        <v>566</v>
      </c>
      <c r="O282" s="849">
        <v>116030</v>
      </c>
      <c r="P282" s="837">
        <v>1.4889385073401089</v>
      </c>
      <c r="Q282" s="850">
        <v>205</v>
      </c>
    </row>
    <row r="283" spans="1:17" ht="14.4" customHeight="1" x14ac:dyDescent="0.3">
      <c r="A283" s="831" t="s">
        <v>3168</v>
      </c>
      <c r="B283" s="832" t="s">
        <v>2769</v>
      </c>
      <c r="C283" s="832" t="s">
        <v>2215</v>
      </c>
      <c r="D283" s="832" t="s">
        <v>3342</v>
      </c>
      <c r="E283" s="832" t="s">
        <v>3344</v>
      </c>
      <c r="F283" s="849">
        <v>480</v>
      </c>
      <c r="G283" s="849">
        <v>97920</v>
      </c>
      <c r="H283" s="849">
        <v>1.167883211678832</v>
      </c>
      <c r="I283" s="849">
        <v>204</v>
      </c>
      <c r="J283" s="849">
        <v>411</v>
      </c>
      <c r="K283" s="849">
        <v>83844</v>
      </c>
      <c r="L283" s="849">
        <v>1</v>
      </c>
      <c r="M283" s="849">
        <v>204</v>
      </c>
      <c r="N283" s="849">
        <v>542</v>
      </c>
      <c r="O283" s="849">
        <v>111110</v>
      </c>
      <c r="P283" s="837">
        <v>1.3251991794284623</v>
      </c>
      <c r="Q283" s="850">
        <v>205</v>
      </c>
    </row>
    <row r="284" spans="1:17" ht="14.4" customHeight="1" x14ac:dyDescent="0.3">
      <c r="A284" s="831" t="s">
        <v>3168</v>
      </c>
      <c r="B284" s="832" t="s">
        <v>2769</v>
      </c>
      <c r="C284" s="832" t="s">
        <v>2215</v>
      </c>
      <c r="D284" s="832" t="s">
        <v>3345</v>
      </c>
      <c r="E284" s="832" t="s">
        <v>3346</v>
      </c>
      <c r="F284" s="849">
        <v>3</v>
      </c>
      <c r="G284" s="849">
        <v>489</v>
      </c>
      <c r="H284" s="849"/>
      <c r="I284" s="849">
        <v>163</v>
      </c>
      <c r="J284" s="849"/>
      <c r="K284" s="849"/>
      <c r="L284" s="849"/>
      <c r="M284" s="849"/>
      <c r="N284" s="849">
        <v>1</v>
      </c>
      <c r="O284" s="849">
        <v>163</v>
      </c>
      <c r="P284" s="837"/>
      <c r="Q284" s="850">
        <v>163</v>
      </c>
    </row>
    <row r="285" spans="1:17" ht="14.4" customHeight="1" x14ac:dyDescent="0.3">
      <c r="A285" s="831" t="s">
        <v>3168</v>
      </c>
      <c r="B285" s="832" t="s">
        <v>2769</v>
      </c>
      <c r="C285" s="832" t="s">
        <v>2215</v>
      </c>
      <c r="D285" s="832" t="s">
        <v>3345</v>
      </c>
      <c r="E285" s="832" t="s">
        <v>3347</v>
      </c>
      <c r="F285" s="849"/>
      <c r="G285" s="849"/>
      <c r="H285" s="849"/>
      <c r="I285" s="849"/>
      <c r="J285" s="849">
        <v>2</v>
      </c>
      <c r="K285" s="849">
        <v>326</v>
      </c>
      <c r="L285" s="849">
        <v>1</v>
      </c>
      <c r="M285" s="849">
        <v>163</v>
      </c>
      <c r="N285" s="849">
        <v>2</v>
      </c>
      <c r="O285" s="849">
        <v>326</v>
      </c>
      <c r="P285" s="837">
        <v>1</v>
      </c>
      <c r="Q285" s="850">
        <v>163</v>
      </c>
    </row>
    <row r="286" spans="1:17" ht="14.4" customHeight="1" x14ac:dyDescent="0.3">
      <c r="A286" s="831" t="s">
        <v>3168</v>
      </c>
      <c r="B286" s="832" t="s">
        <v>2769</v>
      </c>
      <c r="C286" s="832" t="s">
        <v>2215</v>
      </c>
      <c r="D286" s="832" t="s">
        <v>3348</v>
      </c>
      <c r="E286" s="832" t="s">
        <v>3349</v>
      </c>
      <c r="F286" s="849">
        <v>25</v>
      </c>
      <c r="G286" s="849">
        <v>53850</v>
      </c>
      <c r="H286" s="849">
        <v>0.99953596287703017</v>
      </c>
      <c r="I286" s="849">
        <v>2154</v>
      </c>
      <c r="J286" s="849">
        <v>25</v>
      </c>
      <c r="K286" s="849">
        <v>53875</v>
      </c>
      <c r="L286" s="849">
        <v>1</v>
      </c>
      <c r="M286" s="849">
        <v>2155</v>
      </c>
      <c r="N286" s="849">
        <v>22</v>
      </c>
      <c r="O286" s="849">
        <v>47432</v>
      </c>
      <c r="P286" s="837">
        <v>0.88040835266821349</v>
      </c>
      <c r="Q286" s="850">
        <v>2156</v>
      </c>
    </row>
    <row r="287" spans="1:17" ht="14.4" customHeight="1" x14ac:dyDescent="0.3">
      <c r="A287" s="831" t="s">
        <v>3168</v>
      </c>
      <c r="B287" s="832" t="s">
        <v>2769</v>
      </c>
      <c r="C287" s="832" t="s">
        <v>2215</v>
      </c>
      <c r="D287" s="832" t="s">
        <v>3348</v>
      </c>
      <c r="E287" s="832" t="s">
        <v>3350</v>
      </c>
      <c r="F287" s="849">
        <v>16</v>
      </c>
      <c r="G287" s="849">
        <v>34464</v>
      </c>
      <c r="H287" s="849">
        <v>0.99953596287703017</v>
      </c>
      <c r="I287" s="849">
        <v>2154</v>
      </c>
      <c r="J287" s="849">
        <v>16</v>
      </c>
      <c r="K287" s="849">
        <v>34480</v>
      </c>
      <c r="L287" s="849">
        <v>1</v>
      </c>
      <c r="M287" s="849">
        <v>2155</v>
      </c>
      <c r="N287" s="849">
        <v>18</v>
      </c>
      <c r="O287" s="849">
        <v>38808</v>
      </c>
      <c r="P287" s="837">
        <v>1.1255220417633411</v>
      </c>
      <c r="Q287" s="850">
        <v>2156</v>
      </c>
    </row>
    <row r="288" spans="1:17" ht="14.4" customHeight="1" x14ac:dyDescent="0.3">
      <c r="A288" s="831" t="s">
        <v>3168</v>
      </c>
      <c r="B288" s="832" t="s">
        <v>2769</v>
      </c>
      <c r="C288" s="832" t="s">
        <v>2215</v>
      </c>
      <c r="D288" s="832" t="s">
        <v>3351</v>
      </c>
      <c r="E288" s="832" t="s">
        <v>3309</v>
      </c>
      <c r="F288" s="849">
        <v>18</v>
      </c>
      <c r="G288" s="849">
        <v>33984</v>
      </c>
      <c r="H288" s="849">
        <v>1.4992059290629962</v>
      </c>
      <c r="I288" s="849">
        <v>1888</v>
      </c>
      <c r="J288" s="849">
        <v>12</v>
      </c>
      <c r="K288" s="849">
        <v>22668</v>
      </c>
      <c r="L288" s="849">
        <v>1</v>
      </c>
      <c r="M288" s="849">
        <v>1889</v>
      </c>
      <c r="N288" s="849">
        <v>10</v>
      </c>
      <c r="O288" s="849">
        <v>18890</v>
      </c>
      <c r="P288" s="837">
        <v>0.83333333333333337</v>
      </c>
      <c r="Q288" s="850">
        <v>1889</v>
      </c>
    </row>
    <row r="289" spans="1:17" ht="14.4" customHeight="1" x14ac:dyDescent="0.3">
      <c r="A289" s="831" t="s">
        <v>3168</v>
      </c>
      <c r="B289" s="832" t="s">
        <v>2769</v>
      </c>
      <c r="C289" s="832" t="s">
        <v>2215</v>
      </c>
      <c r="D289" s="832" t="s">
        <v>3351</v>
      </c>
      <c r="E289" s="832" t="s">
        <v>3310</v>
      </c>
      <c r="F289" s="849">
        <v>4</v>
      </c>
      <c r="G289" s="849">
        <v>7552</v>
      </c>
      <c r="H289" s="849">
        <v>0.39978824775013233</v>
      </c>
      <c r="I289" s="849">
        <v>1888</v>
      </c>
      <c r="J289" s="849">
        <v>10</v>
      </c>
      <c r="K289" s="849">
        <v>18890</v>
      </c>
      <c r="L289" s="849">
        <v>1</v>
      </c>
      <c r="M289" s="849">
        <v>1889</v>
      </c>
      <c r="N289" s="849">
        <v>14</v>
      </c>
      <c r="O289" s="849">
        <v>26446</v>
      </c>
      <c r="P289" s="837">
        <v>1.4</v>
      </c>
      <c r="Q289" s="850">
        <v>1889</v>
      </c>
    </row>
    <row r="290" spans="1:17" ht="14.4" customHeight="1" x14ac:dyDescent="0.3">
      <c r="A290" s="831" t="s">
        <v>3168</v>
      </c>
      <c r="B290" s="832" t="s">
        <v>2769</v>
      </c>
      <c r="C290" s="832" t="s">
        <v>2215</v>
      </c>
      <c r="D290" s="832" t="s">
        <v>3352</v>
      </c>
      <c r="E290" s="832" t="s">
        <v>3353</v>
      </c>
      <c r="F290" s="849">
        <v>1</v>
      </c>
      <c r="G290" s="849">
        <v>163</v>
      </c>
      <c r="H290" s="849"/>
      <c r="I290" s="849">
        <v>163</v>
      </c>
      <c r="J290" s="849"/>
      <c r="K290" s="849"/>
      <c r="L290" s="849"/>
      <c r="M290" s="849"/>
      <c r="N290" s="849"/>
      <c r="O290" s="849"/>
      <c r="P290" s="837"/>
      <c r="Q290" s="850"/>
    </row>
    <row r="291" spans="1:17" ht="14.4" customHeight="1" x14ac:dyDescent="0.3">
      <c r="A291" s="831" t="s">
        <v>3168</v>
      </c>
      <c r="B291" s="832" t="s">
        <v>2769</v>
      </c>
      <c r="C291" s="832" t="s">
        <v>2215</v>
      </c>
      <c r="D291" s="832" t="s">
        <v>3354</v>
      </c>
      <c r="E291" s="832" t="s">
        <v>3355</v>
      </c>
      <c r="F291" s="849"/>
      <c r="G291" s="849"/>
      <c r="H291" s="849"/>
      <c r="I291" s="849"/>
      <c r="J291" s="849">
        <v>1</v>
      </c>
      <c r="K291" s="849">
        <v>9838</v>
      </c>
      <c r="L291" s="849">
        <v>1</v>
      </c>
      <c r="M291" s="849">
        <v>9838</v>
      </c>
      <c r="N291" s="849">
        <v>1</v>
      </c>
      <c r="O291" s="849">
        <v>9840</v>
      </c>
      <c r="P291" s="837">
        <v>1.0002032933523073</v>
      </c>
      <c r="Q291" s="850">
        <v>9840</v>
      </c>
    </row>
    <row r="292" spans="1:17" ht="14.4" customHeight="1" x14ac:dyDescent="0.3">
      <c r="A292" s="831" t="s">
        <v>3168</v>
      </c>
      <c r="B292" s="832" t="s">
        <v>2769</v>
      </c>
      <c r="C292" s="832" t="s">
        <v>2215</v>
      </c>
      <c r="D292" s="832" t="s">
        <v>3356</v>
      </c>
      <c r="E292" s="832" t="s">
        <v>3357</v>
      </c>
      <c r="F292" s="849">
        <v>11</v>
      </c>
      <c r="G292" s="849">
        <v>93049</v>
      </c>
      <c r="H292" s="849">
        <v>1.8331166272655635</v>
      </c>
      <c r="I292" s="849">
        <v>8459</v>
      </c>
      <c r="J292" s="849">
        <v>6</v>
      </c>
      <c r="K292" s="849">
        <v>50760</v>
      </c>
      <c r="L292" s="849">
        <v>1</v>
      </c>
      <c r="M292" s="849">
        <v>8460</v>
      </c>
      <c r="N292" s="849">
        <v>6</v>
      </c>
      <c r="O292" s="849">
        <v>50772</v>
      </c>
      <c r="P292" s="837">
        <v>1.0002364066193854</v>
      </c>
      <c r="Q292" s="850">
        <v>8462</v>
      </c>
    </row>
    <row r="293" spans="1:17" ht="14.4" customHeight="1" x14ac:dyDescent="0.3">
      <c r="A293" s="831" t="s">
        <v>3168</v>
      </c>
      <c r="B293" s="832" t="s">
        <v>2769</v>
      </c>
      <c r="C293" s="832" t="s">
        <v>2215</v>
      </c>
      <c r="D293" s="832" t="s">
        <v>3356</v>
      </c>
      <c r="E293" s="832" t="s">
        <v>3358</v>
      </c>
      <c r="F293" s="849">
        <v>2</v>
      </c>
      <c r="G293" s="849">
        <v>16918</v>
      </c>
      <c r="H293" s="849">
        <v>0.33329393223010245</v>
      </c>
      <c r="I293" s="849">
        <v>8459</v>
      </c>
      <c r="J293" s="849">
        <v>6</v>
      </c>
      <c r="K293" s="849">
        <v>50760</v>
      </c>
      <c r="L293" s="849">
        <v>1</v>
      </c>
      <c r="M293" s="849">
        <v>8460</v>
      </c>
      <c r="N293" s="849">
        <v>8</v>
      </c>
      <c r="O293" s="849">
        <v>67696</v>
      </c>
      <c r="P293" s="837">
        <v>1.3336485421591804</v>
      </c>
      <c r="Q293" s="850">
        <v>8462</v>
      </c>
    </row>
    <row r="294" spans="1:17" ht="14.4" customHeight="1" x14ac:dyDescent="0.3">
      <c r="A294" s="831" t="s">
        <v>3168</v>
      </c>
      <c r="B294" s="832" t="s">
        <v>2769</v>
      </c>
      <c r="C294" s="832" t="s">
        <v>2215</v>
      </c>
      <c r="D294" s="832" t="s">
        <v>3359</v>
      </c>
      <c r="E294" s="832" t="s">
        <v>3360</v>
      </c>
      <c r="F294" s="849"/>
      <c r="G294" s="849"/>
      <c r="H294" s="849"/>
      <c r="I294" s="849"/>
      <c r="J294" s="849">
        <v>2</v>
      </c>
      <c r="K294" s="849">
        <v>518</v>
      </c>
      <c r="L294" s="849">
        <v>1</v>
      </c>
      <c r="M294" s="849">
        <v>259</v>
      </c>
      <c r="N294" s="849">
        <v>2</v>
      </c>
      <c r="O294" s="849">
        <v>520</v>
      </c>
      <c r="P294" s="837">
        <v>1.0038610038610039</v>
      </c>
      <c r="Q294" s="850">
        <v>260</v>
      </c>
    </row>
    <row r="295" spans="1:17" ht="14.4" customHeight="1" x14ac:dyDescent="0.3">
      <c r="A295" s="831" t="s">
        <v>3168</v>
      </c>
      <c r="B295" s="832" t="s">
        <v>2769</v>
      </c>
      <c r="C295" s="832" t="s">
        <v>2215</v>
      </c>
      <c r="D295" s="832" t="s">
        <v>3359</v>
      </c>
      <c r="E295" s="832" t="s">
        <v>3361</v>
      </c>
      <c r="F295" s="849"/>
      <c r="G295" s="849"/>
      <c r="H295" s="849"/>
      <c r="I295" s="849"/>
      <c r="J295" s="849">
        <v>3</v>
      </c>
      <c r="K295" s="849">
        <v>777</v>
      </c>
      <c r="L295" s="849">
        <v>1</v>
      </c>
      <c r="M295" s="849">
        <v>259</v>
      </c>
      <c r="N295" s="849">
        <v>6</v>
      </c>
      <c r="O295" s="849">
        <v>1560</v>
      </c>
      <c r="P295" s="837">
        <v>2.0077220077220077</v>
      </c>
      <c r="Q295" s="850">
        <v>260</v>
      </c>
    </row>
    <row r="296" spans="1:17" ht="14.4" customHeight="1" x14ac:dyDescent="0.3">
      <c r="A296" s="831" t="s">
        <v>3168</v>
      </c>
      <c r="B296" s="832" t="s">
        <v>2769</v>
      </c>
      <c r="C296" s="832" t="s">
        <v>2215</v>
      </c>
      <c r="D296" s="832" t="s">
        <v>3362</v>
      </c>
      <c r="E296" s="832" t="s">
        <v>3363</v>
      </c>
      <c r="F296" s="849"/>
      <c r="G296" s="849"/>
      <c r="H296" s="849"/>
      <c r="I296" s="849"/>
      <c r="J296" s="849"/>
      <c r="K296" s="849"/>
      <c r="L296" s="849"/>
      <c r="M296" s="849"/>
      <c r="N296" s="849">
        <v>1</v>
      </c>
      <c r="O296" s="849">
        <v>2055</v>
      </c>
      <c r="P296" s="837"/>
      <c r="Q296" s="850">
        <v>2055</v>
      </c>
    </row>
    <row r="297" spans="1:17" ht="14.4" customHeight="1" x14ac:dyDescent="0.3">
      <c r="A297" s="831" t="s">
        <v>3364</v>
      </c>
      <c r="B297" s="832" t="s">
        <v>3365</v>
      </c>
      <c r="C297" s="832" t="s">
        <v>2215</v>
      </c>
      <c r="D297" s="832" t="s">
        <v>3366</v>
      </c>
      <c r="E297" s="832" t="s">
        <v>3367</v>
      </c>
      <c r="F297" s="849">
        <v>85</v>
      </c>
      <c r="G297" s="849">
        <v>17935</v>
      </c>
      <c r="H297" s="849">
        <v>6.5384615384615383</v>
      </c>
      <c r="I297" s="849">
        <v>211</v>
      </c>
      <c r="J297" s="849">
        <v>13</v>
      </c>
      <c r="K297" s="849">
        <v>2743</v>
      </c>
      <c r="L297" s="849">
        <v>1</v>
      </c>
      <c r="M297" s="849">
        <v>211</v>
      </c>
      <c r="N297" s="849">
        <v>41</v>
      </c>
      <c r="O297" s="849">
        <v>8692</v>
      </c>
      <c r="P297" s="837">
        <v>3.1687932920160407</v>
      </c>
      <c r="Q297" s="850">
        <v>212</v>
      </c>
    </row>
    <row r="298" spans="1:17" ht="14.4" customHeight="1" x14ac:dyDescent="0.3">
      <c r="A298" s="831" t="s">
        <v>3364</v>
      </c>
      <c r="B298" s="832" t="s">
        <v>3365</v>
      </c>
      <c r="C298" s="832" t="s">
        <v>2215</v>
      </c>
      <c r="D298" s="832" t="s">
        <v>3366</v>
      </c>
      <c r="E298" s="832" t="s">
        <v>3368</v>
      </c>
      <c r="F298" s="849">
        <v>49</v>
      </c>
      <c r="G298" s="849">
        <v>10339</v>
      </c>
      <c r="H298" s="849">
        <v>0.96078431372549022</v>
      </c>
      <c r="I298" s="849">
        <v>211</v>
      </c>
      <c r="J298" s="849">
        <v>51</v>
      </c>
      <c r="K298" s="849">
        <v>10761</v>
      </c>
      <c r="L298" s="849">
        <v>1</v>
      </c>
      <c r="M298" s="849">
        <v>211</v>
      </c>
      <c r="N298" s="849">
        <v>54</v>
      </c>
      <c r="O298" s="849">
        <v>11448</v>
      </c>
      <c r="P298" s="837">
        <v>1.0638416504042376</v>
      </c>
      <c r="Q298" s="850">
        <v>212</v>
      </c>
    </row>
    <row r="299" spans="1:17" ht="14.4" customHeight="1" x14ac:dyDescent="0.3">
      <c r="A299" s="831" t="s">
        <v>3364</v>
      </c>
      <c r="B299" s="832" t="s">
        <v>3365</v>
      </c>
      <c r="C299" s="832" t="s">
        <v>2215</v>
      </c>
      <c r="D299" s="832" t="s">
        <v>3369</v>
      </c>
      <c r="E299" s="832" t="s">
        <v>3370</v>
      </c>
      <c r="F299" s="849"/>
      <c r="G299" s="849"/>
      <c r="H299" s="849"/>
      <c r="I299" s="849"/>
      <c r="J299" s="849">
        <v>36</v>
      </c>
      <c r="K299" s="849">
        <v>10836</v>
      </c>
      <c r="L299" s="849">
        <v>1</v>
      </c>
      <c r="M299" s="849">
        <v>301</v>
      </c>
      <c r="N299" s="849">
        <v>56</v>
      </c>
      <c r="O299" s="849">
        <v>16912</v>
      </c>
      <c r="P299" s="837">
        <v>1.5607235142118863</v>
      </c>
      <c r="Q299" s="850">
        <v>302</v>
      </c>
    </row>
    <row r="300" spans="1:17" ht="14.4" customHeight="1" x14ac:dyDescent="0.3">
      <c r="A300" s="831" t="s">
        <v>3364</v>
      </c>
      <c r="B300" s="832" t="s">
        <v>3365</v>
      </c>
      <c r="C300" s="832" t="s">
        <v>2215</v>
      </c>
      <c r="D300" s="832" t="s">
        <v>3369</v>
      </c>
      <c r="E300" s="832" t="s">
        <v>3371</v>
      </c>
      <c r="F300" s="849">
        <v>92</v>
      </c>
      <c r="G300" s="849">
        <v>27692</v>
      </c>
      <c r="H300" s="849">
        <v>0.7931034482758621</v>
      </c>
      <c r="I300" s="849">
        <v>301</v>
      </c>
      <c r="J300" s="849">
        <v>116</v>
      </c>
      <c r="K300" s="849">
        <v>34916</v>
      </c>
      <c r="L300" s="849">
        <v>1</v>
      </c>
      <c r="M300" s="849">
        <v>301</v>
      </c>
      <c r="N300" s="849">
        <v>39</v>
      </c>
      <c r="O300" s="849">
        <v>11778</v>
      </c>
      <c r="P300" s="837">
        <v>0.33732386298545081</v>
      </c>
      <c r="Q300" s="850">
        <v>302</v>
      </c>
    </row>
    <row r="301" spans="1:17" ht="14.4" customHeight="1" x14ac:dyDescent="0.3">
      <c r="A301" s="831" t="s">
        <v>3364</v>
      </c>
      <c r="B301" s="832" t="s">
        <v>3365</v>
      </c>
      <c r="C301" s="832" t="s">
        <v>2215</v>
      </c>
      <c r="D301" s="832" t="s">
        <v>3372</v>
      </c>
      <c r="E301" s="832" t="s">
        <v>3373</v>
      </c>
      <c r="F301" s="849">
        <v>3</v>
      </c>
      <c r="G301" s="849">
        <v>297</v>
      </c>
      <c r="H301" s="849"/>
      <c r="I301" s="849">
        <v>99</v>
      </c>
      <c r="J301" s="849"/>
      <c r="K301" s="849"/>
      <c r="L301" s="849"/>
      <c r="M301" s="849"/>
      <c r="N301" s="849"/>
      <c r="O301" s="849"/>
      <c r="P301" s="837"/>
      <c r="Q301" s="850"/>
    </row>
    <row r="302" spans="1:17" ht="14.4" customHeight="1" x14ac:dyDescent="0.3">
      <c r="A302" s="831" t="s">
        <v>3364</v>
      </c>
      <c r="B302" s="832" t="s">
        <v>3365</v>
      </c>
      <c r="C302" s="832" t="s">
        <v>2215</v>
      </c>
      <c r="D302" s="832" t="s">
        <v>3374</v>
      </c>
      <c r="E302" s="832" t="s">
        <v>3375</v>
      </c>
      <c r="F302" s="849">
        <v>60</v>
      </c>
      <c r="G302" s="849">
        <v>8220</v>
      </c>
      <c r="H302" s="849">
        <v>0.98360655737704916</v>
      </c>
      <c r="I302" s="849">
        <v>137</v>
      </c>
      <c r="J302" s="849">
        <v>61</v>
      </c>
      <c r="K302" s="849">
        <v>8357</v>
      </c>
      <c r="L302" s="849">
        <v>1</v>
      </c>
      <c r="M302" s="849">
        <v>137</v>
      </c>
      <c r="N302" s="849">
        <v>41</v>
      </c>
      <c r="O302" s="849">
        <v>5617</v>
      </c>
      <c r="P302" s="837">
        <v>0.67213114754098358</v>
      </c>
      <c r="Q302" s="850">
        <v>137</v>
      </c>
    </row>
    <row r="303" spans="1:17" ht="14.4" customHeight="1" x14ac:dyDescent="0.3">
      <c r="A303" s="831" t="s">
        <v>3364</v>
      </c>
      <c r="B303" s="832" t="s">
        <v>3365</v>
      </c>
      <c r="C303" s="832" t="s">
        <v>2215</v>
      </c>
      <c r="D303" s="832" t="s">
        <v>3376</v>
      </c>
      <c r="E303" s="832" t="s">
        <v>3377</v>
      </c>
      <c r="F303" s="849">
        <v>1</v>
      </c>
      <c r="G303" s="849">
        <v>639</v>
      </c>
      <c r="H303" s="849"/>
      <c r="I303" s="849">
        <v>639</v>
      </c>
      <c r="J303" s="849"/>
      <c r="K303" s="849"/>
      <c r="L303" s="849"/>
      <c r="M303" s="849"/>
      <c r="N303" s="849"/>
      <c r="O303" s="849"/>
      <c r="P303" s="837"/>
      <c r="Q303" s="850"/>
    </row>
    <row r="304" spans="1:17" ht="14.4" customHeight="1" x14ac:dyDescent="0.3">
      <c r="A304" s="831" t="s">
        <v>3364</v>
      </c>
      <c r="B304" s="832" t="s">
        <v>3365</v>
      </c>
      <c r="C304" s="832" t="s">
        <v>2215</v>
      </c>
      <c r="D304" s="832" t="s">
        <v>3378</v>
      </c>
      <c r="E304" s="832" t="s">
        <v>3379</v>
      </c>
      <c r="F304" s="849">
        <v>2</v>
      </c>
      <c r="G304" s="849">
        <v>346</v>
      </c>
      <c r="H304" s="849">
        <v>0.33333333333333331</v>
      </c>
      <c r="I304" s="849">
        <v>173</v>
      </c>
      <c r="J304" s="849">
        <v>6</v>
      </c>
      <c r="K304" s="849">
        <v>1038</v>
      </c>
      <c r="L304" s="849">
        <v>1</v>
      </c>
      <c r="M304" s="849">
        <v>173</v>
      </c>
      <c r="N304" s="849">
        <v>4</v>
      </c>
      <c r="O304" s="849">
        <v>696</v>
      </c>
      <c r="P304" s="837">
        <v>0.67052023121387283</v>
      </c>
      <c r="Q304" s="850">
        <v>174</v>
      </c>
    </row>
    <row r="305" spans="1:17" ht="14.4" customHeight="1" x14ac:dyDescent="0.3">
      <c r="A305" s="831" t="s">
        <v>3364</v>
      </c>
      <c r="B305" s="832" t="s">
        <v>3365</v>
      </c>
      <c r="C305" s="832" t="s">
        <v>2215</v>
      </c>
      <c r="D305" s="832" t="s">
        <v>3380</v>
      </c>
      <c r="E305" s="832" t="s">
        <v>3381</v>
      </c>
      <c r="F305" s="849">
        <v>27</v>
      </c>
      <c r="G305" s="849">
        <v>7371</v>
      </c>
      <c r="H305" s="849"/>
      <c r="I305" s="849">
        <v>273</v>
      </c>
      <c r="J305" s="849"/>
      <c r="K305" s="849"/>
      <c r="L305" s="849"/>
      <c r="M305" s="849"/>
      <c r="N305" s="849">
        <v>16</v>
      </c>
      <c r="O305" s="849">
        <v>4384</v>
      </c>
      <c r="P305" s="837"/>
      <c r="Q305" s="850">
        <v>274</v>
      </c>
    </row>
    <row r="306" spans="1:17" ht="14.4" customHeight="1" x14ac:dyDescent="0.3">
      <c r="A306" s="831" t="s">
        <v>3364</v>
      </c>
      <c r="B306" s="832" t="s">
        <v>3365</v>
      </c>
      <c r="C306" s="832" t="s">
        <v>2215</v>
      </c>
      <c r="D306" s="832" t="s">
        <v>3380</v>
      </c>
      <c r="E306" s="832" t="s">
        <v>3382</v>
      </c>
      <c r="F306" s="849">
        <v>11</v>
      </c>
      <c r="G306" s="849">
        <v>3003</v>
      </c>
      <c r="H306" s="849"/>
      <c r="I306" s="849">
        <v>273</v>
      </c>
      <c r="J306" s="849"/>
      <c r="K306" s="849"/>
      <c r="L306" s="849"/>
      <c r="M306" s="849"/>
      <c r="N306" s="849">
        <v>15</v>
      </c>
      <c r="O306" s="849">
        <v>4110</v>
      </c>
      <c r="P306" s="837"/>
      <c r="Q306" s="850">
        <v>274</v>
      </c>
    </row>
    <row r="307" spans="1:17" ht="14.4" customHeight="1" x14ac:dyDescent="0.3">
      <c r="A307" s="831" t="s">
        <v>3364</v>
      </c>
      <c r="B307" s="832" t="s">
        <v>3365</v>
      </c>
      <c r="C307" s="832" t="s">
        <v>2215</v>
      </c>
      <c r="D307" s="832" t="s">
        <v>3383</v>
      </c>
      <c r="E307" s="832" t="s">
        <v>3384</v>
      </c>
      <c r="F307" s="849">
        <v>36</v>
      </c>
      <c r="G307" s="849">
        <v>5112</v>
      </c>
      <c r="H307" s="849">
        <v>6</v>
      </c>
      <c r="I307" s="849">
        <v>142</v>
      </c>
      <c r="J307" s="849">
        <v>6</v>
      </c>
      <c r="K307" s="849">
        <v>852</v>
      </c>
      <c r="L307" s="849">
        <v>1</v>
      </c>
      <c r="M307" s="849">
        <v>142</v>
      </c>
      <c r="N307" s="849">
        <v>16</v>
      </c>
      <c r="O307" s="849">
        <v>2272</v>
      </c>
      <c r="P307" s="837">
        <v>2.6666666666666665</v>
      </c>
      <c r="Q307" s="850">
        <v>142</v>
      </c>
    </row>
    <row r="308" spans="1:17" ht="14.4" customHeight="1" x14ac:dyDescent="0.3">
      <c r="A308" s="831" t="s">
        <v>3364</v>
      </c>
      <c r="B308" s="832" t="s">
        <v>3365</v>
      </c>
      <c r="C308" s="832" t="s">
        <v>2215</v>
      </c>
      <c r="D308" s="832" t="s">
        <v>3383</v>
      </c>
      <c r="E308" s="832" t="s">
        <v>3385</v>
      </c>
      <c r="F308" s="849">
        <v>14</v>
      </c>
      <c r="G308" s="849">
        <v>1988</v>
      </c>
      <c r="H308" s="849">
        <v>0.93333333333333335</v>
      </c>
      <c r="I308" s="849">
        <v>142</v>
      </c>
      <c r="J308" s="849">
        <v>15</v>
      </c>
      <c r="K308" s="849">
        <v>2130</v>
      </c>
      <c r="L308" s="849">
        <v>1</v>
      </c>
      <c r="M308" s="849">
        <v>142</v>
      </c>
      <c r="N308" s="849">
        <v>16</v>
      </c>
      <c r="O308" s="849">
        <v>2272</v>
      </c>
      <c r="P308" s="837">
        <v>1.0666666666666667</v>
      </c>
      <c r="Q308" s="850">
        <v>142</v>
      </c>
    </row>
    <row r="309" spans="1:17" ht="14.4" customHeight="1" x14ac:dyDescent="0.3">
      <c r="A309" s="831" t="s">
        <v>3364</v>
      </c>
      <c r="B309" s="832" t="s">
        <v>3365</v>
      </c>
      <c r="C309" s="832" t="s">
        <v>2215</v>
      </c>
      <c r="D309" s="832" t="s">
        <v>3386</v>
      </c>
      <c r="E309" s="832" t="s">
        <v>3384</v>
      </c>
      <c r="F309" s="849">
        <v>23</v>
      </c>
      <c r="G309" s="849">
        <v>1794</v>
      </c>
      <c r="H309" s="849">
        <v>1.2777777777777777</v>
      </c>
      <c r="I309" s="849">
        <v>78</v>
      </c>
      <c r="J309" s="849">
        <v>18</v>
      </c>
      <c r="K309" s="849">
        <v>1404</v>
      </c>
      <c r="L309" s="849">
        <v>1</v>
      </c>
      <c r="M309" s="849">
        <v>78</v>
      </c>
      <c r="N309" s="849">
        <v>19</v>
      </c>
      <c r="O309" s="849">
        <v>1482</v>
      </c>
      <c r="P309" s="837">
        <v>1.0555555555555556</v>
      </c>
      <c r="Q309" s="850">
        <v>78</v>
      </c>
    </row>
    <row r="310" spans="1:17" ht="14.4" customHeight="1" x14ac:dyDescent="0.3">
      <c r="A310" s="831" t="s">
        <v>3364</v>
      </c>
      <c r="B310" s="832" t="s">
        <v>3365</v>
      </c>
      <c r="C310" s="832" t="s">
        <v>2215</v>
      </c>
      <c r="D310" s="832" t="s">
        <v>3386</v>
      </c>
      <c r="E310" s="832" t="s">
        <v>3385</v>
      </c>
      <c r="F310" s="849">
        <v>38</v>
      </c>
      <c r="G310" s="849">
        <v>2964</v>
      </c>
      <c r="H310" s="849">
        <v>0.88372093023255816</v>
      </c>
      <c r="I310" s="849">
        <v>78</v>
      </c>
      <c r="J310" s="849">
        <v>43</v>
      </c>
      <c r="K310" s="849">
        <v>3354</v>
      </c>
      <c r="L310" s="849">
        <v>1</v>
      </c>
      <c r="M310" s="849">
        <v>78</v>
      </c>
      <c r="N310" s="849">
        <v>22</v>
      </c>
      <c r="O310" s="849">
        <v>1716</v>
      </c>
      <c r="P310" s="837">
        <v>0.51162790697674421</v>
      </c>
      <c r="Q310" s="850">
        <v>78</v>
      </c>
    </row>
    <row r="311" spans="1:17" ht="14.4" customHeight="1" x14ac:dyDescent="0.3">
      <c r="A311" s="831" t="s">
        <v>3364</v>
      </c>
      <c r="B311" s="832" t="s">
        <v>3365</v>
      </c>
      <c r="C311" s="832" t="s">
        <v>2215</v>
      </c>
      <c r="D311" s="832" t="s">
        <v>3387</v>
      </c>
      <c r="E311" s="832" t="s">
        <v>3388</v>
      </c>
      <c r="F311" s="849">
        <v>50</v>
      </c>
      <c r="G311" s="849">
        <v>15650</v>
      </c>
      <c r="H311" s="849">
        <v>2.373369730057628</v>
      </c>
      <c r="I311" s="849">
        <v>313</v>
      </c>
      <c r="J311" s="849">
        <v>21</v>
      </c>
      <c r="K311" s="849">
        <v>6594</v>
      </c>
      <c r="L311" s="849">
        <v>1</v>
      </c>
      <c r="M311" s="849">
        <v>314</v>
      </c>
      <c r="N311" s="849">
        <v>32</v>
      </c>
      <c r="O311" s="849">
        <v>10048</v>
      </c>
      <c r="P311" s="837">
        <v>1.5238095238095237</v>
      </c>
      <c r="Q311" s="850">
        <v>314</v>
      </c>
    </row>
    <row r="312" spans="1:17" ht="14.4" customHeight="1" x14ac:dyDescent="0.3">
      <c r="A312" s="831" t="s">
        <v>3364</v>
      </c>
      <c r="B312" s="832" t="s">
        <v>3365</v>
      </c>
      <c r="C312" s="832" t="s">
        <v>2215</v>
      </c>
      <c r="D312" s="832" t="s">
        <v>3389</v>
      </c>
      <c r="E312" s="832" t="s">
        <v>3390</v>
      </c>
      <c r="F312" s="849">
        <v>21</v>
      </c>
      <c r="G312" s="849">
        <v>3423</v>
      </c>
      <c r="H312" s="849">
        <v>0.91304347826086951</v>
      </c>
      <c r="I312" s="849">
        <v>163</v>
      </c>
      <c r="J312" s="849">
        <v>23</v>
      </c>
      <c r="K312" s="849">
        <v>3749</v>
      </c>
      <c r="L312" s="849">
        <v>1</v>
      </c>
      <c r="M312" s="849">
        <v>163</v>
      </c>
      <c r="N312" s="849">
        <v>18</v>
      </c>
      <c r="O312" s="849">
        <v>2934</v>
      </c>
      <c r="P312" s="837">
        <v>0.78260869565217395</v>
      </c>
      <c r="Q312" s="850">
        <v>163</v>
      </c>
    </row>
    <row r="313" spans="1:17" ht="14.4" customHeight="1" x14ac:dyDescent="0.3">
      <c r="A313" s="831" t="s">
        <v>3364</v>
      </c>
      <c r="B313" s="832" t="s">
        <v>3365</v>
      </c>
      <c r="C313" s="832" t="s">
        <v>2215</v>
      </c>
      <c r="D313" s="832" t="s">
        <v>3389</v>
      </c>
      <c r="E313" s="832" t="s">
        <v>3391</v>
      </c>
      <c r="F313" s="849">
        <v>37</v>
      </c>
      <c r="G313" s="849">
        <v>6031</v>
      </c>
      <c r="H313" s="849">
        <v>0.63793103448275867</v>
      </c>
      <c r="I313" s="849">
        <v>163</v>
      </c>
      <c r="J313" s="849">
        <v>58</v>
      </c>
      <c r="K313" s="849">
        <v>9454</v>
      </c>
      <c r="L313" s="849">
        <v>1</v>
      </c>
      <c r="M313" s="849">
        <v>163</v>
      </c>
      <c r="N313" s="849">
        <v>21</v>
      </c>
      <c r="O313" s="849">
        <v>3423</v>
      </c>
      <c r="P313" s="837">
        <v>0.36206896551724138</v>
      </c>
      <c r="Q313" s="850">
        <v>163</v>
      </c>
    </row>
    <row r="314" spans="1:17" ht="14.4" customHeight="1" x14ac:dyDescent="0.3">
      <c r="A314" s="831" t="s">
        <v>3364</v>
      </c>
      <c r="B314" s="832" t="s">
        <v>3365</v>
      </c>
      <c r="C314" s="832" t="s">
        <v>2215</v>
      </c>
      <c r="D314" s="832" t="s">
        <v>3392</v>
      </c>
      <c r="E314" s="832" t="s">
        <v>3367</v>
      </c>
      <c r="F314" s="849">
        <v>45</v>
      </c>
      <c r="G314" s="849">
        <v>3240</v>
      </c>
      <c r="H314" s="849">
        <v>1.1842105263157894</v>
      </c>
      <c r="I314" s="849">
        <v>72</v>
      </c>
      <c r="J314" s="849">
        <v>38</v>
      </c>
      <c r="K314" s="849">
        <v>2736</v>
      </c>
      <c r="L314" s="849">
        <v>1</v>
      </c>
      <c r="M314" s="849">
        <v>72</v>
      </c>
      <c r="N314" s="849">
        <v>45</v>
      </c>
      <c r="O314" s="849">
        <v>3240</v>
      </c>
      <c r="P314" s="837">
        <v>1.1842105263157894</v>
      </c>
      <c r="Q314" s="850">
        <v>72</v>
      </c>
    </row>
    <row r="315" spans="1:17" ht="14.4" customHeight="1" x14ac:dyDescent="0.3">
      <c r="A315" s="831" t="s">
        <v>3364</v>
      </c>
      <c r="B315" s="832" t="s">
        <v>3365</v>
      </c>
      <c r="C315" s="832" t="s">
        <v>2215</v>
      </c>
      <c r="D315" s="832" t="s">
        <v>3392</v>
      </c>
      <c r="E315" s="832" t="s">
        <v>3368</v>
      </c>
      <c r="F315" s="849">
        <v>75</v>
      </c>
      <c r="G315" s="849">
        <v>5400</v>
      </c>
      <c r="H315" s="849">
        <v>0.87209302325581395</v>
      </c>
      <c r="I315" s="849">
        <v>72</v>
      </c>
      <c r="J315" s="849">
        <v>86</v>
      </c>
      <c r="K315" s="849">
        <v>6192</v>
      </c>
      <c r="L315" s="849">
        <v>1</v>
      </c>
      <c r="M315" s="849">
        <v>72</v>
      </c>
      <c r="N315" s="849">
        <v>50</v>
      </c>
      <c r="O315" s="849">
        <v>3600</v>
      </c>
      <c r="P315" s="837">
        <v>0.58139534883720934</v>
      </c>
      <c r="Q315" s="850">
        <v>72</v>
      </c>
    </row>
    <row r="316" spans="1:17" ht="14.4" customHeight="1" x14ac:dyDescent="0.3">
      <c r="A316" s="831" t="s">
        <v>3364</v>
      </c>
      <c r="B316" s="832" t="s">
        <v>3365</v>
      </c>
      <c r="C316" s="832" t="s">
        <v>2215</v>
      </c>
      <c r="D316" s="832" t="s">
        <v>3393</v>
      </c>
      <c r="E316" s="832" t="s">
        <v>3394</v>
      </c>
      <c r="F316" s="849">
        <v>6</v>
      </c>
      <c r="G316" s="849">
        <v>7266</v>
      </c>
      <c r="H316" s="849">
        <v>0.8571428571428571</v>
      </c>
      <c r="I316" s="849">
        <v>1211</v>
      </c>
      <c r="J316" s="849">
        <v>7</v>
      </c>
      <c r="K316" s="849">
        <v>8477</v>
      </c>
      <c r="L316" s="849">
        <v>1</v>
      </c>
      <c r="M316" s="849">
        <v>1211</v>
      </c>
      <c r="N316" s="849">
        <v>6</v>
      </c>
      <c r="O316" s="849">
        <v>7272</v>
      </c>
      <c r="P316" s="837">
        <v>0.85785065471275213</v>
      </c>
      <c r="Q316" s="850">
        <v>1212</v>
      </c>
    </row>
    <row r="317" spans="1:17" ht="14.4" customHeight="1" x14ac:dyDescent="0.3">
      <c r="A317" s="831" t="s">
        <v>3364</v>
      </c>
      <c r="B317" s="832" t="s">
        <v>3365</v>
      </c>
      <c r="C317" s="832" t="s">
        <v>2215</v>
      </c>
      <c r="D317" s="832" t="s">
        <v>3395</v>
      </c>
      <c r="E317" s="832" t="s">
        <v>3396</v>
      </c>
      <c r="F317" s="849"/>
      <c r="G317" s="849"/>
      <c r="H317" s="849"/>
      <c r="I317" s="849"/>
      <c r="J317" s="849">
        <v>2</v>
      </c>
      <c r="K317" s="849">
        <v>228</v>
      </c>
      <c r="L317" s="849">
        <v>1</v>
      </c>
      <c r="M317" s="849">
        <v>114</v>
      </c>
      <c r="N317" s="849">
        <v>3</v>
      </c>
      <c r="O317" s="849">
        <v>345</v>
      </c>
      <c r="P317" s="837">
        <v>1.513157894736842</v>
      </c>
      <c r="Q317" s="850">
        <v>115</v>
      </c>
    </row>
    <row r="318" spans="1:17" ht="14.4" customHeight="1" x14ac:dyDescent="0.3">
      <c r="A318" s="831" t="s">
        <v>3364</v>
      </c>
      <c r="B318" s="832" t="s">
        <v>3365</v>
      </c>
      <c r="C318" s="832" t="s">
        <v>2215</v>
      </c>
      <c r="D318" s="832" t="s">
        <v>3395</v>
      </c>
      <c r="E318" s="832" t="s">
        <v>3397</v>
      </c>
      <c r="F318" s="849">
        <v>3</v>
      </c>
      <c r="G318" s="849">
        <v>342</v>
      </c>
      <c r="H318" s="849">
        <v>0.75</v>
      </c>
      <c r="I318" s="849">
        <v>114</v>
      </c>
      <c r="J318" s="849">
        <v>4</v>
      </c>
      <c r="K318" s="849">
        <v>456</v>
      </c>
      <c r="L318" s="849">
        <v>1</v>
      </c>
      <c r="M318" s="849">
        <v>114</v>
      </c>
      <c r="N318" s="849">
        <v>1</v>
      </c>
      <c r="O318" s="849">
        <v>115</v>
      </c>
      <c r="P318" s="837">
        <v>0.25219298245614036</v>
      </c>
      <c r="Q318" s="850">
        <v>115</v>
      </c>
    </row>
    <row r="319" spans="1:17" ht="14.4" customHeight="1" x14ac:dyDescent="0.3">
      <c r="A319" s="831" t="s">
        <v>3364</v>
      </c>
      <c r="B319" s="832" t="s">
        <v>3365</v>
      </c>
      <c r="C319" s="832" t="s">
        <v>2215</v>
      </c>
      <c r="D319" s="832" t="s">
        <v>3398</v>
      </c>
      <c r="E319" s="832" t="s">
        <v>3399</v>
      </c>
      <c r="F319" s="849">
        <v>1</v>
      </c>
      <c r="G319" s="849">
        <v>346</v>
      </c>
      <c r="H319" s="849"/>
      <c r="I319" s="849">
        <v>346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" customHeight="1" x14ac:dyDescent="0.3">
      <c r="A320" s="831" t="s">
        <v>3364</v>
      </c>
      <c r="B320" s="832" t="s">
        <v>3365</v>
      </c>
      <c r="C320" s="832" t="s">
        <v>2215</v>
      </c>
      <c r="D320" s="832" t="s">
        <v>3400</v>
      </c>
      <c r="E320" s="832" t="s">
        <v>3401</v>
      </c>
      <c r="F320" s="849">
        <v>1</v>
      </c>
      <c r="G320" s="849">
        <v>301</v>
      </c>
      <c r="H320" s="849"/>
      <c r="I320" s="849">
        <v>301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" customHeight="1" x14ac:dyDescent="0.3">
      <c r="A321" s="831" t="s">
        <v>3402</v>
      </c>
      <c r="B321" s="832" t="s">
        <v>3403</v>
      </c>
      <c r="C321" s="832" t="s">
        <v>2215</v>
      </c>
      <c r="D321" s="832" t="s">
        <v>3404</v>
      </c>
      <c r="E321" s="832" t="s">
        <v>3405</v>
      </c>
      <c r="F321" s="849">
        <v>18</v>
      </c>
      <c r="G321" s="849">
        <v>1044</v>
      </c>
      <c r="H321" s="849">
        <v>0.5</v>
      </c>
      <c r="I321" s="849">
        <v>58</v>
      </c>
      <c r="J321" s="849">
        <v>36</v>
      </c>
      <c r="K321" s="849">
        <v>2088</v>
      </c>
      <c r="L321" s="849">
        <v>1</v>
      </c>
      <c r="M321" s="849">
        <v>58</v>
      </c>
      <c r="N321" s="849">
        <v>15</v>
      </c>
      <c r="O321" s="849">
        <v>870</v>
      </c>
      <c r="P321" s="837">
        <v>0.41666666666666669</v>
      </c>
      <c r="Q321" s="850">
        <v>58</v>
      </c>
    </row>
    <row r="322" spans="1:17" ht="14.4" customHeight="1" x14ac:dyDescent="0.3">
      <c r="A322" s="831" t="s">
        <v>3402</v>
      </c>
      <c r="B322" s="832" t="s">
        <v>3403</v>
      </c>
      <c r="C322" s="832" t="s">
        <v>2215</v>
      </c>
      <c r="D322" s="832" t="s">
        <v>3406</v>
      </c>
      <c r="E322" s="832" t="s">
        <v>3407</v>
      </c>
      <c r="F322" s="849"/>
      <c r="G322" s="849"/>
      <c r="H322" s="849"/>
      <c r="I322" s="849"/>
      <c r="J322" s="849"/>
      <c r="K322" s="849"/>
      <c r="L322" s="849"/>
      <c r="M322" s="849"/>
      <c r="N322" s="849">
        <v>1</v>
      </c>
      <c r="O322" s="849">
        <v>132</v>
      </c>
      <c r="P322" s="837"/>
      <c r="Q322" s="850">
        <v>132</v>
      </c>
    </row>
    <row r="323" spans="1:17" ht="14.4" customHeight="1" x14ac:dyDescent="0.3">
      <c r="A323" s="831" t="s">
        <v>3402</v>
      </c>
      <c r="B323" s="832" t="s">
        <v>3403</v>
      </c>
      <c r="C323" s="832" t="s">
        <v>2215</v>
      </c>
      <c r="D323" s="832" t="s">
        <v>3406</v>
      </c>
      <c r="E323" s="832" t="s">
        <v>3408</v>
      </c>
      <c r="F323" s="849"/>
      <c r="G323" s="849"/>
      <c r="H323" s="849"/>
      <c r="I323" s="849"/>
      <c r="J323" s="849">
        <v>5</v>
      </c>
      <c r="K323" s="849">
        <v>655</v>
      </c>
      <c r="L323" s="849">
        <v>1</v>
      </c>
      <c r="M323" s="849">
        <v>131</v>
      </c>
      <c r="N323" s="849"/>
      <c r="O323" s="849"/>
      <c r="P323" s="837"/>
      <c r="Q323" s="850"/>
    </row>
    <row r="324" spans="1:17" ht="14.4" customHeight="1" x14ac:dyDescent="0.3">
      <c r="A324" s="831" t="s">
        <v>3402</v>
      </c>
      <c r="B324" s="832" t="s">
        <v>3403</v>
      </c>
      <c r="C324" s="832" t="s">
        <v>2215</v>
      </c>
      <c r="D324" s="832" t="s">
        <v>3409</v>
      </c>
      <c r="E324" s="832" t="s">
        <v>3410</v>
      </c>
      <c r="F324" s="849">
        <v>1</v>
      </c>
      <c r="G324" s="849">
        <v>407</v>
      </c>
      <c r="H324" s="849"/>
      <c r="I324" s="849">
        <v>407</v>
      </c>
      <c r="J324" s="849"/>
      <c r="K324" s="849"/>
      <c r="L324" s="849"/>
      <c r="M324" s="849"/>
      <c r="N324" s="849"/>
      <c r="O324" s="849"/>
      <c r="P324" s="837"/>
      <c r="Q324" s="850"/>
    </row>
    <row r="325" spans="1:17" ht="14.4" customHeight="1" x14ac:dyDescent="0.3">
      <c r="A325" s="831" t="s">
        <v>3402</v>
      </c>
      <c r="B325" s="832" t="s">
        <v>3403</v>
      </c>
      <c r="C325" s="832" t="s">
        <v>2215</v>
      </c>
      <c r="D325" s="832" t="s">
        <v>3411</v>
      </c>
      <c r="E325" s="832" t="s">
        <v>3412</v>
      </c>
      <c r="F325" s="849">
        <v>3</v>
      </c>
      <c r="G325" s="849">
        <v>537</v>
      </c>
      <c r="H325" s="849">
        <v>0.99444444444444446</v>
      </c>
      <c r="I325" s="849">
        <v>179</v>
      </c>
      <c r="J325" s="849">
        <v>3</v>
      </c>
      <c r="K325" s="849">
        <v>540</v>
      </c>
      <c r="L325" s="849">
        <v>1</v>
      </c>
      <c r="M325" s="849">
        <v>180</v>
      </c>
      <c r="N325" s="849">
        <v>2</v>
      </c>
      <c r="O325" s="849">
        <v>360</v>
      </c>
      <c r="P325" s="837">
        <v>0.66666666666666663</v>
      </c>
      <c r="Q325" s="850">
        <v>180</v>
      </c>
    </row>
    <row r="326" spans="1:17" ht="14.4" customHeight="1" x14ac:dyDescent="0.3">
      <c r="A326" s="831" t="s">
        <v>3402</v>
      </c>
      <c r="B326" s="832" t="s">
        <v>3403</v>
      </c>
      <c r="C326" s="832" t="s">
        <v>2215</v>
      </c>
      <c r="D326" s="832" t="s">
        <v>3411</v>
      </c>
      <c r="E326" s="832" t="s">
        <v>3413</v>
      </c>
      <c r="F326" s="849">
        <v>10</v>
      </c>
      <c r="G326" s="849">
        <v>1790</v>
      </c>
      <c r="H326" s="849">
        <v>3.3148148148148149</v>
      </c>
      <c r="I326" s="849">
        <v>179</v>
      </c>
      <c r="J326" s="849">
        <v>3</v>
      </c>
      <c r="K326" s="849">
        <v>540</v>
      </c>
      <c r="L326" s="849">
        <v>1</v>
      </c>
      <c r="M326" s="849">
        <v>180</v>
      </c>
      <c r="N326" s="849"/>
      <c r="O326" s="849"/>
      <c r="P326" s="837"/>
      <c r="Q326" s="850"/>
    </row>
    <row r="327" spans="1:17" ht="14.4" customHeight="1" x14ac:dyDescent="0.3">
      <c r="A327" s="831" t="s">
        <v>3402</v>
      </c>
      <c r="B327" s="832" t="s">
        <v>3403</v>
      </c>
      <c r="C327" s="832" t="s">
        <v>2215</v>
      </c>
      <c r="D327" s="832" t="s">
        <v>3414</v>
      </c>
      <c r="E327" s="832" t="s">
        <v>3415</v>
      </c>
      <c r="F327" s="849">
        <v>1</v>
      </c>
      <c r="G327" s="849">
        <v>335</v>
      </c>
      <c r="H327" s="849">
        <v>0.24925595238095238</v>
      </c>
      <c r="I327" s="849">
        <v>335</v>
      </c>
      <c r="J327" s="849">
        <v>4</v>
      </c>
      <c r="K327" s="849">
        <v>1344</v>
      </c>
      <c r="L327" s="849">
        <v>1</v>
      </c>
      <c r="M327" s="849">
        <v>336</v>
      </c>
      <c r="N327" s="849">
        <v>7</v>
      </c>
      <c r="O327" s="849">
        <v>2359</v>
      </c>
      <c r="P327" s="837">
        <v>1.7552083333333333</v>
      </c>
      <c r="Q327" s="850">
        <v>337</v>
      </c>
    </row>
    <row r="328" spans="1:17" ht="14.4" customHeight="1" x14ac:dyDescent="0.3">
      <c r="A328" s="831" t="s">
        <v>3402</v>
      </c>
      <c r="B328" s="832" t="s">
        <v>3403</v>
      </c>
      <c r="C328" s="832" t="s">
        <v>2215</v>
      </c>
      <c r="D328" s="832" t="s">
        <v>3414</v>
      </c>
      <c r="E328" s="832" t="s">
        <v>3416</v>
      </c>
      <c r="F328" s="849">
        <v>3</v>
      </c>
      <c r="G328" s="849">
        <v>1005</v>
      </c>
      <c r="H328" s="849">
        <v>0.7477678571428571</v>
      </c>
      <c r="I328" s="849">
        <v>335</v>
      </c>
      <c r="J328" s="849">
        <v>4</v>
      </c>
      <c r="K328" s="849">
        <v>1344</v>
      </c>
      <c r="L328" s="849">
        <v>1</v>
      </c>
      <c r="M328" s="849">
        <v>336</v>
      </c>
      <c r="N328" s="849">
        <v>5</v>
      </c>
      <c r="O328" s="849">
        <v>1685</v>
      </c>
      <c r="P328" s="837">
        <v>1.2537202380952381</v>
      </c>
      <c r="Q328" s="850">
        <v>337</v>
      </c>
    </row>
    <row r="329" spans="1:17" ht="14.4" customHeight="1" x14ac:dyDescent="0.3">
      <c r="A329" s="831" t="s">
        <v>3402</v>
      </c>
      <c r="B329" s="832" t="s">
        <v>3403</v>
      </c>
      <c r="C329" s="832" t="s">
        <v>2215</v>
      </c>
      <c r="D329" s="832" t="s">
        <v>3417</v>
      </c>
      <c r="E329" s="832" t="s">
        <v>3418</v>
      </c>
      <c r="F329" s="849">
        <v>19</v>
      </c>
      <c r="G329" s="849">
        <v>6631</v>
      </c>
      <c r="H329" s="849">
        <v>0.31666666666666665</v>
      </c>
      <c r="I329" s="849">
        <v>349</v>
      </c>
      <c r="J329" s="849">
        <v>60</v>
      </c>
      <c r="K329" s="849">
        <v>20940</v>
      </c>
      <c r="L329" s="849">
        <v>1</v>
      </c>
      <c r="M329" s="849">
        <v>349</v>
      </c>
      <c r="N329" s="849">
        <v>146</v>
      </c>
      <c r="O329" s="849">
        <v>51100</v>
      </c>
      <c r="P329" s="837">
        <v>2.4403056351480421</v>
      </c>
      <c r="Q329" s="850">
        <v>350</v>
      </c>
    </row>
    <row r="330" spans="1:17" ht="14.4" customHeight="1" x14ac:dyDescent="0.3">
      <c r="A330" s="831" t="s">
        <v>3402</v>
      </c>
      <c r="B330" s="832" t="s">
        <v>3403</v>
      </c>
      <c r="C330" s="832" t="s">
        <v>2215</v>
      </c>
      <c r="D330" s="832" t="s">
        <v>3417</v>
      </c>
      <c r="E330" s="832" t="s">
        <v>3419</v>
      </c>
      <c r="F330" s="849">
        <v>127</v>
      </c>
      <c r="G330" s="849">
        <v>44323</v>
      </c>
      <c r="H330" s="849">
        <v>1.016</v>
      </c>
      <c r="I330" s="849">
        <v>349</v>
      </c>
      <c r="J330" s="849">
        <v>125</v>
      </c>
      <c r="K330" s="849">
        <v>43625</v>
      </c>
      <c r="L330" s="849">
        <v>1</v>
      </c>
      <c r="M330" s="849">
        <v>349</v>
      </c>
      <c r="N330" s="849">
        <v>102</v>
      </c>
      <c r="O330" s="849">
        <v>35700</v>
      </c>
      <c r="P330" s="837">
        <v>0.81833810888252145</v>
      </c>
      <c r="Q330" s="850">
        <v>350</v>
      </c>
    </row>
    <row r="331" spans="1:17" ht="14.4" customHeight="1" x14ac:dyDescent="0.3">
      <c r="A331" s="831" t="s">
        <v>3402</v>
      </c>
      <c r="B331" s="832" t="s">
        <v>3403</v>
      </c>
      <c r="C331" s="832" t="s">
        <v>2215</v>
      </c>
      <c r="D331" s="832" t="s">
        <v>3420</v>
      </c>
      <c r="E331" s="832" t="s">
        <v>3421</v>
      </c>
      <c r="F331" s="849">
        <v>1</v>
      </c>
      <c r="G331" s="849">
        <v>117</v>
      </c>
      <c r="H331" s="849"/>
      <c r="I331" s="849">
        <v>117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" customHeight="1" x14ac:dyDescent="0.3">
      <c r="A332" s="831" t="s">
        <v>3402</v>
      </c>
      <c r="B332" s="832" t="s">
        <v>3403</v>
      </c>
      <c r="C332" s="832" t="s">
        <v>2215</v>
      </c>
      <c r="D332" s="832" t="s">
        <v>3422</v>
      </c>
      <c r="E332" s="832" t="s">
        <v>3423</v>
      </c>
      <c r="F332" s="849"/>
      <c r="G332" s="849"/>
      <c r="H332" s="849"/>
      <c r="I332" s="849"/>
      <c r="J332" s="849"/>
      <c r="K332" s="849"/>
      <c r="L332" s="849"/>
      <c r="M332" s="849"/>
      <c r="N332" s="849">
        <v>1</v>
      </c>
      <c r="O332" s="849">
        <v>392</v>
      </c>
      <c r="P332" s="837"/>
      <c r="Q332" s="850">
        <v>392</v>
      </c>
    </row>
    <row r="333" spans="1:17" ht="14.4" customHeight="1" x14ac:dyDescent="0.3">
      <c r="A333" s="831" t="s">
        <v>3402</v>
      </c>
      <c r="B333" s="832" t="s">
        <v>3403</v>
      </c>
      <c r="C333" s="832" t="s">
        <v>2215</v>
      </c>
      <c r="D333" s="832" t="s">
        <v>3424</v>
      </c>
      <c r="E333" s="832" t="s">
        <v>3425</v>
      </c>
      <c r="F333" s="849">
        <v>1</v>
      </c>
      <c r="G333" s="849">
        <v>38</v>
      </c>
      <c r="H333" s="849"/>
      <c r="I333" s="849">
        <v>38</v>
      </c>
      <c r="J333" s="849"/>
      <c r="K333" s="849"/>
      <c r="L333" s="849"/>
      <c r="M333" s="849"/>
      <c r="N333" s="849"/>
      <c r="O333" s="849"/>
      <c r="P333" s="837"/>
      <c r="Q333" s="850"/>
    </row>
    <row r="334" spans="1:17" ht="14.4" customHeight="1" x14ac:dyDescent="0.3">
      <c r="A334" s="831" t="s">
        <v>3402</v>
      </c>
      <c r="B334" s="832" t="s">
        <v>3403</v>
      </c>
      <c r="C334" s="832" t="s">
        <v>2215</v>
      </c>
      <c r="D334" s="832" t="s">
        <v>3426</v>
      </c>
      <c r="E334" s="832" t="s">
        <v>3427</v>
      </c>
      <c r="F334" s="849"/>
      <c r="G334" s="849"/>
      <c r="H334" s="849"/>
      <c r="I334" s="849"/>
      <c r="J334" s="849"/>
      <c r="K334" s="849"/>
      <c r="L334" s="849"/>
      <c r="M334" s="849"/>
      <c r="N334" s="849">
        <v>1</v>
      </c>
      <c r="O334" s="849">
        <v>707</v>
      </c>
      <c r="P334" s="837"/>
      <c r="Q334" s="850">
        <v>707</v>
      </c>
    </row>
    <row r="335" spans="1:17" ht="14.4" customHeight="1" x14ac:dyDescent="0.3">
      <c r="A335" s="831" t="s">
        <v>3402</v>
      </c>
      <c r="B335" s="832" t="s">
        <v>3403</v>
      </c>
      <c r="C335" s="832" t="s">
        <v>2215</v>
      </c>
      <c r="D335" s="832" t="s">
        <v>3428</v>
      </c>
      <c r="E335" s="832" t="s">
        <v>3429</v>
      </c>
      <c r="F335" s="849"/>
      <c r="G335" s="849"/>
      <c r="H335" s="849"/>
      <c r="I335" s="849"/>
      <c r="J335" s="849"/>
      <c r="K335" s="849"/>
      <c r="L335" s="849"/>
      <c r="M335" s="849"/>
      <c r="N335" s="849">
        <v>1</v>
      </c>
      <c r="O335" s="849">
        <v>148</v>
      </c>
      <c r="P335" s="837"/>
      <c r="Q335" s="850">
        <v>148</v>
      </c>
    </row>
    <row r="336" spans="1:17" ht="14.4" customHeight="1" x14ac:dyDescent="0.3">
      <c r="A336" s="831" t="s">
        <v>3402</v>
      </c>
      <c r="B336" s="832" t="s">
        <v>3403</v>
      </c>
      <c r="C336" s="832" t="s">
        <v>2215</v>
      </c>
      <c r="D336" s="832" t="s">
        <v>3430</v>
      </c>
      <c r="E336" s="832" t="s">
        <v>3431</v>
      </c>
      <c r="F336" s="849"/>
      <c r="G336" s="849"/>
      <c r="H336" s="849"/>
      <c r="I336" s="849"/>
      <c r="J336" s="849">
        <v>2</v>
      </c>
      <c r="K336" s="849">
        <v>610</v>
      </c>
      <c r="L336" s="849">
        <v>1</v>
      </c>
      <c r="M336" s="849">
        <v>305</v>
      </c>
      <c r="N336" s="849">
        <v>4</v>
      </c>
      <c r="O336" s="849">
        <v>1220</v>
      </c>
      <c r="P336" s="837">
        <v>2</v>
      </c>
      <c r="Q336" s="850">
        <v>305</v>
      </c>
    </row>
    <row r="337" spans="1:17" ht="14.4" customHeight="1" x14ac:dyDescent="0.3">
      <c r="A337" s="831" t="s">
        <v>3402</v>
      </c>
      <c r="B337" s="832" t="s">
        <v>3403</v>
      </c>
      <c r="C337" s="832" t="s">
        <v>2215</v>
      </c>
      <c r="D337" s="832" t="s">
        <v>3430</v>
      </c>
      <c r="E337" s="832" t="s">
        <v>3432</v>
      </c>
      <c r="F337" s="849">
        <v>4</v>
      </c>
      <c r="G337" s="849">
        <v>1216</v>
      </c>
      <c r="H337" s="849">
        <v>0.79737704918032792</v>
      </c>
      <c r="I337" s="849">
        <v>304</v>
      </c>
      <c r="J337" s="849">
        <v>5</v>
      </c>
      <c r="K337" s="849">
        <v>1525</v>
      </c>
      <c r="L337" s="849">
        <v>1</v>
      </c>
      <c r="M337" s="849">
        <v>305</v>
      </c>
      <c r="N337" s="849">
        <v>1</v>
      </c>
      <c r="O337" s="849">
        <v>305</v>
      </c>
      <c r="P337" s="837">
        <v>0.2</v>
      </c>
      <c r="Q337" s="850">
        <v>305</v>
      </c>
    </row>
    <row r="338" spans="1:17" ht="14.4" customHeight="1" x14ac:dyDescent="0.3">
      <c r="A338" s="831" t="s">
        <v>3402</v>
      </c>
      <c r="B338" s="832" t="s">
        <v>3403</v>
      </c>
      <c r="C338" s="832" t="s">
        <v>2215</v>
      </c>
      <c r="D338" s="832" t="s">
        <v>3433</v>
      </c>
      <c r="E338" s="832" t="s">
        <v>3434</v>
      </c>
      <c r="F338" s="849">
        <v>5</v>
      </c>
      <c r="G338" s="849">
        <v>2470</v>
      </c>
      <c r="H338" s="849">
        <v>0.35714285714285715</v>
      </c>
      <c r="I338" s="849">
        <v>494</v>
      </c>
      <c r="J338" s="849">
        <v>14</v>
      </c>
      <c r="K338" s="849">
        <v>6916</v>
      </c>
      <c r="L338" s="849">
        <v>1</v>
      </c>
      <c r="M338" s="849">
        <v>494</v>
      </c>
      <c r="N338" s="849">
        <v>15</v>
      </c>
      <c r="O338" s="849">
        <v>7425</v>
      </c>
      <c r="P338" s="837">
        <v>1.0735974551764025</v>
      </c>
      <c r="Q338" s="850">
        <v>495</v>
      </c>
    </row>
    <row r="339" spans="1:17" ht="14.4" customHeight="1" x14ac:dyDescent="0.3">
      <c r="A339" s="831" t="s">
        <v>3402</v>
      </c>
      <c r="B339" s="832" t="s">
        <v>3403</v>
      </c>
      <c r="C339" s="832" t="s">
        <v>2215</v>
      </c>
      <c r="D339" s="832" t="s">
        <v>3433</v>
      </c>
      <c r="E339" s="832" t="s">
        <v>3435</v>
      </c>
      <c r="F339" s="849">
        <v>23</v>
      </c>
      <c r="G339" s="849">
        <v>11362</v>
      </c>
      <c r="H339" s="849">
        <v>0.92</v>
      </c>
      <c r="I339" s="849">
        <v>494</v>
      </c>
      <c r="J339" s="849">
        <v>25</v>
      </c>
      <c r="K339" s="849">
        <v>12350</v>
      </c>
      <c r="L339" s="849">
        <v>1</v>
      </c>
      <c r="M339" s="849">
        <v>494</v>
      </c>
      <c r="N339" s="849">
        <v>17</v>
      </c>
      <c r="O339" s="849">
        <v>8415</v>
      </c>
      <c r="P339" s="837">
        <v>0.68137651821862344</v>
      </c>
      <c r="Q339" s="850">
        <v>495</v>
      </c>
    </row>
    <row r="340" spans="1:17" ht="14.4" customHeight="1" x14ac:dyDescent="0.3">
      <c r="A340" s="831" t="s">
        <v>3402</v>
      </c>
      <c r="B340" s="832" t="s">
        <v>3403</v>
      </c>
      <c r="C340" s="832" t="s">
        <v>2215</v>
      </c>
      <c r="D340" s="832" t="s">
        <v>3436</v>
      </c>
      <c r="E340" s="832" t="s">
        <v>3437</v>
      </c>
      <c r="F340" s="849">
        <v>29</v>
      </c>
      <c r="G340" s="849">
        <v>10730</v>
      </c>
      <c r="H340" s="849">
        <v>0.60416666666666663</v>
      </c>
      <c r="I340" s="849">
        <v>370</v>
      </c>
      <c r="J340" s="849">
        <v>48</v>
      </c>
      <c r="K340" s="849">
        <v>17760</v>
      </c>
      <c r="L340" s="849">
        <v>1</v>
      </c>
      <c r="M340" s="849">
        <v>370</v>
      </c>
      <c r="N340" s="849">
        <v>36</v>
      </c>
      <c r="O340" s="849">
        <v>13356</v>
      </c>
      <c r="P340" s="837">
        <v>0.75202702702702706</v>
      </c>
      <c r="Q340" s="850">
        <v>371</v>
      </c>
    </row>
    <row r="341" spans="1:17" ht="14.4" customHeight="1" x14ac:dyDescent="0.3">
      <c r="A341" s="831" t="s">
        <v>3402</v>
      </c>
      <c r="B341" s="832" t="s">
        <v>3403</v>
      </c>
      <c r="C341" s="832" t="s">
        <v>2215</v>
      </c>
      <c r="D341" s="832" t="s">
        <v>3438</v>
      </c>
      <c r="E341" s="832" t="s">
        <v>3439</v>
      </c>
      <c r="F341" s="849">
        <v>1</v>
      </c>
      <c r="G341" s="849">
        <v>111</v>
      </c>
      <c r="H341" s="849"/>
      <c r="I341" s="849">
        <v>111</v>
      </c>
      <c r="J341" s="849"/>
      <c r="K341" s="849"/>
      <c r="L341" s="849"/>
      <c r="M341" s="849"/>
      <c r="N341" s="849">
        <v>2</v>
      </c>
      <c r="O341" s="849">
        <v>224</v>
      </c>
      <c r="P341" s="837"/>
      <c r="Q341" s="850">
        <v>112</v>
      </c>
    </row>
    <row r="342" spans="1:17" ht="14.4" customHeight="1" x14ac:dyDescent="0.3">
      <c r="A342" s="831" t="s">
        <v>3402</v>
      </c>
      <c r="B342" s="832" t="s">
        <v>3403</v>
      </c>
      <c r="C342" s="832" t="s">
        <v>2215</v>
      </c>
      <c r="D342" s="832" t="s">
        <v>3440</v>
      </c>
      <c r="E342" s="832" t="s">
        <v>3441</v>
      </c>
      <c r="F342" s="849"/>
      <c r="G342" s="849"/>
      <c r="H342" s="849"/>
      <c r="I342" s="849"/>
      <c r="J342" s="849"/>
      <c r="K342" s="849"/>
      <c r="L342" s="849"/>
      <c r="M342" s="849"/>
      <c r="N342" s="849">
        <v>1</v>
      </c>
      <c r="O342" s="849">
        <v>126</v>
      </c>
      <c r="P342" s="837"/>
      <c r="Q342" s="850">
        <v>126</v>
      </c>
    </row>
    <row r="343" spans="1:17" ht="14.4" customHeight="1" x14ac:dyDescent="0.3">
      <c r="A343" s="831" t="s">
        <v>3402</v>
      </c>
      <c r="B343" s="832" t="s">
        <v>3403</v>
      </c>
      <c r="C343" s="832" t="s">
        <v>2215</v>
      </c>
      <c r="D343" s="832" t="s">
        <v>3442</v>
      </c>
      <c r="E343" s="832" t="s">
        <v>3443</v>
      </c>
      <c r="F343" s="849">
        <v>1</v>
      </c>
      <c r="G343" s="849">
        <v>495</v>
      </c>
      <c r="H343" s="849"/>
      <c r="I343" s="849">
        <v>495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3402</v>
      </c>
      <c r="B344" s="832" t="s">
        <v>3403</v>
      </c>
      <c r="C344" s="832" t="s">
        <v>2215</v>
      </c>
      <c r="D344" s="832" t="s">
        <v>3444</v>
      </c>
      <c r="E344" s="832" t="s">
        <v>3445</v>
      </c>
      <c r="F344" s="849"/>
      <c r="G344" s="849"/>
      <c r="H344" s="849"/>
      <c r="I344" s="849"/>
      <c r="J344" s="849">
        <v>1</v>
      </c>
      <c r="K344" s="849">
        <v>456</v>
      </c>
      <c r="L344" s="849">
        <v>1</v>
      </c>
      <c r="M344" s="849">
        <v>456</v>
      </c>
      <c r="N344" s="849">
        <v>3</v>
      </c>
      <c r="O344" s="849">
        <v>1374</v>
      </c>
      <c r="P344" s="837">
        <v>3.013157894736842</v>
      </c>
      <c r="Q344" s="850">
        <v>458</v>
      </c>
    </row>
    <row r="345" spans="1:17" ht="14.4" customHeight="1" x14ac:dyDescent="0.3">
      <c r="A345" s="831" t="s">
        <v>3402</v>
      </c>
      <c r="B345" s="832" t="s">
        <v>3403</v>
      </c>
      <c r="C345" s="832" t="s">
        <v>2215</v>
      </c>
      <c r="D345" s="832" t="s">
        <v>3444</v>
      </c>
      <c r="E345" s="832" t="s">
        <v>3446</v>
      </c>
      <c r="F345" s="849">
        <v>1</v>
      </c>
      <c r="G345" s="849">
        <v>456</v>
      </c>
      <c r="H345" s="849">
        <v>0.125</v>
      </c>
      <c r="I345" s="849">
        <v>456</v>
      </c>
      <c r="J345" s="849">
        <v>8</v>
      </c>
      <c r="K345" s="849">
        <v>3648</v>
      </c>
      <c r="L345" s="849">
        <v>1</v>
      </c>
      <c r="M345" s="849">
        <v>456</v>
      </c>
      <c r="N345" s="849"/>
      <c r="O345" s="849"/>
      <c r="P345" s="837"/>
      <c r="Q345" s="850"/>
    </row>
    <row r="346" spans="1:17" ht="14.4" customHeight="1" x14ac:dyDescent="0.3">
      <c r="A346" s="831" t="s">
        <v>3402</v>
      </c>
      <c r="B346" s="832" t="s">
        <v>3403</v>
      </c>
      <c r="C346" s="832" t="s">
        <v>2215</v>
      </c>
      <c r="D346" s="832" t="s">
        <v>3447</v>
      </c>
      <c r="E346" s="832" t="s">
        <v>3448</v>
      </c>
      <c r="F346" s="849">
        <v>18</v>
      </c>
      <c r="G346" s="849">
        <v>1044</v>
      </c>
      <c r="H346" s="849">
        <v>0.36</v>
      </c>
      <c r="I346" s="849">
        <v>58</v>
      </c>
      <c r="J346" s="849">
        <v>50</v>
      </c>
      <c r="K346" s="849">
        <v>2900</v>
      </c>
      <c r="L346" s="849">
        <v>1</v>
      </c>
      <c r="M346" s="849">
        <v>58</v>
      </c>
      <c r="N346" s="849">
        <v>31</v>
      </c>
      <c r="O346" s="849">
        <v>1798</v>
      </c>
      <c r="P346" s="837">
        <v>0.62</v>
      </c>
      <c r="Q346" s="850">
        <v>58</v>
      </c>
    </row>
    <row r="347" spans="1:17" ht="14.4" customHeight="1" x14ac:dyDescent="0.3">
      <c r="A347" s="831" t="s">
        <v>3402</v>
      </c>
      <c r="B347" s="832" t="s">
        <v>3403</v>
      </c>
      <c r="C347" s="832" t="s">
        <v>2215</v>
      </c>
      <c r="D347" s="832" t="s">
        <v>3447</v>
      </c>
      <c r="E347" s="832" t="s">
        <v>3449</v>
      </c>
      <c r="F347" s="849">
        <v>104</v>
      </c>
      <c r="G347" s="849">
        <v>6032</v>
      </c>
      <c r="H347" s="849">
        <v>2.6</v>
      </c>
      <c r="I347" s="849">
        <v>58</v>
      </c>
      <c r="J347" s="849">
        <v>40</v>
      </c>
      <c r="K347" s="849">
        <v>2320</v>
      </c>
      <c r="L347" s="849">
        <v>1</v>
      </c>
      <c r="M347" s="849">
        <v>58</v>
      </c>
      <c r="N347" s="849">
        <v>13</v>
      </c>
      <c r="O347" s="849">
        <v>754</v>
      </c>
      <c r="P347" s="837">
        <v>0.32500000000000001</v>
      </c>
      <c r="Q347" s="850">
        <v>58</v>
      </c>
    </row>
    <row r="348" spans="1:17" ht="14.4" customHeight="1" x14ac:dyDescent="0.3">
      <c r="A348" s="831" t="s">
        <v>3402</v>
      </c>
      <c r="B348" s="832" t="s">
        <v>3403</v>
      </c>
      <c r="C348" s="832" t="s">
        <v>2215</v>
      </c>
      <c r="D348" s="832" t="s">
        <v>3450</v>
      </c>
      <c r="E348" s="832" t="s">
        <v>3451</v>
      </c>
      <c r="F348" s="849"/>
      <c r="G348" s="849"/>
      <c r="H348" s="849"/>
      <c r="I348" s="849"/>
      <c r="J348" s="849">
        <v>1</v>
      </c>
      <c r="K348" s="849">
        <v>2173</v>
      </c>
      <c r="L348" s="849">
        <v>1</v>
      </c>
      <c r="M348" s="849">
        <v>2173</v>
      </c>
      <c r="N348" s="849"/>
      <c r="O348" s="849"/>
      <c r="P348" s="837"/>
      <c r="Q348" s="850"/>
    </row>
    <row r="349" spans="1:17" ht="14.4" customHeight="1" x14ac:dyDescent="0.3">
      <c r="A349" s="831" t="s">
        <v>3402</v>
      </c>
      <c r="B349" s="832" t="s">
        <v>3403</v>
      </c>
      <c r="C349" s="832" t="s">
        <v>2215</v>
      </c>
      <c r="D349" s="832" t="s">
        <v>3452</v>
      </c>
      <c r="E349" s="832" t="s">
        <v>3453</v>
      </c>
      <c r="F349" s="849">
        <v>48</v>
      </c>
      <c r="G349" s="849">
        <v>8400</v>
      </c>
      <c r="H349" s="849">
        <v>0.41144200626959249</v>
      </c>
      <c r="I349" s="849">
        <v>175</v>
      </c>
      <c r="J349" s="849">
        <v>116</v>
      </c>
      <c r="K349" s="849">
        <v>20416</v>
      </c>
      <c r="L349" s="849">
        <v>1</v>
      </c>
      <c r="M349" s="849">
        <v>176</v>
      </c>
      <c r="N349" s="849">
        <v>86</v>
      </c>
      <c r="O349" s="849">
        <v>15136</v>
      </c>
      <c r="P349" s="837">
        <v>0.74137931034482762</v>
      </c>
      <c r="Q349" s="850">
        <v>176</v>
      </c>
    </row>
    <row r="350" spans="1:17" ht="14.4" customHeight="1" x14ac:dyDescent="0.3">
      <c r="A350" s="831" t="s">
        <v>3402</v>
      </c>
      <c r="B350" s="832" t="s">
        <v>3403</v>
      </c>
      <c r="C350" s="832" t="s">
        <v>2215</v>
      </c>
      <c r="D350" s="832" t="s">
        <v>3454</v>
      </c>
      <c r="E350" s="832" t="s">
        <v>3455</v>
      </c>
      <c r="F350" s="849"/>
      <c r="G350" s="849"/>
      <c r="H350" s="849"/>
      <c r="I350" s="849"/>
      <c r="J350" s="849"/>
      <c r="K350" s="849"/>
      <c r="L350" s="849"/>
      <c r="M350" s="849"/>
      <c r="N350" s="849">
        <v>2</v>
      </c>
      <c r="O350" s="849">
        <v>172</v>
      </c>
      <c r="P350" s="837"/>
      <c r="Q350" s="850">
        <v>86</v>
      </c>
    </row>
    <row r="351" spans="1:17" ht="14.4" customHeight="1" x14ac:dyDescent="0.3">
      <c r="A351" s="831" t="s">
        <v>3402</v>
      </c>
      <c r="B351" s="832" t="s">
        <v>3403</v>
      </c>
      <c r="C351" s="832" t="s">
        <v>2215</v>
      </c>
      <c r="D351" s="832" t="s">
        <v>3456</v>
      </c>
      <c r="E351" s="832" t="s">
        <v>3457</v>
      </c>
      <c r="F351" s="849">
        <v>1</v>
      </c>
      <c r="G351" s="849">
        <v>169</v>
      </c>
      <c r="H351" s="849">
        <v>0.1988235294117647</v>
      </c>
      <c r="I351" s="849">
        <v>169</v>
      </c>
      <c r="J351" s="849">
        <v>5</v>
      </c>
      <c r="K351" s="849">
        <v>850</v>
      </c>
      <c r="L351" s="849">
        <v>1</v>
      </c>
      <c r="M351" s="849">
        <v>170</v>
      </c>
      <c r="N351" s="849">
        <v>4</v>
      </c>
      <c r="O351" s="849">
        <v>680</v>
      </c>
      <c r="P351" s="837">
        <v>0.8</v>
      </c>
      <c r="Q351" s="850">
        <v>170</v>
      </c>
    </row>
    <row r="352" spans="1:17" ht="14.4" customHeight="1" x14ac:dyDescent="0.3">
      <c r="A352" s="831" t="s">
        <v>3402</v>
      </c>
      <c r="B352" s="832" t="s">
        <v>3403</v>
      </c>
      <c r="C352" s="832" t="s">
        <v>2215</v>
      </c>
      <c r="D352" s="832" t="s">
        <v>3458</v>
      </c>
      <c r="E352" s="832" t="s">
        <v>3459</v>
      </c>
      <c r="F352" s="849"/>
      <c r="G352" s="849"/>
      <c r="H352" s="849"/>
      <c r="I352" s="849"/>
      <c r="J352" s="849">
        <v>17</v>
      </c>
      <c r="K352" s="849">
        <v>36227</v>
      </c>
      <c r="L352" s="849">
        <v>1</v>
      </c>
      <c r="M352" s="849">
        <v>2131</v>
      </c>
      <c r="N352" s="849">
        <v>1</v>
      </c>
      <c r="O352" s="849">
        <v>2134</v>
      </c>
      <c r="P352" s="837">
        <v>5.8906340574709469E-2</v>
      </c>
      <c r="Q352" s="850">
        <v>2134</v>
      </c>
    </row>
    <row r="353" spans="1:17" ht="14.4" customHeight="1" x14ac:dyDescent="0.3">
      <c r="A353" s="831" t="s">
        <v>3402</v>
      </c>
      <c r="B353" s="832" t="s">
        <v>3403</v>
      </c>
      <c r="C353" s="832" t="s">
        <v>2215</v>
      </c>
      <c r="D353" s="832" t="s">
        <v>3458</v>
      </c>
      <c r="E353" s="832" t="s">
        <v>3460</v>
      </c>
      <c r="F353" s="849">
        <v>20</v>
      </c>
      <c r="G353" s="849">
        <v>42600</v>
      </c>
      <c r="H353" s="849">
        <v>1.4279010524904472</v>
      </c>
      <c r="I353" s="849">
        <v>2130</v>
      </c>
      <c r="J353" s="849">
        <v>14</v>
      </c>
      <c r="K353" s="849">
        <v>29834</v>
      </c>
      <c r="L353" s="849">
        <v>1</v>
      </c>
      <c r="M353" s="849">
        <v>2131</v>
      </c>
      <c r="N353" s="849"/>
      <c r="O353" s="849"/>
      <c r="P353" s="837"/>
      <c r="Q353" s="850"/>
    </row>
    <row r="354" spans="1:17" ht="14.4" customHeight="1" x14ac:dyDescent="0.3">
      <c r="A354" s="831" t="s">
        <v>3402</v>
      </c>
      <c r="B354" s="832" t="s">
        <v>3403</v>
      </c>
      <c r="C354" s="832" t="s">
        <v>2215</v>
      </c>
      <c r="D354" s="832" t="s">
        <v>3461</v>
      </c>
      <c r="E354" s="832" t="s">
        <v>3462</v>
      </c>
      <c r="F354" s="849">
        <v>1</v>
      </c>
      <c r="G354" s="849">
        <v>242</v>
      </c>
      <c r="H354" s="849"/>
      <c r="I354" s="849">
        <v>242</v>
      </c>
      <c r="J354" s="849"/>
      <c r="K354" s="849"/>
      <c r="L354" s="849"/>
      <c r="M354" s="849"/>
      <c r="N354" s="849"/>
      <c r="O354" s="849"/>
      <c r="P354" s="837"/>
      <c r="Q354" s="850"/>
    </row>
    <row r="355" spans="1:17" ht="14.4" customHeight="1" x14ac:dyDescent="0.3">
      <c r="A355" s="831" t="s">
        <v>3402</v>
      </c>
      <c r="B355" s="832" t="s">
        <v>3403</v>
      </c>
      <c r="C355" s="832" t="s">
        <v>2215</v>
      </c>
      <c r="D355" s="832" t="s">
        <v>3463</v>
      </c>
      <c r="E355" s="832" t="s">
        <v>3464</v>
      </c>
      <c r="F355" s="849"/>
      <c r="G355" s="849"/>
      <c r="H355" s="849"/>
      <c r="I355" s="849"/>
      <c r="J355" s="849">
        <v>1</v>
      </c>
      <c r="K355" s="849">
        <v>289</v>
      </c>
      <c r="L355" s="849">
        <v>1</v>
      </c>
      <c r="M355" s="849">
        <v>289</v>
      </c>
      <c r="N355" s="849"/>
      <c r="O355" s="849"/>
      <c r="P355" s="837"/>
      <c r="Q355" s="850"/>
    </row>
    <row r="356" spans="1:17" ht="14.4" customHeight="1" x14ac:dyDescent="0.3">
      <c r="A356" s="831" t="s">
        <v>3402</v>
      </c>
      <c r="B356" s="832" t="s">
        <v>3403</v>
      </c>
      <c r="C356" s="832" t="s">
        <v>2215</v>
      </c>
      <c r="D356" s="832" t="s">
        <v>3465</v>
      </c>
      <c r="E356" s="832" t="s">
        <v>3466</v>
      </c>
      <c r="F356" s="849"/>
      <c r="G356" s="849"/>
      <c r="H356" s="849"/>
      <c r="I356" s="849"/>
      <c r="J356" s="849">
        <v>1</v>
      </c>
      <c r="K356" s="849">
        <v>0</v>
      </c>
      <c r="L356" s="849"/>
      <c r="M356" s="849">
        <v>0</v>
      </c>
      <c r="N356" s="849"/>
      <c r="O356" s="849"/>
      <c r="P356" s="837"/>
      <c r="Q356" s="850"/>
    </row>
    <row r="357" spans="1:17" ht="14.4" customHeight="1" x14ac:dyDescent="0.3">
      <c r="A357" s="831" t="s">
        <v>3402</v>
      </c>
      <c r="B357" s="832" t="s">
        <v>3403</v>
      </c>
      <c r="C357" s="832" t="s">
        <v>2215</v>
      </c>
      <c r="D357" s="832" t="s">
        <v>3465</v>
      </c>
      <c r="E357" s="832" t="s">
        <v>3467</v>
      </c>
      <c r="F357" s="849">
        <v>5</v>
      </c>
      <c r="G357" s="849">
        <v>0</v>
      </c>
      <c r="H357" s="849"/>
      <c r="I357" s="849">
        <v>0</v>
      </c>
      <c r="J357" s="849"/>
      <c r="K357" s="849"/>
      <c r="L357" s="849"/>
      <c r="M357" s="849"/>
      <c r="N357" s="849"/>
      <c r="O357" s="849"/>
      <c r="P357" s="837"/>
      <c r="Q357" s="850"/>
    </row>
    <row r="358" spans="1:17" ht="14.4" customHeight="1" x14ac:dyDescent="0.3">
      <c r="A358" s="831" t="s">
        <v>3468</v>
      </c>
      <c r="B358" s="832" t="s">
        <v>3469</v>
      </c>
      <c r="C358" s="832" t="s">
        <v>2215</v>
      </c>
      <c r="D358" s="832" t="s">
        <v>3470</v>
      </c>
      <c r="E358" s="832" t="s">
        <v>3471</v>
      </c>
      <c r="F358" s="849">
        <v>287</v>
      </c>
      <c r="G358" s="849">
        <v>49651</v>
      </c>
      <c r="H358" s="849">
        <v>0.90536277602523663</v>
      </c>
      <c r="I358" s="849">
        <v>173</v>
      </c>
      <c r="J358" s="849">
        <v>317</v>
      </c>
      <c r="K358" s="849">
        <v>54841</v>
      </c>
      <c r="L358" s="849">
        <v>1</v>
      </c>
      <c r="M358" s="849">
        <v>173</v>
      </c>
      <c r="N358" s="849">
        <v>304</v>
      </c>
      <c r="O358" s="849">
        <v>52896</v>
      </c>
      <c r="P358" s="837">
        <v>0.96453383417516092</v>
      </c>
      <c r="Q358" s="850">
        <v>174</v>
      </c>
    </row>
    <row r="359" spans="1:17" ht="14.4" customHeight="1" x14ac:dyDescent="0.3">
      <c r="A359" s="831" t="s">
        <v>3468</v>
      </c>
      <c r="B359" s="832" t="s">
        <v>3469</v>
      </c>
      <c r="C359" s="832" t="s">
        <v>2215</v>
      </c>
      <c r="D359" s="832" t="s">
        <v>3472</v>
      </c>
      <c r="E359" s="832" t="s">
        <v>3473</v>
      </c>
      <c r="F359" s="849">
        <v>11</v>
      </c>
      <c r="G359" s="849">
        <v>451</v>
      </c>
      <c r="H359" s="849">
        <v>1.9608695652173913</v>
      </c>
      <c r="I359" s="849">
        <v>41</v>
      </c>
      <c r="J359" s="849">
        <v>5</v>
      </c>
      <c r="K359" s="849">
        <v>230</v>
      </c>
      <c r="L359" s="849">
        <v>1</v>
      </c>
      <c r="M359" s="849">
        <v>46</v>
      </c>
      <c r="N359" s="849">
        <v>7</v>
      </c>
      <c r="O359" s="849">
        <v>322</v>
      </c>
      <c r="P359" s="837">
        <v>1.4</v>
      </c>
      <c r="Q359" s="850">
        <v>46</v>
      </c>
    </row>
    <row r="360" spans="1:17" ht="14.4" customHeight="1" x14ac:dyDescent="0.3">
      <c r="A360" s="831" t="s">
        <v>3468</v>
      </c>
      <c r="B360" s="832" t="s">
        <v>3469</v>
      </c>
      <c r="C360" s="832" t="s">
        <v>2215</v>
      </c>
      <c r="D360" s="832" t="s">
        <v>3472</v>
      </c>
      <c r="E360" s="832" t="s">
        <v>3474</v>
      </c>
      <c r="F360" s="849">
        <v>7</v>
      </c>
      <c r="G360" s="849">
        <v>287</v>
      </c>
      <c r="H360" s="849">
        <v>1.0398550724637681</v>
      </c>
      <c r="I360" s="849">
        <v>41</v>
      </c>
      <c r="J360" s="849">
        <v>6</v>
      </c>
      <c r="K360" s="849">
        <v>276</v>
      </c>
      <c r="L360" s="849">
        <v>1</v>
      </c>
      <c r="M360" s="849">
        <v>46</v>
      </c>
      <c r="N360" s="849">
        <v>6</v>
      </c>
      <c r="O360" s="849">
        <v>276</v>
      </c>
      <c r="P360" s="837">
        <v>1</v>
      </c>
      <c r="Q360" s="850">
        <v>46</v>
      </c>
    </row>
    <row r="361" spans="1:17" ht="14.4" customHeight="1" x14ac:dyDescent="0.3">
      <c r="A361" s="831" t="s">
        <v>3468</v>
      </c>
      <c r="B361" s="832" t="s">
        <v>3469</v>
      </c>
      <c r="C361" s="832" t="s">
        <v>2215</v>
      </c>
      <c r="D361" s="832" t="s">
        <v>3475</v>
      </c>
      <c r="E361" s="832" t="s">
        <v>3476</v>
      </c>
      <c r="F361" s="849">
        <v>3</v>
      </c>
      <c r="G361" s="849">
        <v>1152</v>
      </c>
      <c r="H361" s="849">
        <v>0.82997118155619598</v>
      </c>
      <c r="I361" s="849">
        <v>384</v>
      </c>
      <c r="J361" s="849">
        <v>4</v>
      </c>
      <c r="K361" s="849">
        <v>1388</v>
      </c>
      <c r="L361" s="849">
        <v>1</v>
      </c>
      <c r="M361" s="849">
        <v>347</v>
      </c>
      <c r="N361" s="849">
        <v>2</v>
      </c>
      <c r="O361" s="849">
        <v>694</v>
      </c>
      <c r="P361" s="837">
        <v>0.5</v>
      </c>
      <c r="Q361" s="850">
        <v>347</v>
      </c>
    </row>
    <row r="362" spans="1:17" ht="14.4" customHeight="1" x14ac:dyDescent="0.3">
      <c r="A362" s="831" t="s">
        <v>3468</v>
      </c>
      <c r="B362" s="832" t="s">
        <v>3469</v>
      </c>
      <c r="C362" s="832" t="s">
        <v>2215</v>
      </c>
      <c r="D362" s="832" t="s">
        <v>3477</v>
      </c>
      <c r="E362" s="832" t="s">
        <v>3478</v>
      </c>
      <c r="F362" s="849"/>
      <c r="G362" s="849"/>
      <c r="H362" s="849"/>
      <c r="I362" s="849"/>
      <c r="J362" s="849">
        <v>4</v>
      </c>
      <c r="K362" s="849">
        <v>204</v>
      </c>
      <c r="L362" s="849">
        <v>1</v>
      </c>
      <c r="M362" s="849">
        <v>51</v>
      </c>
      <c r="N362" s="849"/>
      <c r="O362" s="849"/>
      <c r="P362" s="837"/>
      <c r="Q362" s="850"/>
    </row>
    <row r="363" spans="1:17" ht="14.4" customHeight="1" x14ac:dyDescent="0.3">
      <c r="A363" s="831" t="s">
        <v>3468</v>
      </c>
      <c r="B363" s="832" t="s">
        <v>3469</v>
      </c>
      <c r="C363" s="832" t="s">
        <v>2215</v>
      </c>
      <c r="D363" s="832" t="s">
        <v>3479</v>
      </c>
      <c r="E363" s="832" t="s">
        <v>3480</v>
      </c>
      <c r="F363" s="849"/>
      <c r="G363" s="849"/>
      <c r="H363" s="849"/>
      <c r="I363" s="849"/>
      <c r="J363" s="849"/>
      <c r="K363" s="849"/>
      <c r="L363" s="849"/>
      <c r="M363" s="849"/>
      <c r="N363" s="849">
        <v>14</v>
      </c>
      <c r="O363" s="849">
        <v>5278</v>
      </c>
      <c r="P363" s="837"/>
      <c r="Q363" s="850">
        <v>377</v>
      </c>
    </row>
    <row r="364" spans="1:17" ht="14.4" customHeight="1" x14ac:dyDescent="0.3">
      <c r="A364" s="831" t="s">
        <v>3468</v>
      </c>
      <c r="B364" s="832" t="s">
        <v>3469</v>
      </c>
      <c r="C364" s="832" t="s">
        <v>2215</v>
      </c>
      <c r="D364" s="832" t="s">
        <v>3479</v>
      </c>
      <c r="E364" s="832" t="s">
        <v>3481</v>
      </c>
      <c r="F364" s="849"/>
      <c r="G364" s="849"/>
      <c r="H364" s="849"/>
      <c r="I364" s="849"/>
      <c r="J364" s="849">
        <v>4</v>
      </c>
      <c r="K364" s="849">
        <v>1508</v>
      </c>
      <c r="L364" s="849">
        <v>1</v>
      </c>
      <c r="M364" s="849">
        <v>377</v>
      </c>
      <c r="N364" s="849">
        <v>2</v>
      </c>
      <c r="O364" s="849">
        <v>754</v>
      </c>
      <c r="P364" s="837">
        <v>0.5</v>
      </c>
      <c r="Q364" s="850">
        <v>377</v>
      </c>
    </row>
    <row r="365" spans="1:17" ht="14.4" customHeight="1" x14ac:dyDescent="0.3">
      <c r="A365" s="831" t="s">
        <v>3468</v>
      </c>
      <c r="B365" s="832" t="s">
        <v>3469</v>
      </c>
      <c r="C365" s="832" t="s">
        <v>2215</v>
      </c>
      <c r="D365" s="832" t="s">
        <v>3482</v>
      </c>
      <c r="E365" s="832" t="s">
        <v>3483</v>
      </c>
      <c r="F365" s="849">
        <v>10</v>
      </c>
      <c r="G365" s="849">
        <v>420</v>
      </c>
      <c r="H365" s="849">
        <v>12.352941176470589</v>
      </c>
      <c r="I365" s="849">
        <v>42</v>
      </c>
      <c r="J365" s="849">
        <v>1</v>
      </c>
      <c r="K365" s="849">
        <v>34</v>
      </c>
      <c r="L365" s="849">
        <v>1</v>
      </c>
      <c r="M365" s="849">
        <v>34</v>
      </c>
      <c r="N365" s="849">
        <v>4</v>
      </c>
      <c r="O365" s="849">
        <v>136</v>
      </c>
      <c r="P365" s="837">
        <v>4</v>
      </c>
      <c r="Q365" s="850">
        <v>34</v>
      </c>
    </row>
    <row r="366" spans="1:17" ht="14.4" customHeight="1" x14ac:dyDescent="0.3">
      <c r="A366" s="831" t="s">
        <v>3468</v>
      </c>
      <c r="B366" s="832" t="s">
        <v>3469</v>
      </c>
      <c r="C366" s="832" t="s">
        <v>2215</v>
      </c>
      <c r="D366" s="832" t="s">
        <v>3482</v>
      </c>
      <c r="E366" s="832" t="s">
        <v>3484</v>
      </c>
      <c r="F366" s="849">
        <v>4</v>
      </c>
      <c r="G366" s="849">
        <v>168</v>
      </c>
      <c r="H366" s="849">
        <v>0.82352941176470584</v>
      </c>
      <c r="I366" s="849">
        <v>42</v>
      </c>
      <c r="J366" s="849">
        <v>6</v>
      </c>
      <c r="K366" s="849">
        <v>204</v>
      </c>
      <c r="L366" s="849">
        <v>1</v>
      </c>
      <c r="M366" s="849">
        <v>34</v>
      </c>
      <c r="N366" s="849">
        <v>8</v>
      </c>
      <c r="O366" s="849">
        <v>272</v>
      </c>
      <c r="P366" s="837">
        <v>1.3333333333333333</v>
      </c>
      <c r="Q366" s="850">
        <v>34</v>
      </c>
    </row>
    <row r="367" spans="1:17" ht="14.4" customHeight="1" x14ac:dyDescent="0.3">
      <c r="A367" s="831" t="s">
        <v>3468</v>
      </c>
      <c r="B367" s="832" t="s">
        <v>3469</v>
      </c>
      <c r="C367" s="832" t="s">
        <v>2215</v>
      </c>
      <c r="D367" s="832" t="s">
        <v>3485</v>
      </c>
      <c r="E367" s="832" t="s">
        <v>3486</v>
      </c>
      <c r="F367" s="849">
        <v>3</v>
      </c>
      <c r="G367" s="849">
        <v>1476</v>
      </c>
      <c r="H367" s="849">
        <v>2.8167938931297711</v>
      </c>
      <c r="I367" s="849">
        <v>492</v>
      </c>
      <c r="J367" s="849">
        <v>1</v>
      </c>
      <c r="K367" s="849">
        <v>524</v>
      </c>
      <c r="L367" s="849">
        <v>1</v>
      </c>
      <c r="M367" s="849">
        <v>524</v>
      </c>
      <c r="N367" s="849"/>
      <c r="O367" s="849"/>
      <c r="P367" s="837"/>
      <c r="Q367" s="850"/>
    </row>
    <row r="368" spans="1:17" ht="14.4" customHeight="1" x14ac:dyDescent="0.3">
      <c r="A368" s="831" t="s">
        <v>3468</v>
      </c>
      <c r="B368" s="832" t="s">
        <v>3469</v>
      </c>
      <c r="C368" s="832" t="s">
        <v>2215</v>
      </c>
      <c r="D368" s="832" t="s">
        <v>3487</v>
      </c>
      <c r="E368" s="832" t="s">
        <v>3488</v>
      </c>
      <c r="F368" s="849"/>
      <c r="G368" s="849"/>
      <c r="H368" s="849"/>
      <c r="I368" s="849"/>
      <c r="J368" s="849">
        <v>1</v>
      </c>
      <c r="K368" s="849">
        <v>57</v>
      </c>
      <c r="L368" s="849">
        <v>1</v>
      </c>
      <c r="M368" s="849">
        <v>57</v>
      </c>
      <c r="N368" s="849"/>
      <c r="O368" s="849"/>
      <c r="P368" s="837"/>
      <c r="Q368" s="850"/>
    </row>
    <row r="369" spans="1:17" ht="14.4" customHeight="1" x14ac:dyDescent="0.3">
      <c r="A369" s="831" t="s">
        <v>3468</v>
      </c>
      <c r="B369" s="832" t="s">
        <v>3469</v>
      </c>
      <c r="C369" s="832" t="s">
        <v>2215</v>
      </c>
      <c r="D369" s="832" t="s">
        <v>3487</v>
      </c>
      <c r="E369" s="832" t="s">
        <v>3489</v>
      </c>
      <c r="F369" s="849"/>
      <c r="G369" s="849"/>
      <c r="H369" s="849"/>
      <c r="I369" s="849"/>
      <c r="J369" s="849">
        <v>2</v>
      </c>
      <c r="K369" s="849">
        <v>114</v>
      </c>
      <c r="L369" s="849">
        <v>1</v>
      </c>
      <c r="M369" s="849">
        <v>57</v>
      </c>
      <c r="N369" s="849"/>
      <c r="O369" s="849"/>
      <c r="P369" s="837"/>
      <c r="Q369" s="850"/>
    </row>
    <row r="370" spans="1:17" ht="14.4" customHeight="1" x14ac:dyDescent="0.3">
      <c r="A370" s="831" t="s">
        <v>3468</v>
      </c>
      <c r="B370" s="832" t="s">
        <v>3469</v>
      </c>
      <c r="C370" s="832" t="s">
        <v>2215</v>
      </c>
      <c r="D370" s="832" t="s">
        <v>3490</v>
      </c>
      <c r="E370" s="832" t="s">
        <v>3491</v>
      </c>
      <c r="F370" s="849">
        <v>1</v>
      </c>
      <c r="G370" s="849">
        <v>103</v>
      </c>
      <c r="H370" s="849"/>
      <c r="I370" s="849">
        <v>103</v>
      </c>
      <c r="J370" s="849"/>
      <c r="K370" s="849"/>
      <c r="L370" s="849"/>
      <c r="M370" s="849"/>
      <c r="N370" s="849"/>
      <c r="O370" s="849"/>
      <c r="P370" s="837"/>
      <c r="Q370" s="850"/>
    </row>
    <row r="371" spans="1:17" ht="14.4" customHeight="1" x14ac:dyDescent="0.3">
      <c r="A371" s="831" t="s">
        <v>3468</v>
      </c>
      <c r="B371" s="832" t="s">
        <v>3469</v>
      </c>
      <c r="C371" s="832" t="s">
        <v>2215</v>
      </c>
      <c r="D371" s="832" t="s">
        <v>3492</v>
      </c>
      <c r="E371" s="832" t="s">
        <v>3493</v>
      </c>
      <c r="F371" s="849">
        <v>16</v>
      </c>
      <c r="G371" s="849">
        <v>1872</v>
      </c>
      <c r="H371" s="849">
        <v>0.68823529411764706</v>
      </c>
      <c r="I371" s="849">
        <v>117</v>
      </c>
      <c r="J371" s="849">
        <v>20</v>
      </c>
      <c r="K371" s="849">
        <v>2720</v>
      </c>
      <c r="L371" s="849">
        <v>1</v>
      </c>
      <c r="M371" s="849">
        <v>136</v>
      </c>
      <c r="N371" s="849">
        <v>5</v>
      </c>
      <c r="O371" s="849">
        <v>685</v>
      </c>
      <c r="P371" s="837">
        <v>0.25183823529411764</v>
      </c>
      <c r="Q371" s="850">
        <v>137</v>
      </c>
    </row>
    <row r="372" spans="1:17" ht="14.4" customHeight="1" x14ac:dyDescent="0.3">
      <c r="A372" s="831" t="s">
        <v>3468</v>
      </c>
      <c r="B372" s="832" t="s">
        <v>3469</v>
      </c>
      <c r="C372" s="832" t="s">
        <v>2215</v>
      </c>
      <c r="D372" s="832" t="s">
        <v>3492</v>
      </c>
      <c r="E372" s="832" t="s">
        <v>3494</v>
      </c>
      <c r="F372" s="849">
        <v>106</v>
      </c>
      <c r="G372" s="849">
        <v>12402</v>
      </c>
      <c r="H372" s="849">
        <v>0.8853512278697887</v>
      </c>
      <c r="I372" s="849">
        <v>117</v>
      </c>
      <c r="J372" s="849">
        <v>103</v>
      </c>
      <c r="K372" s="849">
        <v>14008</v>
      </c>
      <c r="L372" s="849">
        <v>1</v>
      </c>
      <c r="M372" s="849">
        <v>136</v>
      </c>
      <c r="N372" s="849">
        <v>79</v>
      </c>
      <c r="O372" s="849">
        <v>10823</v>
      </c>
      <c r="P372" s="837">
        <v>0.77262992575671041</v>
      </c>
      <c r="Q372" s="850">
        <v>137</v>
      </c>
    </row>
    <row r="373" spans="1:17" ht="14.4" customHeight="1" x14ac:dyDescent="0.3">
      <c r="A373" s="831" t="s">
        <v>3468</v>
      </c>
      <c r="B373" s="832" t="s">
        <v>3469</v>
      </c>
      <c r="C373" s="832" t="s">
        <v>2215</v>
      </c>
      <c r="D373" s="832" t="s">
        <v>3495</v>
      </c>
      <c r="E373" s="832" t="s">
        <v>3496</v>
      </c>
      <c r="F373" s="849">
        <v>61</v>
      </c>
      <c r="G373" s="849">
        <v>5551</v>
      </c>
      <c r="H373" s="849">
        <v>0.88405797101449279</v>
      </c>
      <c r="I373" s="849">
        <v>91</v>
      </c>
      <c r="J373" s="849">
        <v>69</v>
      </c>
      <c r="K373" s="849">
        <v>6279</v>
      </c>
      <c r="L373" s="849">
        <v>1</v>
      </c>
      <c r="M373" s="849">
        <v>91</v>
      </c>
      <c r="N373" s="849">
        <v>50</v>
      </c>
      <c r="O373" s="849">
        <v>4550</v>
      </c>
      <c r="P373" s="837">
        <v>0.72463768115942029</v>
      </c>
      <c r="Q373" s="850">
        <v>91</v>
      </c>
    </row>
    <row r="374" spans="1:17" ht="14.4" customHeight="1" x14ac:dyDescent="0.3">
      <c r="A374" s="831" t="s">
        <v>3468</v>
      </c>
      <c r="B374" s="832" t="s">
        <v>3469</v>
      </c>
      <c r="C374" s="832" t="s">
        <v>2215</v>
      </c>
      <c r="D374" s="832" t="s">
        <v>3497</v>
      </c>
      <c r="E374" s="832" t="s">
        <v>3498</v>
      </c>
      <c r="F374" s="849">
        <v>1</v>
      </c>
      <c r="G374" s="849">
        <v>99</v>
      </c>
      <c r="H374" s="849">
        <v>0.36131386861313869</v>
      </c>
      <c r="I374" s="849">
        <v>99</v>
      </c>
      <c r="J374" s="849">
        <v>2</v>
      </c>
      <c r="K374" s="849">
        <v>274</v>
      </c>
      <c r="L374" s="849">
        <v>1</v>
      </c>
      <c r="M374" s="849">
        <v>137</v>
      </c>
      <c r="N374" s="849"/>
      <c r="O374" s="849"/>
      <c r="P374" s="837"/>
      <c r="Q374" s="850"/>
    </row>
    <row r="375" spans="1:17" ht="14.4" customHeight="1" x14ac:dyDescent="0.3">
      <c r="A375" s="831" t="s">
        <v>3468</v>
      </c>
      <c r="B375" s="832" t="s">
        <v>3469</v>
      </c>
      <c r="C375" s="832" t="s">
        <v>2215</v>
      </c>
      <c r="D375" s="832" t="s">
        <v>3499</v>
      </c>
      <c r="E375" s="832" t="s">
        <v>3500</v>
      </c>
      <c r="F375" s="849">
        <v>15</v>
      </c>
      <c r="G375" s="849">
        <v>315</v>
      </c>
      <c r="H375" s="849"/>
      <c r="I375" s="849">
        <v>21</v>
      </c>
      <c r="J375" s="849"/>
      <c r="K375" s="849"/>
      <c r="L375" s="849"/>
      <c r="M375" s="849"/>
      <c r="N375" s="849">
        <v>1</v>
      </c>
      <c r="O375" s="849">
        <v>66</v>
      </c>
      <c r="P375" s="837"/>
      <c r="Q375" s="850">
        <v>66</v>
      </c>
    </row>
    <row r="376" spans="1:17" ht="14.4" customHeight="1" x14ac:dyDescent="0.3">
      <c r="A376" s="831" t="s">
        <v>3468</v>
      </c>
      <c r="B376" s="832" t="s">
        <v>3469</v>
      </c>
      <c r="C376" s="832" t="s">
        <v>2215</v>
      </c>
      <c r="D376" s="832" t="s">
        <v>3499</v>
      </c>
      <c r="E376" s="832" t="s">
        <v>3501</v>
      </c>
      <c r="F376" s="849">
        <v>1</v>
      </c>
      <c r="G376" s="849">
        <v>21</v>
      </c>
      <c r="H376" s="849">
        <v>3.5353535353535352E-2</v>
      </c>
      <c r="I376" s="849">
        <v>21</v>
      </c>
      <c r="J376" s="849">
        <v>9</v>
      </c>
      <c r="K376" s="849">
        <v>594</v>
      </c>
      <c r="L376" s="849">
        <v>1</v>
      </c>
      <c r="M376" s="849">
        <v>66</v>
      </c>
      <c r="N376" s="849">
        <v>6</v>
      </c>
      <c r="O376" s="849">
        <v>396</v>
      </c>
      <c r="P376" s="837">
        <v>0.66666666666666663</v>
      </c>
      <c r="Q376" s="850">
        <v>66</v>
      </c>
    </row>
    <row r="377" spans="1:17" ht="14.4" customHeight="1" x14ac:dyDescent="0.3">
      <c r="A377" s="831" t="s">
        <v>3468</v>
      </c>
      <c r="B377" s="832" t="s">
        <v>3469</v>
      </c>
      <c r="C377" s="832" t="s">
        <v>2215</v>
      </c>
      <c r="D377" s="832" t="s">
        <v>3502</v>
      </c>
      <c r="E377" s="832" t="s">
        <v>3503</v>
      </c>
      <c r="F377" s="849"/>
      <c r="G377" s="849"/>
      <c r="H377" s="849"/>
      <c r="I377" s="849"/>
      <c r="J377" s="849"/>
      <c r="K377" s="849"/>
      <c r="L377" s="849"/>
      <c r="M377" s="849"/>
      <c r="N377" s="849">
        <v>3</v>
      </c>
      <c r="O377" s="849">
        <v>984</v>
      </c>
      <c r="P377" s="837"/>
      <c r="Q377" s="850">
        <v>328</v>
      </c>
    </row>
    <row r="378" spans="1:17" ht="14.4" customHeight="1" x14ac:dyDescent="0.3">
      <c r="A378" s="831" t="s">
        <v>3468</v>
      </c>
      <c r="B378" s="832" t="s">
        <v>3469</v>
      </c>
      <c r="C378" s="832" t="s">
        <v>2215</v>
      </c>
      <c r="D378" s="832" t="s">
        <v>3502</v>
      </c>
      <c r="E378" s="832" t="s">
        <v>3504</v>
      </c>
      <c r="F378" s="849">
        <v>9</v>
      </c>
      <c r="G378" s="849">
        <v>4392</v>
      </c>
      <c r="H378" s="849">
        <v>4.4634146341463419</v>
      </c>
      <c r="I378" s="849">
        <v>488</v>
      </c>
      <c r="J378" s="849">
        <v>3</v>
      </c>
      <c r="K378" s="849">
        <v>984</v>
      </c>
      <c r="L378" s="849">
        <v>1</v>
      </c>
      <c r="M378" s="849">
        <v>328</v>
      </c>
      <c r="N378" s="849">
        <v>3</v>
      </c>
      <c r="O378" s="849">
        <v>984</v>
      </c>
      <c r="P378" s="837">
        <v>1</v>
      </c>
      <c r="Q378" s="850">
        <v>328</v>
      </c>
    </row>
    <row r="379" spans="1:17" ht="14.4" customHeight="1" x14ac:dyDescent="0.3">
      <c r="A379" s="831" t="s">
        <v>3468</v>
      </c>
      <c r="B379" s="832" t="s">
        <v>3469</v>
      </c>
      <c r="C379" s="832" t="s">
        <v>2215</v>
      </c>
      <c r="D379" s="832" t="s">
        <v>3505</v>
      </c>
      <c r="E379" s="832" t="s">
        <v>3506</v>
      </c>
      <c r="F379" s="849"/>
      <c r="G379" s="849"/>
      <c r="H379" s="849"/>
      <c r="I379" s="849"/>
      <c r="J379" s="849">
        <v>1</v>
      </c>
      <c r="K379" s="849">
        <v>51</v>
      </c>
      <c r="L379" s="849">
        <v>1</v>
      </c>
      <c r="M379" s="849">
        <v>51</v>
      </c>
      <c r="N379" s="849">
        <v>7</v>
      </c>
      <c r="O379" s="849">
        <v>357</v>
      </c>
      <c r="P379" s="837">
        <v>7</v>
      </c>
      <c r="Q379" s="850">
        <v>51</v>
      </c>
    </row>
    <row r="380" spans="1:17" ht="14.4" customHeight="1" x14ac:dyDescent="0.3">
      <c r="A380" s="831" t="s">
        <v>3468</v>
      </c>
      <c r="B380" s="832" t="s">
        <v>3469</v>
      </c>
      <c r="C380" s="832" t="s">
        <v>2215</v>
      </c>
      <c r="D380" s="832" t="s">
        <v>3505</v>
      </c>
      <c r="E380" s="832" t="s">
        <v>3507</v>
      </c>
      <c r="F380" s="849">
        <v>6</v>
      </c>
      <c r="G380" s="849">
        <v>246</v>
      </c>
      <c r="H380" s="849">
        <v>1.2058823529411764</v>
      </c>
      <c r="I380" s="849">
        <v>41</v>
      </c>
      <c r="J380" s="849">
        <v>4</v>
      </c>
      <c r="K380" s="849">
        <v>204</v>
      </c>
      <c r="L380" s="849">
        <v>1</v>
      </c>
      <c r="M380" s="849">
        <v>51</v>
      </c>
      <c r="N380" s="849">
        <v>9</v>
      </c>
      <c r="O380" s="849">
        <v>459</v>
      </c>
      <c r="P380" s="837">
        <v>2.25</v>
      </c>
      <c r="Q380" s="850">
        <v>51</v>
      </c>
    </row>
    <row r="381" spans="1:17" ht="14.4" customHeight="1" x14ac:dyDescent="0.3">
      <c r="A381" s="831" t="s">
        <v>3468</v>
      </c>
      <c r="B381" s="832" t="s">
        <v>3469</v>
      </c>
      <c r="C381" s="832" t="s">
        <v>2215</v>
      </c>
      <c r="D381" s="832" t="s">
        <v>3508</v>
      </c>
      <c r="E381" s="832" t="s">
        <v>3509</v>
      </c>
      <c r="F381" s="849"/>
      <c r="G381" s="849"/>
      <c r="H381" s="849"/>
      <c r="I381" s="849"/>
      <c r="J381" s="849"/>
      <c r="K381" s="849"/>
      <c r="L381" s="849"/>
      <c r="M381" s="849"/>
      <c r="N381" s="849">
        <v>1</v>
      </c>
      <c r="O381" s="849">
        <v>207</v>
      </c>
      <c r="P381" s="837"/>
      <c r="Q381" s="850">
        <v>207</v>
      </c>
    </row>
    <row r="382" spans="1:17" ht="14.4" customHeight="1" x14ac:dyDescent="0.3">
      <c r="A382" s="831" t="s">
        <v>3468</v>
      </c>
      <c r="B382" s="832" t="s">
        <v>3469</v>
      </c>
      <c r="C382" s="832" t="s">
        <v>2215</v>
      </c>
      <c r="D382" s="832" t="s">
        <v>3510</v>
      </c>
      <c r="E382" s="832" t="s">
        <v>3511</v>
      </c>
      <c r="F382" s="849">
        <v>2</v>
      </c>
      <c r="G382" s="849">
        <v>1228</v>
      </c>
      <c r="H382" s="849">
        <v>1.0032679738562091</v>
      </c>
      <c r="I382" s="849">
        <v>614</v>
      </c>
      <c r="J382" s="849">
        <v>2</v>
      </c>
      <c r="K382" s="849">
        <v>1224</v>
      </c>
      <c r="L382" s="849">
        <v>1</v>
      </c>
      <c r="M382" s="849">
        <v>612</v>
      </c>
      <c r="N382" s="849"/>
      <c r="O382" s="849"/>
      <c r="P382" s="837"/>
      <c r="Q382" s="850"/>
    </row>
    <row r="383" spans="1:17" ht="14.4" customHeight="1" x14ac:dyDescent="0.3">
      <c r="A383" s="831" t="s">
        <v>3468</v>
      </c>
      <c r="B383" s="832" t="s">
        <v>3469</v>
      </c>
      <c r="C383" s="832" t="s">
        <v>2215</v>
      </c>
      <c r="D383" s="832" t="s">
        <v>3512</v>
      </c>
      <c r="E383" s="832" t="s">
        <v>3513</v>
      </c>
      <c r="F383" s="849"/>
      <c r="G383" s="849"/>
      <c r="H383" s="849"/>
      <c r="I383" s="849"/>
      <c r="J383" s="849"/>
      <c r="K383" s="849"/>
      <c r="L383" s="849"/>
      <c r="M383" s="849"/>
      <c r="N383" s="849">
        <v>45</v>
      </c>
      <c r="O383" s="849">
        <v>11745</v>
      </c>
      <c r="P383" s="837"/>
      <c r="Q383" s="850">
        <v>261</v>
      </c>
    </row>
    <row r="384" spans="1:17" ht="14.4" customHeight="1" x14ac:dyDescent="0.3">
      <c r="A384" s="831" t="s">
        <v>3468</v>
      </c>
      <c r="B384" s="832" t="s">
        <v>3469</v>
      </c>
      <c r="C384" s="832" t="s">
        <v>2215</v>
      </c>
      <c r="D384" s="832" t="s">
        <v>3512</v>
      </c>
      <c r="E384" s="832" t="s">
        <v>3514</v>
      </c>
      <c r="F384" s="849"/>
      <c r="G384" s="849"/>
      <c r="H384" s="849"/>
      <c r="I384" s="849"/>
      <c r="J384" s="849"/>
      <c r="K384" s="849"/>
      <c r="L384" s="849"/>
      <c r="M384" s="849"/>
      <c r="N384" s="849">
        <v>3</v>
      </c>
      <c r="O384" s="849">
        <v>783</v>
      </c>
      <c r="P384" s="837"/>
      <c r="Q384" s="850">
        <v>261</v>
      </c>
    </row>
    <row r="385" spans="1:17" ht="14.4" customHeight="1" x14ac:dyDescent="0.3">
      <c r="A385" s="831" t="s">
        <v>3468</v>
      </c>
      <c r="B385" s="832" t="s">
        <v>3469</v>
      </c>
      <c r="C385" s="832" t="s">
        <v>2215</v>
      </c>
      <c r="D385" s="832" t="s">
        <v>3515</v>
      </c>
      <c r="E385" s="832" t="s">
        <v>3516</v>
      </c>
      <c r="F385" s="849"/>
      <c r="G385" s="849"/>
      <c r="H385" s="849"/>
      <c r="I385" s="849"/>
      <c r="J385" s="849"/>
      <c r="K385" s="849"/>
      <c r="L385" s="849"/>
      <c r="M385" s="849"/>
      <c r="N385" s="849">
        <v>2</v>
      </c>
      <c r="O385" s="849">
        <v>330</v>
      </c>
      <c r="P385" s="837"/>
      <c r="Q385" s="850">
        <v>165</v>
      </c>
    </row>
    <row r="386" spans="1:17" ht="14.4" customHeight="1" x14ac:dyDescent="0.3">
      <c r="A386" s="831" t="s">
        <v>3468</v>
      </c>
      <c r="B386" s="832" t="s">
        <v>3469</v>
      </c>
      <c r="C386" s="832" t="s">
        <v>2215</v>
      </c>
      <c r="D386" s="832" t="s">
        <v>3517</v>
      </c>
      <c r="E386" s="832" t="s">
        <v>3518</v>
      </c>
      <c r="F386" s="849"/>
      <c r="G386" s="849"/>
      <c r="H386" s="849"/>
      <c r="I386" s="849"/>
      <c r="J386" s="849"/>
      <c r="K386" s="849"/>
      <c r="L386" s="849"/>
      <c r="M386" s="849"/>
      <c r="N386" s="849">
        <v>1</v>
      </c>
      <c r="O386" s="849">
        <v>152</v>
      </c>
      <c r="P386" s="837"/>
      <c r="Q386" s="850">
        <v>152</v>
      </c>
    </row>
    <row r="387" spans="1:17" ht="14.4" customHeight="1" x14ac:dyDescent="0.3">
      <c r="A387" s="831" t="s">
        <v>3519</v>
      </c>
      <c r="B387" s="832" t="s">
        <v>2907</v>
      </c>
      <c r="C387" s="832" t="s">
        <v>2215</v>
      </c>
      <c r="D387" s="832" t="s">
        <v>2908</v>
      </c>
      <c r="E387" s="832" t="s">
        <v>3520</v>
      </c>
      <c r="F387" s="849"/>
      <c r="G387" s="849"/>
      <c r="H387" s="849"/>
      <c r="I387" s="849"/>
      <c r="J387" s="849">
        <v>2</v>
      </c>
      <c r="K387" s="849">
        <v>25588</v>
      </c>
      <c r="L387" s="849">
        <v>1</v>
      </c>
      <c r="M387" s="849">
        <v>12794</v>
      </c>
      <c r="N387" s="849"/>
      <c r="O387" s="849"/>
      <c r="P387" s="837"/>
      <c r="Q387" s="850"/>
    </row>
    <row r="388" spans="1:17" ht="14.4" customHeight="1" x14ac:dyDescent="0.3">
      <c r="A388" s="831" t="s">
        <v>3519</v>
      </c>
      <c r="B388" s="832" t="s">
        <v>2907</v>
      </c>
      <c r="C388" s="832" t="s">
        <v>2215</v>
      </c>
      <c r="D388" s="832" t="s">
        <v>3521</v>
      </c>
      <c r="E388" s="832" t="s">
        <v>3522</v>
      </c>
      <c r="F388" s="849">
        <v>7</v>
      </c>
      <c r="G388" s="849">
        <v>8981</v>
      </c>
      <c r="H388" s="849">
        <v>3.4945525291828794</v>
      </c>
      <c r="I388" s="849">
        <v>1283</v>
      </c>
      <c r="J388" s="849">
        <v>2</v>
      </c>
      <c r="K388" s="849">
        <v>2570</v>
      </c>
      <c r="L388" s="849">
        <v>1</v>
      </c>
      <c r="M388" s="849">
        <v>1285</v>
      </c>
      <c r="N388" s="849"/>
      <c r="O388" s="849"/>
      <c r="P388" s="837"/>
      <c r="Q388" s="850"/>
    </row>
    <row r="389" spans="1:17" ht="14.4" customHeight="1" x14ac:dyDescent="0.3">
      <c r="A389" s="831" t="s">
        <v>3519</v>
      </c>
      <c r="B389" s="832" t="s">
        <v>2907</v>
      </c>
      <c r="C389" s="832" t="s">
        <v>2215</v>
      </c>
      <c r="D389" s="832" t="s">
        <v>3523</v>
      </c>
      <c r="E389" s="832" t="s">
        <v>3524</v>
      </c>
      <c r="F389" s="849">
        <v>40</v>
      </c>
      <c r="G389" s="849">
        <v>390120</v>
      </c>
      <c r="H389" s="849">
        <v>1.1418034946000526</v>
      </c>
      <c r="I389" s="849">
        <v>9753</v>
      </c>
      <c r="J389" s="849">
        <v>35</v>
      </c>
      <c r="K389" s="849">
        <v>341670</v>
      </c>
      <c r="L389" s="849">
        <v>1</v>
      </c>
      <c r="M389" s="849">
        <v>9762</v>
      </c>
      <c r="N389" s="849">
        <v>56</v>
      </c>
      <c r="O389" s="849">
        <v>586152</v>
      </c>
      <c r="P389" s="837">
        <v>1.7155500921942224</v>
      </c>
      <c r="Q389" s="850">
        <v>10467</v>
      </c>
    </row>
    <row r="390" spans="1:17" ht="14.4" customHeight="1" x14ac:dyDescent="0.3">
      <c r="A390" s="831" t="s">
        <v>3519</v>
      </c>
      <c r="B390" s="832" t="s">
        <v>2907</v>
      </c>
      <c r="C390" s="832" t="s">
        <v>2215</v>
      </c>
      <c r="D390" s="832" t="s">
        <v>3523</v>
      </c>
      <c r="E390" s="832" t="s">
        <v>3525</v>
      </c>
      <c r="F390" s="849">
        <v>40</v>
      </c>
      <c r="G390" s="849">
        <v>390120</v>
      </c>
      <c r="H390" s="849">
        <v>0.9990780577750461</v>
      </c>
      <c r="I390" s="849">
        <v>9753</v>
      </c>
      <c r="J390" s="849">
        <v>40</v>
      </c>
      <c r="K390" s="849">
        <v>390480</v>
      </c>
      <c r="L390" s="849">
        <v>1</v>
      </c>
      <c r="M390" s="849">
        <v>9762</v>
      </c>
      <c r="N390" s="849">
        <v>8</v>
      </c>
      <c r="O390" s="849">
        <v>83736</v>
      </c>
      <c r="P390" s="837">
        <v>0.2144437615242778</v>
      </c>
      <c r="Q390" s="850">
        <v>10467</v>
      </c>
    </row>
    <row r="391" spans="1:17" ht="14.4" customHeight="1" x14ac:dyDescent="0.3">
      <c r="A391" s="831" t="s">
        <v>3519</v>
      </c>
      <c r="B391" s="832" t="s">
        <v>2907</v>
      </c>
      <c r="C391" s="832" t="s">
        <v>2215</v>
      </c>
      <c r="D391" s="832" t="s">
        <v>3526</v>
      </c>
      <c r="E391" s="832" t="s">
        <v>3527</v>
      </c>
      <c r="F391" s="849">
        <v>21</v>
      </c>
      <c r="G391" s="849">
        <v>48174</v>
      </c>
      <c r="H391" s="849">
        <v>3.495428820200261</v>
      </c>
      <c r="I391" s="849">
        <v>2294</v>
      </c>
      <c r="J391" s="849">
        <v>6</v>
      </c>
      <c r="K391" s="849">
        <v>13782</v>
      </c>
      <c r="L391" s="849">
        <v>1</v>
      </c>
      <c r="M391" s="849">
        <v>2297</v>
      </c>
      <c r="N391" s="849"/>
      <c r="O391" s="849"/>
      <c r="P391" s="837"/>
      <c r="Q391" s="850"/>
    </row>
    <row r="392" spans="1:17" ht="14.4" customHeight="1" x14ac:dyDescent="0.3">
      <c r="A392" s="831" t="s">
        <v>3519</v>
      </c>
      <c r="B392" s="832" t="s">
        <v>2907</v>
      </c>
      <c r="C392" s="832" t="s">
        <v>2215</v>
      </c>
      <c r="D392" s="832" t="s">
        <v>3528</v>
      </c>
      <c r="E392" s="832" t="s">
        <v>3529</v>
      </c>
      <c r="F392" s="849"/>
      <c r="G392" s="849"/>
      <c r="H392" s="849"/>
      <c r="I392" s="849"/>
      <c r="J392" s="849">
        <v>1</v>
      </c>
      <c r="K392" s="849">
        <v>0</v>
      </c>
      <c r="L392" s="849"/>
      <c r="M392" s="849">
        <v>0</v>
      </c>
      <c r="N392" s="849"/>
      <c r="O392" s="849"/>
      <c r="P392" s="837"/>
      <c r="Q392" s="850"/>
    </row>
    <row r="393" spans="1:17" ht="14.4" customHeight="1" x14ac:dyDescent="0.3">
      <c r="A393" s="831" t="s">
        <v>3519</v>
      </c>
      <c r="B393" s="832" t="s">
        <v>2907</v>
      </c>
      <c r="C393" s="832" t="s">
        <v>2215</v>
      </c>
      <c r="D393" s="832" t="s">
        <v>3530</v>
      </c>
      <c r="E393" s="832" t="s">
        <v>3531</v>
      </c>
      <c r="F393" s="849"/>
      <c r="G393" s="849"/>
      <c r="H393" s="849"/>
      <c r="I393" s="849"/>
      <c r="J393" s="849">
        <v>1</v>
      </c>
      <c r="K393" s="849">
        <v>0</v>
      </c>
      <c r="L393" s="849"/>
      <c r="M393" s="849">
        <v>0</v>
      </c>
      <c r="N393" s="849"/>
      <c r="O393" s="849"/>
      <c r="P393" s="837"/>
      <c r="Q393" s="850"/>
    </row>
    <row r="394" spans="1:17" ht="14.4" customHeight="1" x14ac:dyDescent="0.3">
      <c r="A394" s="831" t="s">
        <v>3519</v>
      </c>
      <c r="B394" s="832" t="s">
        <v>2907</v>
      </c>
      <c r="C394" s="832" t="s">
        <v>2215</v>
      </c>
      <c r="D394" s="832" t="s">
        <v>3532</v>
      </c>
      <c r="E394" s="832" t="s">
        <v>3533</v>
      </c>
      <c r="F394" s="849"/>
      <c r="G394" s="849"/>
      <c r="H394" s="849"/>
      <c r="I394" s="849"/>
      <c r="J394" s="849"/>
      <c r="K394" s="849"/>
      <c r="L394" s="849"/>
      <c r="M394" s="849"/>
      <c r="N394" s="849">
        <v>5</v>
      </c>
      <c r="O394" s="849">
        <v>5535</v>
      </c>
      <c r="P394" s="837"/>
      <c r="Q394" s="850">
        <v>1107</v>
      </c>
    </row>
    <row r="395" spans="1:17" ht="14.4" customHeight="1" thickBot="1" x14ac:dyDescent="0.35">
      <c r="A395" s="839" t="s">
        <v>3519</v>
      </c>
      <c r="B395" s="840" t="s">
        <v>2907</v>
      </c>
      <c r="C395" s="840" t="s">
        <v>2215</v>
      </c>
      <c r="D395" s="840" t="s">
        <v>3534</v>
      </c>
      <c r="E395" s="840" t="s">
        <v>3535</v>
      </c>
      <c r="F395" s="851"/>
      <c r="G395" s="851"/>
      <c r="H395" s="851"/>
      <c r="I395" s="851"/>
      <c r="J395" s="851"/>
      <c r="K395" s="851"/>
      <c r="L395" s="851"/>
      <c r="M395" s="851"/>
      <c r="N395" s="851">
        <v>5</v>
      </c>
      <c r="O395" s="851">
        <v>44030</v>
      </c>
      <c r="P395" s="845"/>
      <c r="Q395" s="852">
        <v>8806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1274</v>
      </c>
      <c r="D3" s="193">
        <f>SUBTOTAL(9,D6:D1048576)</f>
        <v>1275</v>
      </c>
      <c r="E3" s="193">
        <f>SUBTOTAL(9,E6:E1048576)</f>
        <v>1276</v>
      </c>
      <c r="F3" s="194">
        <f>IF(OR(E3=0,D3=0),"",E3/D3)</f>
        <v>1.0007843137254901</v>
      </c>
      <c r="G3" s="388">
        <f>SUBTOTAL(9,G6:G1048576)</f>
        <v>5773.9130000000005</v>
      </c>
      <c r="H3" s="389">
        <f>SUBTOTAL(9,H6:H1048576)</f>
        <v>4823.3224</v>
      </c>
      <c r="I3" s="389">
        <f>SUBTOTAL(9,I6:I1048576)</f>
        <v>5159.6211200000007</v>
      </c>
      <c r="J3" s="194">
        <f>IF(OR(I3=0,H3=0),"",I3/H3)</f>
        <v>1.0697234586682409</v>
      </c>
      <c r="K3" s="388">
        <f>SUBTOTAL(9,K6:K1048576)</f>
        <v>1475.08</v>
      </c>
      <c r="L3" s="389">
        <f>SUBTOTAL(9,L6:L1048576)</f>
        <v>1163.45</v>
      </c>
      <c r="M3" s="389">
        <f>SUBTOTAL(9,M6:M1048576)</f>
        <v>1295.8</v>
      </c>
      <c r="N3" s="195">
        <f>IF(OR(M3=0,E3=0),"",M3*1000/E3)</f>
        <v>1015.5172413793103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4"/>
      <c r="B5" s="995"/>
      <c r="C5" s="1002">
        <v>2015</v>
      </c>
      <c r="D5" s="1002">
        <v>2017</v>
      </c>
      <c r="E5" s="1002">
        <v>2018</v>
      </c>
      <c r="F5" s="1003" t="s">
        <v>2</v>
      </c>
      <c r="G5" s="1013">
        <v>2015</v>
      </c>
      <c r="H5" s="1002">
        <v>2017</v>
      </c>
      <c r="I5" s="1002">
        <v>2018</v>
      </c>
      <c r="J5" s="1003" t="s">
        <v>2</v>
      </c>
      <c r="K5" s="1013">
        <v>2015</v>
      </c>
      <c r="L5" s="1002">
        <v>2017</v>
      </c>
      <c r="M5" s="1002">
        <v>2018</v>
      </c>
      <c r="N5" s="1014" t="s">
        <v>92</v>
      </c>
    </row>
    <row r="6" spans="1:14" ht="14.4" customHeight="1" x14ac:dyDescent="0.3">
      <c r="A6" s="996" t="s">
        <v>2563</v>
      </c>
      <c r="B6" s="999" t="s">
        <v>3537</v>
      </c>
      <c r="C6" s="1004">
        <v>928</v>
      </c>
      <c r="D6" s="1005">
        <v>995</v>
      </c>
      <c r="E6" s="1005">
        <v>980</v>
      </c>
      <c r="F6" s="1010">
        <v>1.0560344827586208</v>
      </c>
      <c r="G6" s="1004">
        <v>922.67539999999997</v>
      </c>
      <c r="H6" s="1005">
        <v>988.15419999999983</v>
      </c>
      <c r="I6" s="1005">
        <v>986.75639999999976</v>
      </c>
      <c r="J6" s="1010">
        <v>1.069451293488479</v>
      </c>
      <c r="K6" s="1004">
        <v>102.08</v>
      </c>
      <c r="L6" s="1005">
        <v>109.45</v>
      </c>
      <c r="M6" s="1005">
        <v>107.8</v>
      </c>
      <c r="N6" s="1015">
        <v>110</v>
      </c>
    </row>
    <row r="7" spans="1:14" ht="14.4" customHeight="1" x14ac:dyDescent="0.3">
      <c r="A7" s="997" t="s">
        <v>2726</v>
      </c>
      <c r="B7" s="1000" t="s">
        <v>3538</v>
      </c>
      <c r="C7" s="1006">
        <v>10</v>
      </c>
      <c r="D7" s="1007">
        <v>10</v>
      </c>
      <c r="E7" s="1007">
        <v>9</v>
      </c>
      <c r="F7" s="1011">
        <v>0.9</v>
      </c>
      <c r="G7" s="1006">
        <v>287.69400000000002</v>
      </c>
      <c r="H7" s="1007">
        <v>287.69400000000002</v>
      </c>
      <c r="I7" s="1007">
        <v>258.92460000000005</v>
      </c>
      <c r="J7" s="1011">
        <v>0.90000000000000013</v>
      </c>
      <c r="K7" s="1006">
        <v>110</v>
      </c>
      <c r="L7" s="1007">
        <v>110</v>
      </c>
      <c r="M7" s="1007">
        <v>99</v>
      </c>
      <c r="N7" s="1016">
        <v>11000</v>
      </c>
    </row>
    <row r="8" spans="1:14" ht="14.4" customHeight="1" x14ac:dyDescent="0.3">
      <c r="A8" s="997" t="s">
        <v>2747</v>
      </c>
      <c r="B8" s="1000" t="s">
        <v>3538</v>
      </c>
      <c r="C8" s="1006">
        <v>61</v>
      </c>
      <c r="D8" s="1007">
        <v>36</v>
      </c>
      <c r="E8" s="1007">
        <v>48</v>
      </c>
      <c r="F8" s="1011">
        <v>0.78688524590163933</v>
      </c>
      <c r="G8" s="1006">
        <v>1535.3334000000002</v>
      </c>
      <c r="H8" s="1007">
        <v>906.09839999999997</v>
      </c>
      <c r="I8" s="1007">
        <v>1208.1312</v>
      </c>
      <c r="J8" s="1011">
        <v>0.78688524590163922</v>
      </c>
      <c r="K8" s="1006">
        <v>549</v>
      </c>
      <c r="L8" s="1007">
        <v>324</v>
      </c>
      <c r="M8" s="1007">
        <v>432</v>
      </c>
      <c r="N8" s="1016">
        <v>9000</v>
      </c>
    </row>
    <row r="9" spans="1:14" ht="14.4" customHeight="1" x14ac:dyDescent="0.3">
      <c r="A9" s="997" t="s">
        <v>2742</v>
      </c>
      <c r="B9" s="1000" t="s">
        <v>3538</v>
      </c>
      <c r="C9" s="1006">
        <v>59</v>
      </c>
      <c r="D9" s="1007">
        <v>49</v>
      </c>
      <c r="E9" s="1007">
        <v>59</v>
      </c>
      <c r="F9" s="1011">
        <v>1</v>
      </c>
      <c r="G9" s="1006">
        <v>1272.5946000000001</v>
      </c>
      <c r="H9" s="1007">
        <v>1056.9005999999999</v>
      </c>
      <c r="I9" s="1007">
        <v>1277.8671200000001</v>
      </c>
      <c r="J9" s="1011">
        <v>1.0041431261770244</v>
      </c>
      <c r="K9" s="1006">
        <v>413</v>
      </c>
      <c r="L9" s="1007">
        <v>343</v>
      </c>
      <c r="M9" s="1007">
        <v>413</v>
      </c>
      <c r="N9" s="1016">
        <v>7000</v>
      </c>
    </row>
    <row r="10" spans="1:14" ht="14.4" customHeight="1" x14ac:dyDescent="0.3">
      <c r="A10" s="997" t="s">
        <v>2728</v>
      </c>
      <c r="B10" s="1000" t="s">
        <v>3538</v>
      </c>
      <c r="C10" s="1006">
        <v>108</v>
      </c>
      <c r="D10" s="1007">
        <v>108</v>
      </c>
      <c r="E10" s="1007">
        <v>82</v>
      </c>
      <c r="F10" s="1011">
        <v>0.7592592592592593</v>
      </c>
      <c r="G10" s="1006">
        <v>1156.3883999999998</v>
      </c>
      <c r="H10" s="1007">
        <v>1156.3883999999998</v>
      </c>
      <c r="I10" s="1007">
        <v>877.99860000000001</v>
      </c>
      <c r="J10" s="1011">
        <v>0.75925925925925941</v>
      </c>
      <c r="K10" s="1006">
        <v>216</v>
      </c>
      <c r="L10" s="1007">
        <v>216</v>
      </c>
      <c r="M10" s="1007">
        <v>164</v>
      </c>
      <c r="N10" s="1016">
        <v>2000</v>
      </c>
    </row>
    <row r="11" spans="1:14" ht="14.4" customHeight="1" x14ac:dyDescent="0.3">
      <c r="A11" s="997" t="s">
        <v>2744</v>
      </c>
      <c r="B11" s="1000" t="s">
        <v>3538</v>
      </c>
      <c r="C11" s="1006">
        <v>62</v>
      </c>
      <c r="D11" s="1007">
        <v>45</v>
      </c>
      <c r="E11" s="1007">
        <v>62</v>
      </c>
      <c r="F11" s="1011">
        <v>1</v>
      </c>
      <c r="G11" s="1006">
        <v>372.52079999999995</v>
      </c>
      <c r="H11" s="1007">
        <v>270.37799999999999</v>
      </c>
      <c r="I11" s="1007">
        <v>372.52080000000001</v>
      </c>
      <c r="J11" s="1011">
        <v>1.0000000000000002</v>
      </c>
      <c r="K11" s="1006">
        <v>62</v>
      </c>
      <c r="L11" s="1007">
        <v>45</v>
      </c>
      <c r="M11" s="1007">
        <v>62</v>
      </c>
      <c r="N11" s="1016">
        <v>1000</v>
      </c>
    </row>
    <row r="12" spans="1:14" ht="14.4" customHeight="1" thickBot="1" x14ac:dyDescent="0.35">
      <c r="A12" s="998" t="s">
        <v>2740</v>
      </c>
      <c r="B12" s="1001" t="s">
        <v>3538</v>
      </c>
      <c r="C12" s="1008">
        <v>46</v>
      </c>
      <c r="D12" s="1009">
        <v>32</v>
      </c>
      <c r="E12" s="1009">
        <v>36</v>
      </c>
      <c r="F12" s="1012">
        <v>0.78260869565217395</v>
      </c>
      <c r="G12" s="1008">
        <v>226.70640000000003</v>
      </c>
      <c r="H12" s="1009">
        <v>157.70880000000002</v>
      </c>
      <c r="I12" s="1009">
        <v>177.42239999999995</v>
      </c>
      <c r="J12" s="1012">
        <v>0.78260869565217361</v>
      </c>
      <c r="K12" s="1008">
        <v>23</v>
      </c>
      <c r="L12" s="1009">
        <v>16</v>
      </c>
      <c r="M12" s="1009">
        <v>18</v>
      </c>
      <c r="N12" s="101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0.77477436562398516</v>
      </c>
      <c r="C4" s="323">
        <f t="shared" ref="C4:M4" si="0">(C10+C8)/C6</f>
        <v>0.93361577519857708</v>
      </c>
      <c r="D4" s="323">
        <f t="shared" si="0"/>
        <v>1.6121862576860539E-2</v>
      </c>
      <c r="E4" s="323">
        <f t="shared" si="0"/>
        <v>1.6121862576860539E-2</v>
      </c>
      <c r="F4" s="323">
        <f t="shared" si="0"/>
        <v>1.6121862576860539E-2</v>
      </c>
      <c r="G4" s="323">
        <f t="shared" si="0"/>
        <v>1.6121862576860539E-2</v>
      </c>
      <c r="H4" s="323">
        <f t="shared" si="0"/>
        <v>1.6121862576860539E-2</v>
      </c>
      <c r="I4" s="323">
        <f t="shared" si="0"/>
        <v>1.6121862576860539E-2</v>
      </c>
      <c r="J4" s="323">
        <f t="shared" si="0"/>
        <v>1.6121862576860539E-2</v>
      </c>
      <c r="K4" s="323">
        <f t="shared" si="0"/>
        <v>1.6121862576860539E-2</v>
      </c>
      <c r="L4" s="323">
        <f t="shared" si="0"/>
        <v>1.6121862576860539E-2</v>
      </c>
      <c r="M4" s="323">
        <f t="shared" si="0"/>
        <v>1.6121862576860539E-2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14643.82249</v>
      </c>
      <c r="C5" s="323">
        <f>IF(ISERROR(VLOOKUP($A5,'Man Tab'!$A:$Q,COLUMN()+2,0)),0,VLOOKUP($A5,'Man Tab'!$A:$Q,COLUMN()+2,0))</f>
        <v>12547.965550000001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14643.82249</v>
      </c>
      <c r="C6" s="325">
        <f t="shared" ref="C6:M6" si="1">C5+B6</f>
        <v>27191.788039999999</v>
      </c>
      <c r="D6" s="325">
        <f t="shared" si="1"/>
        <v>27191.788039999999</v>
      </c>
      <c r="E6" s="325">
        <f t="shared" si="1"/>
        <v>27191.788039999999</v>
      </c>
      <c r="F6" s="325">
        <f t="shared" si="1"/>
        <v>27191.788039999999</v>
      </c>
      <c r="G6" s="325">
        <f t="shared" si="1"/>
        <v>27191.788039999999</v>
      </c>
      <c r="H6" s="325">
        <f t="shared" si="1"/>
        <v>27191.788039999999</v>
      </c>
      <c r="I6" s="325">
        <f t="shared" si="1"/>
        <v>27191.788039999999</v>
      </c>
      <c r="J6" s="325">
        <f t="shared" si="1"/>
        <v>27191.788039999999</v>
      </c>
      <c r="K6" s="325">
        <f t="shared" si="1"/>
        <v>27191.788039999999</v>
      </c>
      <c r="L6" s="325">
        <f t="shared" si="1"/>
        <v>27191.788039999999</v>
      </c>
      <c r="M6" s="325">
        <f t="shared" si="1"/>
        <v>27191.788039999999</v>
      </c>
    </row>
    <row r="7" spans="1:13" ht="14.4" customHeight="1" x14ac:dyDescent="0.3">
      <c r="A7" s="324" t="s">
        <v>125</v>
      </c>
      <c r="B7" s="324">
        <v>370.54199999999997</v>
      </c>
      <c r="C7" s="324">
        <v>831.61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11116.259999999998</v>
      </c>
      <c r="C8" s="325">
        <f t="shared" ref="C8:M8" si="2">C7*30</f>
        <v>24948.3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229398.28</v>
      </c>
      <c r="C9" s="324">
        <v>208983.99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229.39828</v>
      </c>
      <c r="C10" s="325">
        <f t="shared" ref="C10:M10" si="3">C9/1000+B10</f>
        <v>438.38226999999995</v>
      </c>
      <c r="D10" s="325">
        <f t="shared" si="3"/>
        <v>438.38226999999995</v>
      </c>
      <c r="E10" s="325">
        <f t="shared" si="3"/>
        <v>438.38226999999995</v>
      </c>
      <c r="F10" s="325">
        <f t="shared" si="3"/>
        <v>438.38226999999995</v>
      </c>
      <c r="G10" s="325">
        <f t="shared" si="3"/>
        <v>438.38226999999995</v>
      </c>
      <c r="H10" s="325">
        <f t="shared" si="3"/>
        <v>438.38226999999995</v>
      </c>
      <c r="I10" s="325">
        <f t="shared" si="3"/>
        <v>438.38226999999995</v>
      </c>
      <c r="J10" s="325">
        <f t="shared" si="3"/>
        <v>438.38226999999995</v>
      </c>
      <c r="K10" s="325">
        <f t="shared" si="3"/>
        <v>438.38226999999995</v>
      </c>
      <c r="L10" s="325">
        <f t="shared" si="3"/>
        <v>438.38226999999995</v>
      </c>
      <c r="M10" s="325">
        <f t="shared" si="3"/>
        <v>438.38226999999995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0.84279008378385811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0.84279008378385811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7825.3345347882596</v>
      </c>
      <c r="C7" s="56">
        <v>652.111211232355</v>
      </c>
      <c r="D7" s="56">
        <v>476.74495000000002</v>
      </c>
      <c r="E7" s="56">
        <v>525.79593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1002.54088</v>
      </c>
      <c r="Q7" s="185">
        <v>0.76868857852100003</v>
      </c>
    </row>
    <row r="8" spans="1:17" ht="14.4" customHeight="1" x14ac:dyDescent="0.3">
      <c r="A8" s="19" t="s">
        <v>36</v>
      </c>
      <c r="B8" s="55">
        <v>1356.7879879572299</v>
      </c>
      <c r="C8" s="56">
        <v>113.065665663103</v>
      </c>
      <c r="D8" s="56">
        <v>62.19</v>
      </c>
      <c r="E8" s="56">
        <v>107.49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169.68</v>
      </c>
      <c r="Q8" s="185">
        <v>0.75036041668700004</v>
      </c>
    </row>
    <row r="9" spans="1:17" ht="14.4" customHeight="1" x14ac:dyDescent="0.3">
      <c r="A9" s="19" t="s">
        <v>37</v>
      </c>
      <c r="B9" s="55">
        <v>57169.808087086101</v>
      </c>
      <c r="C9" s="56">
        <v>4764.1506739238403</v>
      </c>
      <c r="D9" s="56">
        <v>6682.1021899999996</v>
      </c>
      <c r="E9" s="56">
        <v>4744.9011300000002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11427.00332</v>
      </c>
      <c r="Q9" s="185">
        <v>1.1992697232</v>
      </c>
    </row>
    <row r="10" spans="1:17" ht="14.4" customHeight="1" x14ac:dyDescent="0.3">
      <c r="A10" s="19" t="s">
        <v>38</v>
      </c>
      <c r="B10" s="55">
        <v>635.82602787072597</v>
      </c>
      <c r="C10" s="56">
        <v>52.985502322560002</v>
      </c>
      <c r="D10" s="56">
        <v>51.612139999999997</v>
      </c>
      <c r="E10" s="56">
        <v>49.559579999999997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101.17171999999999</v>
      </c>
      <c r="Q10" s="185">
        <v>0.95471134145400005</v>
      </c>
    </row>
    <row r="11" spans="1:17" ht="14.4" customHeight="1" x14ac:dyDescent="0.3">
      <c r="A11" s="19" t="s">
        <v>39</v>
      </c>
      <c r="B11" s="55">
        <v>1073.37270312296</v>
      </c>
      <c r="C11" s="56">
        <v>89.447725260246003</v>
      </c>
      <c r="D11" s="56">
        <v>117.68467</v>
      </c>
      <c r="E11" s="56">
        <v>84.352589999998997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202.03726</v>
      </c>
      <c r="Q11" s="185">
        <v>1.1293594074760001</v>
      </c>
    </row>
    <row r="12" spans="1:17" ht="14.4" customHeight="1" x14ac:dyDescent="0.3">
      <c r="A12" s="19" t="s">
        <v>40</v>
      </c>
      <c r="B12" s="55">
        <v>625.73692765607097</v>
      </c>
      <c r="C12" s="56">
        <v>52.144743971338997</v>
      </c>
      <c r="D12" s="56">
        <v>31.347570000000001</v>
      </c>
      <c r="E12" s="56">
        <v>1.62957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32.977139999999999</v>
      </c>
      <c r="Q12" s="185">
        <v>0.31620770847099999</v>
      </c>
    </row>
    <row r="13" spans="1:17" ht="14.4" customHeight="1" x14ac:dyDescent="0.3">
      <c r="A13" s="19" t="s">
        <v>41</v>
      </c>
      <c r="B13" s="55">
        <v>1925</v>
      </c>
      <c r="C13" s="56">
        <v>160.416666666667</v>
      </c>
      <c r="D13" s="56">
        <v>332.42613999999998</v>
      </c>
      <c r="E13" s="56">
        <v>129.16834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461.59447999999998</v>
      </c>
      <c r="Q13" s="185">
        <v>1.4387360415579999</v>
      </c>
    </row>
    <row r="14" spans="1:17" ht="14.4" customHeight="1" x14ac:dyDescent="0.3">
      <c r="A14" s="19" t="s">
        <v>42</v>
      </c>
      <c r="B14" s="55">
        <v>2293.4354326765101</v>
      </c>
      <c r="C14" s="56">
        <v>191.11961938970899</v>
      </c>
      <c r="D14" s="56">
        <v>264.01900000000001</v>
      </c>
      <c r="E14" s="56">
        <v>256.07400000000001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520.09299999999996</v>
      </c>
      <c r="Q14" s="185">
        <v>1.360647854105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1336.3534985516901</v>
      </c>
      <c r="C17" s="56">
        <v>111.36279154597401</v>
      </c>
      <c r="D17" s="56">
        <v>45.391419999999997</v>
      </c>
      <c r="E17" s="56">
        <v>29.02009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74.411510000000007</v>
      </c>
      <c r="Q17" s="185">
        <v>0.33409502836100002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4.9939999999999998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4.9939999999999998</v>
      </c>
      <c r="Q18" s="185" t="s">
        <v>329</v>
      </c>
    </row>
    <row r="19" spans="1:17" ht="14.4" customHeight="1" x14ac:dyDescent="0.3">
      <c r="A19" s="19" t="s">
        <v>47</v>
      </c>
      <c r="B19" s="55">
        <v>2867.6862504221699</v>
      </c>
      <c r="C19" s="56">
        <v>238.97385420184801</v>
      </c>
      <c r="D19" s="56">
        <v>270.01355000000001</v>
      </c>
      <c r="E19" s="56">
        <v>183.57138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453.58492999999999</v>
      </c>
      <c r="Q19" s="185">
        <v>0.94902626798800005</v>
      </c>
    </row>
    <row r="20" spans="1:17" ht="14.4" customHeight="1" x14ac:dyDescent="0.3">
      <c r="A20" s="19" t="s">
        <v>48</v>
      </c>
      <c r="B20" s="55">
        <v>68759.480999999796</v>
      </c>
      <c r="C20" s="56">
        <v>5729.9567499999903</v>
      </c>
      <c r="D20" s="56">
        <v>5791.4733800000004</v>
      </c>
      <c r="E20" s="56">
        <v>5605.8909899999999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11397.364369999999</v>
      </c>
      <c r="Q20" s="185">
        <v>0.99454191953500004</v>
      </c>
    </row>
    <row r="21" spans="1:17" ht="14.4" customHeight="1" x14ac:dyDescent="0.3">
      <c r="A21" s="20" t="s">
        <v>49</v>
      </c>
      <c r="B21" s="55">
        <v>6293.6676319958397</v>
      </c>
      <c r="C21" s="56">
        <v>524.47230266632005</v>
      </c>
      <c r="D21" s="56">
        <v>457.37799999999999</v>
      </c>
      <c r="E21" s="56">
        <v>457.37599999999998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914.75400000000002</v>
      </c>
      <c r="Q21" s="185">
        <v>0.87207083705800004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40.987229999999997</v>
      </c>
      <c r="E22" s="56">
        <v>369.35885000000002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410.34607999999997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194.08765975234601</v>
      </c>
      <c r="C24" s="56">
        <v>16.173971646028001</v>
      </c>
      <c r="D24" s="56">
        <v>15.458249999999</v>
      </c>
      <c r="E24" s="56">
        <v>3.7770999999970001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19.235349999996998</v>
      </c>
      <c r="Q24" s="185"/>
    </row>
    <row r="25" spans="1:17" ht="14.4" customHeight="1" x14ac:dyDescent="0.3">
      <c r="A25" s="21" t="s">
        <v>53</v>
      </c>
      <c r="B25" s="58">
        <v>152356.57774188</v>
      </c>
      <c r="C25" s="59">
        <v>12696.381478490001</v>
      </c>
      <c r="D25" s="59">
        <v>14643.82249</v>
      </c>
      <c r="E25" s="59">
        <v>12547.965550000001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27191.788039999999</v>
      </c>
      <c r="Q25" s="186">
        <v>1.0708479453790001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960.56230000000005</v>
      </c>
      <c r="E26" s="56">
        <v>958.39417000000003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1918.9564700000001</v>
      </c>
      <c r="Q26" s="185" t="s">
        <v>329</v>
      </c>
    </row>
    <row r="27" spans="1:17" ht="14.4" customHeight="1" x14ac:dyDescent="0.3">
      <c r="A27" s="22" t="s">
        <v>55</v>
      </c>
      <c r="B27" s="58">
        <v>152356.57774188</v>
      </c>
      <c r="C27" s="59">
        <v>12696.381478490001</v>
      </c>
      <c r="D27" s="59">
        <v>15604.38479</v>
      </c>
      <c r="E27" s="59">
        <v>13506.35972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29110.74451</v>
      </c>
      <c r="Q27" s="186">
        <v>1.1464189446149999</v>
      </c>
    </row>
    <row r="28" spans="1:17" ht="14.4" customHeight="1" x14ac:dyDescent="0.3">
      <c r="A28" s="20" t="s">
        <v>56</v>
      </c>
      <c r="B28" s="55">
        <v>207.23327640504399</v>
      </c>
      <c r="C28" s="56">
        <v>17.269439700420001</v>
      </c>
      <c r="D28" s="56">
        <v>0.1419</v>
      </c>
      <c r="E28" s="56">
        <v>5.2900000000000003E-2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0.1948</v>
      </c>
      <c r="Q28" s="185">
        <v>5.6400208510000004E-3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146644.97257560299</v>
      </c>
      <c r="C6" s="701">
        <v>148731.05549</v>
      </c>
      <c r="D6" s="702">
        <v>2086.0829143968599</v>
      </c>
      <c r="E6" s="703">
        <v>1.0142253967370001</v>
      </c>
      <c r="F6" s="701">
        <v>152356.57774188</v>
      </c>
      <c r="G6" s="702">
        <v>25392.762956980001</v>
      </c>
      <c r="H6" s="704">
        <v>12547.965550000001</v>
      </c>
      <c r="I6" s="701">
        <v>27191.788039999999</v>
      </c>
      <c r="J6" s="702">
        <v>1799.02508302004</v>
      </c>
      <c r="K6" s="705">
        <v>0.17847465756299999</v>
      </c>
    </row>
    <row r="7" spans="1:11" ht="14.4" customHeight="1" thickBot="1" x14ac:dyDescent="0.35">
      <c r="A7" s="720" t="s">
        <v>332</v>
      </c>
      <c r="B7" s="701">
        <v>75003.395315962698</v>
      </c>
      <c r="C7" s="701">
        <v>71708.529479999997</v>
      </c>
      <c r="D7" s="702">
        <v>-3294.8658359626702</v>
      </c>
      <c r="E7" s="703">
        <v>0.95607044424999998</v>
      </c>
      <c r="F7" s="701">
        <v>72905.301701157907</v>
      </c>
      <c r="G7" s="702">
        <v>12150.883616859601</v>
      </c>
      <c r="H7" s="704">
        <v>5898.9707399999998</v>
      </c>
      <c r="I7" s="701">
        <v>13917.09965</v>
      </c>
      <c r="J7" s="702">
        <v>1766.21603314035</v>
      </c>
      <c r="K7" s="705">
        <v>0.19089283392600001</v>
      </c>
    </row>
    <row r="8" spans="1:11" ht="14.4" customHeight="1" thickBot="1" x14ac:dyDescent="0.35">
      <c r="A8" s="721" t="s">
        <v>333</v>
      </c>
      <c r="B8" s="701">
        <v>72650.888084930397</v>
      </c>
      <c r="C8" s="701">
        <v>69395.234479999999</v>
      </c>
      <c r="D8" s="702">
        <v>-3255.65360493046</v>
      </c>
      <c r="E8" s="703">
        <v>0.95518769706999995</v>
      </c>
      <c r="F8" s="701">
        <v>70611.866268481404</v>
      </c>
      <c r="G8" s="702">
        <v>11768.6443780802</v>
      </c>
      <c r="H8" s="704">
        <v>5642.8967400000001</v>
      </c>
      <c r="I8" s="701">
        <v>13397.006649999999</v>
      </c>
      <c r="J8" s="702">
        <v>1628.3622719197699</v>
      </c>
      <c r="K8" s="705">
        <v>0.18972741208999999</v>
      </c>
    </row>
    <row r="9" spans="1:11" ht="14.4" customHeight="1" thickBot="1" x14ac:dyDescent="0.35">
      <c r="A9" s="722" t="s">
        <v>334</v>
      </c>
      <c r="B9" s="706">
        <v>0</v>
      </c>
      <c r="C9" s="706">
        <v>5.4799999999999996E-3</v>
      </c>
      <c r="D9" s="707">
        <v>5.4799999999999996E-3</v>
      </c>
      <c r="E9" s="708" t="s">
        <v>329</v>
      </c>
      <c r="F9" s="706">
        <v>0</v>
      </c>
      <c r="G9" s="707">
        <v>0</v>
      </c>
      <c r="H9" s="709">
        <v>-4.0000000000000002E-4</v>
      </c>
      <c r="I9" s="706">
        <v>1.8500000000000001E-3</v>
      </c>
      <c r="J9" s="707">
        <v>1.8500000000000001E-3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5.4799999999999996E-3</v>
      </c>
      <c r="D10" s="702">
        <v>5.4799999999999996E-3</v>
      </c>
      <c r="E10" s="711" t="s">
        <v>329</v>
      </c>
      <c r="F10" s="701">
        <v>0</v>
      </c>
      <c r="G10" s="702">
        <v>0</v>
      </c>
      <c r="H10" s="704">
        <v>-4.0000000000000002E-4</v>
      </c>
      <c r="I10" s="701">
        <v>1.8500000000000001E-3</v>
      </c>
      <c r="J10" s="702">
        <v>1.8500000000000001E-3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6982.8366593399196</v>
      </c>
      <c r="C11" s="706">
        <v>6729.2290300000004</v>
      </c>
      <c r="D11" s="707">
        <v>-253.60762933992399</v>
      </c>
      <c r="E11" s="713">
        <v>0.963681288606</v>
      </c>
      <c r="F11" s="706">
        <v>7825.3345347882596</v>
      </c>
      <c r="G11" s="707">
        <v>1304.22242246471</v>
      </c>
      <c r="H11" s="709">
        <v>525.79593</v>
      </c>
      <c r="I11" s="706">
        <v>1002.54088</v>
      </c>
      <c r="J11" s="707">
        <v>-301.68154246470903</v>
      </c>
      <c r="K11" s="714">
        <v>0.12811476308600001</v>
      </c>
    </row>
    <row r="12" spans="1:11" ht="14.4" customHeight="1" thickBot="1" x14ac:dyDescent="0.35">
      <c r="A12" s="723" t="s">
        <v>337</v>
      </c>
      <c r="B12" s="701">
        <v>5004.4693410193504</v>
      </c>
      <c r="C12" s="701">
        <v>4610.6326600000002</v>
      </c>
      <c r="D12" s="702">
        <v>-393.83668101935501</v>
      </c>
      <c r="E12" s="703">
        <v>0.92130300853400005</v>
      </c>
      <c r="F12" s="701">
        <v>4794.7345347882501</v>
      </c>
      <c r="G12" s="702">
        <v>799.12242246470896</v>
      </c>
      <c r="H12" s="704">
        <v>140.70621</v>
      </c>
      <c r="I12" s="701">
        <v>478.56930999999997</v>
      </c>
      <c r="J12" s="702">
        <v>-320.55311246470899</v>
      </c>
      <c r="K12" s="705">
        <v>9.9811429918999994E-2</v>
      </c>
    </row>
    <row r="13" spans="1:11" ht="14.4" customHeight="1" thickBot="1" x14ac:dyDescent="0.35">
      <c r="A13" s="723" t="s">
        <v>338</v>
      </c>
      <c r="B13" s="701">
        <v>220.11608187221799</v>
      </c>
      <c r="C13" s="701">
        <v>330.67628999999999</v>
      </c>
      <c r="D13" s="702">
        <v>110.560208127782</v>
      </c>
      <c r="E13" s="703">
        <v>1.5022813743879999</v>
      </c>
      <c r="F13" s="701">
        <v>300</v>
      </c>
      <c r="G13" s="702">
        <v>50</v>
      </c>
      <c r="H13" s="704">
        <v>17.943200000000001</v>
      </c>
      <c r="I13" s="701">
        <v>29.802299999999999</v>
      </c>
      <c r="J13" s="702">
        <v>-20.197700000000001</v>
      </c>
      <c r="K13" s="705">
        <v>9.9340999999999999E-2</v>
      </c>
    </row>
    <row r="14" spans="1:11" ht="14.4" customHeight="1" thickBot="1" x14ac:dyDescent="0.35">
      <c r="A14" s="723" t="s">
        <v>339</v>
      </c>
      <c r="B14" s="701">
        <v>160</v>
      </c>
      <c r="C14" s="701">
        <v>146.11526000000001</v>
      </c>
      <c r="D14" s="702">
        <v>-13.884740000000001</v>
      </c>
      <c r="E14" s="703">
        <v>0.91322037499999997</v>
      </c>
      <c r="F14" s="701">
        <v>140</v>
      </c>
      <c r="G14" s="702">
        <v>23.333333333333002</v>
      </c>
      <c r="H14" s="704">
        <v>17.86308</v>
      </c>
      <c r="I14" s="701">
        <v>18.510120000000001</v>
      </c>
      <c r="J14" s="702">
        <v>-4.8232133333330003</v>
      </c>
      <c r="K14" s="705">
        <v>0.13221514285700001</v>
      </c>
    </row>
    <row r="15" spans="1:11" ht="14.4" customHeight="1" thickBot="1" x14ac:dyDescent="0.35">
      <c r="A15" s="723" t="s">
        <v>340</v>
      </c>
      <c r="B15" s="701">
        <v>560</v>
      </c>
      <c r="C15" s="701">
        <v>777.80880000000002</v>
      </c>
      <c r="D15" s="702">
        <v>217.80879999999999</v>
      </c>
      <c r="E15" s="703">
        <v>1.388944285714</v>
      </c>
      <c r="F15" s="701">
        <v>720</v>
      </c>
      <c r="G15" s="702">
        <v>120</v>
      </c>
      <c r="H15" s="704">
        <v>73.191800000000001</v>
      </c>
      <c r="I15" s="701">
        <v>142.07820000000001</v>
      </c>
      <c r="J15" s="702">
        <v>22.078199999999999</v>
      </c>
      <c r="K15" s="705">
        <v>0.197330833333</v>
      </c>
    </row>
    <row r="16" spans="1:11" ht="14.4" customHeight="1" thickBot="1" x14ac:dyDescent="0.35">
      <c r="A16" s="723" t="s">
        <v>341</v>
      </c>
      <c r="B16" s="701">
        <v>18.463462741886001</v>
      </c>
      <c r="C16" s="701">
        <v>0</v>
      </c>
      <c r="D16" s="702">
        <v>-18.463462741886001</v>
      </c>
      <c r="E16" s="703">
        <v>0</v>
      </c>
      <c r="F16" s="701">
        <v>1030</v>
      </c>
      <c r="G16" s="702">
        <v>171.666666666667</v>
      </c>
      <c r="H16" s="704">
        <v>237.10810000000001</v>
      </c>
      <c r="I16" s="701">
        <v>237.10810000000001</v>
      </c>
      <c r="J16" s="702">
        <v>65.441433333332995</v>
      </c>
      <c r="K16" s="705">
        <v>0.23020203883400001</v>
      </c>
    </row>
    <row r="17" spans="1:11" ht="14.4" customHeight="1" thickBot="1" x14ac:dyDescent="0.35">
      <c r="A17" s="723" t="s">
        <v>342</v>
      </c>
      <c r="B17" s="701">
        <v>130</v>
      </c>
      <c r="C17" s="701">
        <v>0</v>
      </c>
      <c r="D17" s="702">
        <v>-130</v>
      </c>
      <c r="E17" s="703">
        <v>0</v>
      </c>
      <c r="F17" s="701">
        <v>0</v>
      </c>
      <c r="G17" s="702">
        <v>0</v>
      </c>
      <c r="H17" s="704">
        <v>0</v>
      </c>
      <c r="I17" s="701">
        <v>0</v>
      </c>
      <c r="J17" s="702">
        <v>0</v>
      </c>
      <c r="K17" s="705">
        <v>0</v>
      </c>
    </row>
    <row r="18" spans="1:11" ht="14.4" customHeight="1" thickBot="1" x14ac:dyDescent="0.35">
      <c r="A18" s="723" t="s">
        <v>343</v>
      </c>
      <c r="B18" s="701">
        <v>369.69785615866499</v>
      </c>
      <c r="C18" s="701">
        <v>415.76803999999998</v>
      </c>
      <c r="D18" s="702">
        <v>46.070183841334</v>
      </c>
      <c r="E18" s="703">
        <v>1.124615772241</v>
      </c>
      <c r="F18" s="701">
        <v>430</v>
      </c>
      <c r="G18" s="702">
        <v>71.666666666666003</v>
      </c>
      <c r="H18" s="704">
        <v>18.2485</v>
      </c>
      <c r="I18" s="701">
        <v>48.61242</v>
      </c>
      <c r="J18" s="702">
        <v>-23.054246666666</v>
      </c>
      <c r="K18" s="705">
        <v>0.11305213953400001</v>
      </c>
    </row>
    <row r="19" spans="1:11" ht="14.4" customHeight="1" thickBot="1" x14ac:dyDescent="0.35">
      <c r="A19" s="723" t="s">
        <v>344</v>
      </c>
      <c r="B19" s="701">
        <v>15.089917547799001</v>
      </c>
      <c r="C19" s="701">
        <v>32.215609999999998</v>
      </c>
      <c r="D19" s="702">
        <v>17.125692452199999</v>
      </c>
      <c r="E19" s="703">
        <v>2.134909610867</v>
      </c>
      <c r="F19" s="701">
        <v>35</v>
      </c>
      <c r="G19" s="702">
        <v>5.833333333333</v>
      </c>
      <c r="H19" s="704">
        <v>0.29699999999999999</v>
      </c>
      <c r="I19" s="701">
        <v>7.6412100000000001</v>
      </c>
      <c r="J19" s="702">
        <v>1.807876666666</v>
      </c>
      <c r="K19" s="705">
        <v>0.218320285714</v>
      </c>
    </row>
    <row r="20" spans="1:11" ht="14.4" customHeight="1" thickBot="1" x14ac:dyDescent="0.35">
      <c r="A20" s="723" t="s">
        <v>345</v>
      </c>
      <c r="B20" s="701">
        <v>230</v>
      </c>
      <c r="C20" s="701">
        <v>164.92963</v>
      </c>
      <c r="D20" s="702">
        <v>-65.070369999999997</v>
      </c>
      <c r="E20" s="703">
        <v>0.71708534782599997</v>
      </c>
      <c r="F20" s="701">
        <v>115.6</v>
      </c>
      <c r="G20" s="702">
        <v>19.266666666666001</v>
      </c>
      <c r="H20" s="704">
        <v>0</v>
      </c>
      <c r="I20" s="701">
        <v>0</v>
      </c>
      <c r="J20" s="702">
        <v>-19.266666666666001</v>
      </c>
      <c r="K20" s="705">
        <v>0</v>
      </c>
    </row>
    <row r="21" spans="1:11" ht="14.4" customHeight="1" thickBot="1" x14ac:dyDescent="0.35">
      <c r="A21" s="723" t="s">
        <v>346</v>
      </c>
      <c r="B21" s="701">
        <v>275</v>
      </c>
      <c r="C21" s="701">
        <v>251.08274</v>
      </c>
      <c r="D21" s="702">
        <v>-23.917259999999999</v>
      </c>
      <c r="E21" s="703">
        <v>0.91302814545400002</v>
      </c>
      <c r="F21" s="701">
        <v>260</v>
      </c>
      <c r="G21" s="702">
        <v>43.333333333333002</v>
      </c>
      <c r="H21" s="704">
        <v>20.438040000000001</v>
      </c>
      <c r="I21" s="701">
        <v>40.21922</v>
      </c>
      <c r="J21" s="702">
        <v>-3.114113333333</v>
      </c>
      <c r="K21" s="705">
        <v>0.15468930769200001</v>
      </c>
    </row>
    <row r="22" spans="1:11" ht="14.4" customHeight="1" thickBot="1" x14ac:dyDescent="0.35">
      <c r="A22" s="722" t="s">
        <v>347</v>
      </c>
      <c r="B22" s="706">
        <v>1062.54336832134</v>
      </c>
      <c r="C22" s="706">
        <v>1368.2</v>
      </c>
      <c r="D22" s="707">
        <v>305.65663167865699</v>
      </c>
      <c r="E22" s="713">
        <v>1.2876650881189999</v>
      </c>
      <c r="F22" s="706">
        <v>1356.7879879572299</v>
      </c>
      <c r="G22" s="707">
        <v>226.13133132620499</v>
      </c>
      <c r="H22" s="709">
        <v>107.49</v>
      </c>
      <c r="I22" s="706">
        <v>169.68</v>
      </c>
      <c r="J22" s="707">
        <v>-56.451331326205</v>
      </c>
      <c r="K22" s="714">
        <v>0.12506006944699999</v>
      </c>
    </row>
    <row r="23" spans="1:11" ht="14.4" customHeight="1" thickBot="1" x14ac:dyDescent="0.35">
      <c r="A23" s="723" t="s">
        <v>348</v>
      </c>
      <c r="B23" s="701">
        <v>849.46118815901605</v>
      </c>
      <c r="C23" s="701">
        <v>1161.43</v>
      </c>
      <c r="D23" s="702">
        <v>311.96881184098498</v>
      </c>
      <c r="E23" s="703">
        <v>1.367254933114</v>
      </c>
      <c r="F23" s="701">
        <v>1159.1402394045799</v>
      </c>
      <c r="G23" s="702">
        <v>193.19003990076399</v>
      </c>
      <c r="H23" s="704">
        <v>93.92</v>
      </c>
      <c r="I23" s="701">
        <v>143.9</v>
      </c>
      <c r="J23" s="702">
        <v>-49.290039900764</v>
      </c>
      <c r="K23" s="705">
        <v>0.12414373611399999</v>
      </c>
    </row>
    <row r="24" spans="1:11" ht="14.4" customHeight="1" thickBot="1" x14ac:dyDescent="0.35">
      <c r="A24" s="723" t="s">
        <v>349</v>
      </c>
      <c r="B24" s="701">
        <v>213.082180162328</v>
      </c>
      <c r="C24" s="701">
        <v>206.77</v>
      </c>
      <c r="D24" s="702">
        <v>-6.3121801623270004</v>
      </c>
      <c r="E24" s="703">
        <v>0.97037678064999999</v>
      </c>
      <c r="F24" s="701">
        <v>197.64774855264699</v>
      </c>
      <c r="G24" s="702">
        <v>32.941291425441001</v>
      </c>
      <c r="H24" s="704">
        <v>13.57</v>
      </c>
      <c r="I24" s="701">
        <v>25.78</v>
      </c>
      <c r="J24" s="702">
        <v>-7.1612914254410001</v>
      </c>
      <c r="K24" s="705">
        <v>0.130434068633</v>
      </c>
    </row>
    <row r="25" spans="1:11" ht="14.4" customHeight="1" thickBot="1" x14ac:dyDescent="0.35">
      <c r="A25" s="722" t="s">
        <v>350</v>
      </c>
      <c r="B25" s="706">
        <v>60422.015180798102</v>
      </c>
      <c r="C25" s="706">
        <v>56972.311800000003</v>
      </c>
      <c r="D25" s="707">
        <v>-3449.7033807980602</v>
      </c>
      <c r="E25" s="713">
        <v>0.94290651560500005</v>
      </c>
      <c r="F25" s="706">
        <v>57169.808087086101</v>
      </c>
      <c r="G25" s="707">
        <v>9528.3013478476896</v>
      </c>
      <c r="H25" s="709">
        <v>4744.9011300000002</v>
      </c>
      <c r="I25" s="706">
        <v>11427.00332</v>
      </c>
      <c r="J25" s="707">
        <v>1898.70197215231</v>
      </c>
      <c r="K25" s="714">
        <v>0.1998782872</v>
      </c>
    </row>
    <row r="26" spans="1:11" ht="14.4" customHeight="1" thickBot="1" x14ac:dyDescent="0.35">
      <c r="A26" s="723" t="s">
        <v>351</v>
      </c>
      <c r="B26" s="701">
        <v>17900</v>
      </c>
      <c r="C26" s="701">
        <v>14094.015069999999</v>
      </c>
      <c r="D26" s="702">
        <v>-3805.9849300000001</v>
      </c>
      <c r="E26" s="703">
        <v>0.78737514357500005</v>
      </c>
      <c r="F26" s="701">
        <v>14399.695938565101</v>
      </c>
      <c r="G26" s="702">
        <v>2399.9493230941898</v>
      </c>
      <c r="H26" s="704">
        <v>1224.2569100000001</v>
      </c>
      <c r="I26" s="701">
        <v>2732.3415199999999</v>
      </c>
      <c r="J26" s="702">
        <v>332.39219690580899</v>
      </c>
      <c r="K26" s="705">
        <v>0.18974994552999999</v>
      </c>
    </row>
    <row r="27" spans="1:11" ht="14.4" customHeight="1" thickBot="1" x14ac:dyDescent="0.35">
      <c r="A27" s="723" t="s">
        <v>352</v>
      </c>
      <c r="B27" s="701">
        <v>8000.4</v>
      </c>
      <c r="C27" s="701">
        <v>7804.2746299999999</v>
      </c>
      <c r="D27" s="702">
        <v>-196.12536999999799</v>
      </c>
      <c r="E27" s="703">
        <v>0.97548555447200003</v>
      </c>
      <c r="F27" s="701">
        <v>8000</v>
      </c>
      <c r="G27" s="702">
        <v>1333.3333333333301</v>
      </c>
      <c r="H27" s="704">
        <v>2.0000000000000002E-5</v>
      </c>
      <c r="I27" s="701">
        <v>148.51399000000001</v>
      </c>
      <c r="J27" s="702">
        <v>-1184.8193433333299</v>
      </c>
      <c r="K27" s="705">
        <v>1.8564248750000002E-2</v>
      </c>
    </row>
    <row r="28" spans="1:11" ht="14.4" customHeight="1" thickBot="1" x14ac:dyDescent="0.35">
      <c r="A28" s="723" t="s">
        <v>353</v>
      </c>
      <c r="B28" s="701">
        <v>23500.400000000001</v>
      </c>
      <c r="C28" s="701">
        <v>22823.92196</v>
      </c>
      <c r="D28" s="702">
        <v>-676.47804000001304</v>
      </c>
      <c r="E28" s="703">
        <v>0.97121419039599999</v>
      </c>
      <c r="F28" s="701">
        <v>22800.112148520999</v>
      </c>
      <c r="G28" s="702">
        <v>3800.0186914201699</v>
      </c>
      <c r="H28" s="704">
        <v>2112.3741199999999</v>
      </c>
      <c r="I28" s="701">
        <v>6032.4731099999999</v>
      </c>
      <c r="J28" s="702">
        <v>2232.45441857983</v>
      </c>
      <c r="K28" s="705">
        <v>0.26458085252800001</v>
      </c>
    </row>
    <row r="29" spans="1:11" ht="14.4" customHeight="1" thickBot="1" x14ac:dyDescent="0.35">
      <c r="A29" s="723" t="s">
        <v>354</v>
      </c>
      <c r="B29" s="701">
        <v>2100</v>
      </c>
      <c r="C29" s="701">
        <v>2402.73218</v>
      </c>
      <c r="D29" s="702">
        <v>302.73218000000003</v>
      </c>
      <c r="E29" s="703">
        <v>1.1441581809520001</v>
      </c>
      <c r="F29" s="701">
        <v>2310</v>
      </c>
      <c r="G29" s="702">
        <v>385</v>
      </c>
      <c r="H29" s="704">
        <v>653.86023999999998</v>
      </c>
      <c r="I29" s="701">
        <v>900.04357000000005</v>
      </c>
      <c r="J29" s="702">
        <v>515.04357000000005</v>
      </c>
      <c r="K29" s="705">
        <v>0.38962925108200003</v>
      </c>
    </row>
    <row r="30" spans="1:11" ht="14.4" customHeight="1" thickBot="1" x14ac:dyDescent="0.35">
      <c r="A30" s="723" t="s">
        <v>355</v>
      </c>
      <c r="B30" s="701">
        <v>20</v>
      </c>
      <c r="C30" s="701">
        <v>15.23884</v>
      </c>
      <c r="D30" s="702">
        <v>-4.7611600000000003</v>
      </c>
      <c r="E30" s="703">
        <v>0.76194200000000001</v>
      </c>
      <c r="F30" s="701">
        <v>15</v>
      </c>
      <c r="G30" s="702">
        <v>2.5</v>
      </c>
      <c r="H30" s="704">
        <v>0</v>
      </c>
      <c r="I30" s="701">
        <v>0</v>
      </c>
      <c r="J30" s="702">
        <v>-2.5</v>
      </c>
      <c r="K30" s="705">
        <v>0</v>
      </c>
    </row>
    <row r="31" spans="1:11" ht="14.4" customHeight="1" thickBot="1" x14ac:dyDescent="0.35">
      <c r="A31" s="723" t="s">
        <v>356</v>
      </c>
      <c r="B31" s="701">
        <v>0.30759026297600001</v>
      </c>
      <c r="C31" s="701">
        <v>0</v>
      </c>
      <c r="D31" s="702">
        <v>-0.30759026297600001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0</v>
      </c>
    </row>
    <row r="32" spans="1:11" ht="14.4" customHeight="1" thickBot="1" x14ac:dyDescent="0.35">
      <c r="A32" s="723" t="s">
        <v>357</v>
      </c>
      <c r="B32" s="701">
        <v>1410</v>
      </c>
      <c r="C32" s="701">
        <v>1423.2492400000001</v>
      </c>
      <c r="D32" s="702">
        <v>13.24924</v>
      </c>
      <c r="E32" s="703">
        <v>1.0093966241129999</v>
      </c>
      <c r="F32" s="701">
        <v>1415</v>
      </c>
      <c r="G32" s="702">
        <v>235.833333333333</v>
      </c>
      <c r="H32" s="704">
        <v>152.6831</v>
      </c>
      <c r="I32" s="701">
        <v>243.32289</v>
      </c>
      <c r="J32" s="702">
        <v>7.4895566666660001</v>
      </c>
      <c r="K32" s="705">
        <v>0.17195963957499999</v>
      </c>
    </row>
    <row r="33" spans="1:11" ht="14.4" customHeight="1" thickBot="1" x14ac:dyDescent="0.35">
      <c r="A33" s="723" t="s">
        <v>358</v>
      </c>
      <c r="B33" s="701">
        <v>3540.9075905350901</v>
      </c>
      <c r="C33" s="701">
        <v>4217.8640100000002</v>
      </c>
      <c r="D33" s="702">
        <v>676.95641946491196</v>
      </c>
      <c r="E33" s="703">
        <v>1.191181611537</v>
      </c>
      <c r="F33" s="701">
        <v>4000</v>
      </c>
      <c r="G33" s="702">
        <v>666.66666666666697</v>
      </c>
      <c r="H33" s="704">
        <v>437.23142000000001</v>
      </c>
      <c r="I33" s="701">
        <v>933.12729999999999</v>
      </c>
      <c r="J33" s="702">
        <v>266.46063333333302</v>
      </c>
      <c r="K33" s="705">
        <v>0.233281825</v>
      </c>
    </row>
    <row r="34" spans="1:11" ht="14.4" customHeight="1" thickBot="1" x14ac:dyDescent="0.35">
      <c r="A34" s="723" t="s">
        <v>359</v>
      </c>
      <c r="B34" s="701">
        <v>90</v>
      </c>
      <c r="C34" s="701">
        <v>105.71290999999999</v>
      </c>
      <c r="D34" s="702">
        <v>15.712910000000001</v>
      </c>
      <c r="E34" s="703">
        <v>1.1745878888879999</v>
      </c>
      <c r="F34" s="701">
        <v>75</v>
      </c>
      <c r="G34" s="702">
        <v>12.5</v>
      </c>
      <c r="H34" s="704">
        <v>1.6459999999999999</v>
      </c>
      <c r="I34" s="701">
        <v>14.40119</v>
      </c>
      <c r="J34" s="702">
        <v>1.9011899999999999</v>
      </c>
      <c r="K34" s="705">
        <v>0.19201586666600001</v>
      </c>
    </row>
    <row r="35" spans="1:11" ht="14.4" customHeight="1" thickBot="1" x14ac:dyDescent="0.35">
      <c r="A35" s="723" t="s">
        <v>360</v>
      </c>
      <c r="B35" s="701">
        <v>740</v>
      </c>
      <c r="C35" s="701">
        <v>797.22454000000005</v>
      </c>
      <c r="D35" s="702">
        <v>57.224539999999003</v>
      </c>
      <c r="E35" s="703">
        <v>1.0773304594590001</v>
      </c>
      <c r="F35" s="701">
        <v>770</v>
      </c>
      <c r="G35" s="702">
        <v>128.333333333333</v>
      </c>
      <c r="H35" s="704">
        <v>63.817880000000002</v>
      </c>
      <c r="I35" s="701">
        <v>125.45398</v>
      </c>
      <c r="J35" s="702">
        <v>-2.8793533333329999</v>
      </c>
      <c r="K35" s="705">
        <v>0.16292724675299999</v>
      </c>
    </row>
    <row r="36" spans="1:11" ht="14.4" customHeight="1" thickBot="1" x14ac:dyDescent="0.35">
      <c r="A36" s="723" t="s">
        <v>361</v>
      </c>
      <c r="B36" s="701">
        <v>100</v>
      </c>
      <c r="C36" s="701">
        <v>80.042460000000005</v>
      </c>
      <c r="D36" s="702">
        <v>-19.957540000000002</v>
      </c>
      <c r="E36" s="703">
        <v>0.80042460000000004</v>
      </c>
      <c r="F36" s="701">
        <v>90</v>
      </c>
      <c r="G36" s="702">
        <v>15</v>
      </c>
      <c r="H36" s="704">
        <v>7.6577500000000001</v>
      </c>
      <c r="I36" s="701">
        <v>14.890779999999999</v>
      </c>
      <c r="J36" s="702">
        <v>-0.10921999999900001</v>
      </c>
      <c r="K36" s="705">
        <v>0.165453111111</v>
      </c>
    </row>
    <row r="37" spans="1:11" ht="14.4" customHeight="1" thickBot="1" x14ac:dyDescent="0.35">
      <c r="A37" s="723" t="s">
        <v>362</v>
      </c>
      <c r="B37" s="701">
        <v>300</v>
      </c>
      <c r="C37" s="701">
        <v>394.24277999999998</v>
      </c>
      <c r="D37" s="702">
        <v>94.242779999999001</v>
      </c>
      <c r="E37" s="703">
        <v>1.3141426</v>
      </c>
      <c r="F37" s="701">
        <v>390</v>
      </c>
      <c r="G37" s="702">
        <v>65</v>
      </c>
      <c r="H37" s="704">
        <v>37.225149999999999</v>
      </c>
      <c r="I37" s="701">
        <v>91.121099999999998</v>
      </c>
      <c r="J37" s="702">
        <v>26.121099999999998</v>
      </c>
      <c r="K37" s="705">
        <v>0.23364384615299999</v>
      </c>
    </row>
    <row r="38" spans="1:11" ht="14.4" customHeight="1" thickBot="1" x14ac:dyDescent="0.35">
      <c r="A38" s="723" t="s">
        <v>363</v>
      </c>
      <c r="B38" s="701">
        <v>300</v>
      </c>
      <c r="C38" s="701">
        <v>265.70391000000001</v>
      </c>
      <c r="D38" s="702">
        <v>-34.29609</v>
      </c>
      <c r="E38" s="703">
        <v>0.88567969999999996</v>
      </c>
      <c r="F38" s="701">
        <v>300</v>
      </c>
      <c r="G38" s="702">
        <v>50</v>
      </c>
      <c r="H38" s="704">
        <v>0</v>
      </c>
      <c r="I38" s="701">
        <v>0</v>
      </c>
      <c r="J38" s="702">
        <v>-50</v>
      </c>
      <c r="K38" s="705">
        <v>0</v>
      </c>
    </row>
    <row r="39" spans="1:11" ht="14.4" customHeight="1" thickBot="1" x14ac:dyDescent="0.35">
      <c r="A39" s="723" t="s">
        <v>364</v>
      </c>
      <c r="B39" s="701">
        <v>2000</v>
      </c>
      <c r="C39" s="701">
        <v>2175.2413900000001</v>
      </c>
      <c r="D39" s="702">
        <v>175.24139</v>
      </c>
      <c r="E39" s="703">
        <v>1.087620695</v>
      </c>
      <c r="F39" s="701">
        <v>2250</v>
      </c>
      <c r="G39" s="702">
        <v>375</v>
      </c>
      <c r="H39" s="704">
        <v>33.169600000000003</v>
      </c>
      <c r="I39" s="701">
        <v>125.06207999999999</v>
      </c>
      <c r="J39" s="702">
        <v>-249.93791999999999</v>
      </c>
      <c r="K39" s="705">
        <v>5.5583146665999998E-2</v>
      </c>
    </row>
    <row r="40" spans="1:11" ht="14.4" customHeight="1" thickBot="1" x14ac:dyDescent="0.35">
      <c r="A40" s="723" t="s">
        <v>365</v>
      </c>
      <c r="B40" s="701">
        <v>400</v>
      </c>
      <c r="C40" s="701">
        <v>358.33780000000002</v>
      </c>
      <c r="D40" s="702">
        <v>-41.662199999999999</v>
      </c>
      <c r="E40" s="703">
        <v>0.89584450000000004</v>
      </c>
      <c r="F40" s="701">
        <v>340</v>
      </c>
      <c r="G40" s="702">
        <v>56.666666666666003</v>
      </c>
      <c r="H40" s="704">
        <v>20.978940000000001</v>
      </c>
      <c r="I40" s="701">
        <v>66.251810000000006</v>
      </c>
      <c r="J40" s="702">
        <v>9.5851433333330007</v>
      </c>
      <c r="K40" s="705">
        <v>0.19485826470500001</v>
      </c>
    </row>
    <row r="41" spans="1:11" ht="14.4" customHeight="1" thickBot="1" x14ac:dyDescent="0.35">
      <c r="A41" s="723" t="s">
        <v>366</v>
      </c>
      <c r="B41" s="701">
        <v>20</v>
      </c>
      <c r="C41" s="701">
        <v>14.51008</v>
      </c>
      <c r="D41" s="702">
        <v>-5.4899199999999997</v>
      </c>
      <c r="E41" s="703">
        <v>0.72550399999899995</v>
      </c>
      <c r="F41" s="701">
        <v>15</v>
      </c>
      <c r="G41" s="702">
        <v>2.5</v>
      </c>
      <c r="H41" s="704">
        <v>0</v>
      </c>
      <c r="I41" s="701">
        <v>0</v>
      </c>
      <c r="J41" s="702">
        <v>-2.5</v>
      </c>
      <c r="K41" s="705">
        <v>0</v>
      </c>
    </row>
    <row r="42" spans="1:11" ht="14.4" customHeight="1" thickBot="1" x14ac:dyDescent="0.35">
      <c r="A42" s="722" t="s">
        <v>367</v>
      </c>
      <c r="B42" s="706">
        <v>691.01870674908901</v>
      </c>
      <c r="C42" s="706">
        <v>625.04462000000001</v>
      </c>
      <c r="D42" s="707">
        <v>-65.974086749088002</v>
      </c>
      <c r="E42" s="713">
        <v>0.90452633755800005</v>
      </c>
      <c r="F42" s="706">
        <v>635.82602787072597</v>
      </c>
      <c r="G42" s="707">
        <v>105.971004645121</v>
      </c>
      <c r="H42" s="709">
        <v>49.559579999999997</v>
      </c>
      <c r="I42" s="706">
        <v>101.17171999999999</v>
      </c>
      <c r="J42" s="707">
        <v>-4.7992846451210003</v>
      </c>
      <c r="K42" s="714">
        <v>0.15911855690900001</v>
      </c>
    </row>
    <row r="43" spans="1:11" ht="14.4" customHeight="1" thickBot="1" x14ac:dyDescent="0.35">
      <c r="A43" s="723" t="s">
        <v>368</v>
      </c>
      <c r="B43" s="701">
        <v>657.50126440552594</v>
      </c>
      <c r="C43" s="701">
        <v>532.51128000000006</v>
      </c>
      <c r="D43" s="702">
        <v>-124.989984405526</v>
      </c>
      <c r="E43" s="703">
        <v>0.80990152997099996</v>
      </c>
      <c r="F43" s="701">
        <v>541.71733041511902</v>
      </c>
      <c r="G43" s="702">
        <v>90.286221735853005</v>
      </c>
      <c r="H43" s="704">
        <v>44.065300000000001</v>
      </c>
      <c r="I43" s="701">
        <v>88.736009999999993</v>
      </c>
      <c r="J43" s="702">
        <v>-1.5502117358530001</v>
      </c>
      <c r="K43" s="705">
        <v>0.16380500496799999</v>
      </c>
    </row>
    <row r="44" spans="1:11" ht="14.4" customHeight="1" thickBot="1" x14ac:dyDescent="0.35">
      <c r="A44" s="723" t="s">
        <v>369</v>
      </c>
      <c r="B44" s="701">
        <v>33.517442343562003</v>
      </c>
      <c r="C44" s="701">
        <v>92.533339999999995</v>
      </c>
      <c r="D44" s="702">
        <v>59.015897656436998</v>
      </c>
      <c r="E44" s="703">
        <v>2.7607518214389999</v>
      </c>
      <c r="F44" s="701">
        <v>94.108697455607</v>
      </c>
      <c r="G44" s="702">
        <v>15.684782909267</v>
      </c>
      <c r="H44" s="704">
        <v>5.4942799999999998</v>
      </c>
      <c r="I44" s="701">
        <v>12.43571</v>
      </c>
      <c r="J44" s="702">
        <v>-3.2490729092669999</v>
      </c>
      <c r="K44" s="705">
        <v>0.13214198406899999</v>
      </c>
    </row>
    <row r="45" spans="1:11" ht="14.4" customHeight="1" thickBot="1" x14ac:dyDescent="0.35">
      <c r="A45" s="722" t="s">
        <v>370</v>
      </c>
      <c r="B45" s="706">
        <v>1063.08228398293</v>
      </c>
      <c r="C45" s="706">
        <v>1197.07908</v>
      </c>
      <c r="D45" s="707">
        <v>133.99679601707501</v>
      </c>
      <c r="E45" s="713">
        <v>1.1260455545500001</v>
      </c>
      <c r="F45" s="706">
        <v>1073.37270312296</v>
      </c>
      <c r="G45" s="707">
        <v>178.895450520493</v>
      </c>
      <c r="H45" s="709">
        <v>84.352589999998997</v>
      </c>
      <c r="I45" s="706">
        <v>202.03726</v>
      </c>
      <c r="J45" s="707">
        <v>23.141809479506001</v>
      </c>
      <c r="K45" s="714">
        <v>0.18822656791199999</v>
      </c>
    </row>
    <row r="46" spans="1:11" ht="14.4" customHeight="1" thickBot="1" x14ac:dyDescent="0.35">
      <c r="A46" s="723" t="s">
        <v>371</v>
      </c>
      <c r="B46" s="701">
        <v>0</v>
      </c>
      <c r="C46" s="701">
        <v>23.295300000000001</v>
      </c>
      <c r="D46" s="702">
        <v>23.295300000000001</v>
      </c>
      <c r="E46" s="711" t="s">
        <v>329</v>
      </c>
      <c r="F46" s="701">
        <v>0</v>
      </c>
      <c r="G46" s="702">
        <v>0</v>
      </c>
      <c r="H46" s="704">
        <v>-5.6843418860808002E-14</v>
      </c>
      <c r="I46" s="701">
        <v>-5.6843418860808002E-14</v>
      </c>
      <c r="J46" s="702">
        <v>-5.6843418860808002E-14</v>
      </c>
      <c r="K46" s="712" t="s">
        <v>329</v>
      </c>
    </row>
    <row r="47" spans="1:11" ht="14.4" customHeight="1" thickBot="1" x14ac:dyDescent="0.35">
      <c r="A47" s="723" t="s">
        <v>372</v>
      </c>
      <c r="B47" s="701">
        <v>131.103653432371</v>
      </c>
      <c r="C47" s="701">
        <v>74.790319999999994</v>
      </c>
      <c r="D47" s="702">
        <v>-56.313333432370001</v>
      </c>
      <c r="E47" s="703">
        <v>0.57046709257799999</v>
      </c>
      <c r="F47" s="701">
        <v>75</v>
      </c>
      <c r="G47" s="702">
        <v>12.5</v>
      </c>
      <c r="H47" s="704">
        <v>5.7904200000000001</v>
      </c>
      <c r="I47" s="701">
        <v>12.20444</v>
      </c>
      <c r="J47" s="702">
        <v>-0.29555999999999999</v>
      </c>
      <c r="K47" s="705">
        <v>0.162725866666</v>
      </c>
    </row>
    <row r="48" spans="1:11" ht="14.4" customHeight="1" thickBot="1" x14ac:dyDescent="0.35">
      <c r="A48" s="723" t="s">
        <v>373</v>
      </c>
      <c r="B48" s="701">
        <v>435</v>
      </c>
      <c r="C48" s="701">
        <v>469.13571999999999</v>
      </c>
      <c r="D48" s="702">
        <v>34.135719999998997</v>
      </c>
      <c r="E48" s="703">
        <v>1.07847291954</v>
      </c>
      <c r="F48" s="701">
        <v>411.57572987162803</v>
      </c>
      <c r="G48" s="702">
        <v>68.595954978603999</v>
      </c>
      <c r="H48" s="704">
        <v>37.202930000000002</v>
      </c>
      <c r="I48" s="701">
        <v>73.791219999999996</v>
      </c>
      <c r="J48" s="702">
        <v>5.1952650213949996</v>
      </c>
      <c r="K48" s="705">
        <v>0.17928953202100001</v>
      </c>
    </row>
    <row r="49" spans="1:11" ht="14.4" customHeight="1" thickBot="1" x14ac:dyDescent="0.35">
      <c r="A49" s="723" t="s">
        <v>374</v>
      </c>
      <c r="B49" s="701">
        <v>102.32951799772501</v>
      </c>
      <c r="C49" s="701">
        <v>114.34048</v>
      </c>
      <c r="D49" s="702">
        <v>12.010962002275001</v>
      </c>
      <c r="E49" s="703">
        <v>1.1173753403440001</v>
      </c>
      <c r="F49" s="701">
        <v>115</v>
      </c>
      <c r="G49" s="702">
        <v>19.166666666666</v>
      </c>
      <c r="H49" s="704">
        <v>6.3529799999999996</v>
      </c>
      <c r="I49" s="701">
        <v>17.362629999999999</v>
      </c>
      <c r="J49" s="702">
        <v>-1.8040366666659999</v>
      </c>
      <c r="K49" s="705">
        <v>0.15097939130400001</v>
      </c>
    </row>
    <row r="50" spans="1:11" ht="14.4" customHeight="1" thickBot="1" x14ac:dyDescent="0.35">
      <c r="A50" s="723" t="s">
        <v>375</v>
      </c>
      <c r="B50" s="701">
        <v>10.866107078952</v>
      </c>
      <c r="C50" s="701">
        <v>58.519620000000003</v>
      </c>
      <c r="D50" s="702">
        <v>47.653512921047003</v>
      </c>
      <c r="E50" s="703">
        <v>5.3855184358840003</v>
      </c>
      <c r="F50" s="701">
        <v>53.320483009919002</v>
      </c>
      <c r="G50" s="702">
        <v>8.8867471683189994</v>
      </c>
      <c r="H50" s="704">
        <v>0.59960000000000002</v>
      </c>
      <c r="I50" s="701">
        <v>5.6483600000000003</v>
      </c>
      <c r="J50" s="702">
        <v>-3.238387168319</v>
      </c>
      <c r="K50" s="705">
        <v>0.105932273699</v>
      </c>
    </row>
    <row r="51" spans="1:11" ht="14.4" customHeight="1" thickBot="1" x14ac:dyDescent="0.35">
      <c r="A51" s="723" t="s">
        <v>376</v>
      </c>
      <c r="B51" s="701">
        <v>0</v>
      </c>
      <c r="C51" s="701">
        <v>6.0122099999999996</v>
      </c>
      <c r="D51" s="702">
        <v>6.0122099999999996</v>
      </c>
      <c r="E51" s="711" t="s">
        <v>329</v>
      </c>
      <c r="F51" s="701">
        <v>5.2394330998819996</v>
      </c>
      <c r="G51" s="702">
        <v>0.87323884998000001</v>
      </c>
      <c r="H51" s="704">
        <v>0</v>
      </c>
      <c r="I51" s="701">
        <v>0</v>
      </c>
      <c r="J51" s="702">
        <v>-0.87323884998000001</v>
      </c>
      <c r="K51" s="705">
        <v>0</v>
      </c>
    </row>
    <row r="52" spans="1:11" ht="14.4" customHeight="1" thickBot="1" x14ac:dyDescent="0.35">
      <c r="A52" s="723" t="s">
        <v>377</v>
      </c>
      <c r="B52" s="701">
        <v>0</v>
      </c>
      <c r="C52" s="701">
        <v>15.139720000000001</v>
      </c>
      <c r="D52" s="702">
        <v>15.139720000000001</v>
      </c>
      <c r="E52" s="711" t="s">
        <v>378</v>
      </c>
      <c r="F52" s="701">
        <v>0</v>
      </c>
      <c r="G52" s="702">
        <v>0</v>
      </c>
      <c r="H52" s="704">
        <v>1.6815599999999999</v>
      </c>
      <c r="I52" s="701">
        <v>3.3809999999999998</v>
      </c>
      <c r="J52" s="702">
        <v>3.3809999999999998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13</v>
      </c>
      <c r="C53" s="701">
        <v>11.81522</v>
      </c>
      <c r="D53" s="702">
        <v>-1.1847799999999999</v>
      </c>
      <c r="E53" s="703">
        <v>0.90886307692299995</v>
      </c>
      <c r="F53" s="701">
        <v>18.082650291650001</v>
      </c>
      <c r="G53" s="702">
        <v>3.0137750486080002</v>
      </c>
      <c r="H53" s="704">
        <v>0.51420999999999994</v>
      </c>
      <c r="I53" s="701">
        <v>1.21428</v>
      </c>
      <c r="J53" s="702">
        <v>-1.7994950486079999</v>
      </c>
      <c r="K53" s="705">
        <v>6.7151660868999999E-2</v>
      </c>
    </row>
    <row r="54" spans="1:11" ht="14.4" customHeight="1" thickBot="1" x14ac:dyDescent="0.35">
      <c r="A54" s="723" t="s">
        <v>380</v>
      </c>
      <c r="B54" s="701">
        <v>220</v>
      </c>
      <c r="C54" s="701">
        <v>249.23418000000001</v>
      </c>
      <c r="D54" s="702">
        <v>29.234179999999999</v>
      </c>
      <c r="E54" s="703">
        <v>1.132882636363</v>
      </c>
      <c r="F54" s="701">
        <v>250</v>
      </c>
      <c r="G54" s="702">
        <v>41.666666666666003</v>
      </c>
      <c r="H54" s="704">
        <v>14.668889999999999</v>
      </c>
      <c r="I54" s="701">
        <v>44.709220000000002</v>
      </c>
      <c r="J54" s="702">
        <v>3.0425533333330002</v>
      </c>
      <c r="K54" s="705">
        <v>0.17883688</v>
      </c>
    </row>
    <row r="55" spans="1:11" ht="14.4" customHeight="1" thickBot="1" x14ac:dyDescent="0.35">
      <c r="A55" s="723" t="s">
        <v>381</v>
      </c>
      <c r="B55" s="701">
        <v>41.833148868392001</v>
      </c>
      <c r="C55" s="701">
        <v>37.339300000000001</v>
      </c>
      <c r="D55" s="702">
        <v>-4.4938488683919999</v>
      </c>
      <c r="E55" s="703">
        <v>0.89257684420200001</v>
      </c>
      <c r="F55" s="701">
        <v>35.154406849876999</v>
      </c>
      <c r="G55" s="702">
        <v>5.859067808312</v>
      </c>
      <c r="H55" s="704">
        <v>3.36808</v>
      </c>
      <c r="I55" s="701">
        <v>7.2178000000000004</v>
      </c>
      <c r="J55" s="702">
        <v>1.3587321916870001</v>
      </c>
      <c r="K55" s="705">
        <v>0.205317075347</v>
      </c>
    </row>
    <row r="56" spans="1:11" ht="14.4" customHeight="1" thickBot="1" x14ac:dyDescent="0.35">
      <c r="A56" s="723" t="s">
        <v>382</v>
      </c>
      <c r="B56" s="701">
        <v>0</v>
      </c>
      <c r="C56" s="701">
        <v>4.150499999999</v>
      </c>
      <c r="D56" s="702">
        <v>4.150499999999</v>
      </c>
      <c r="E56" s="711" t="s">
        <v>378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329</v>
      </c>
    </row>
    <row r="57" spans="1:11" ht="14.4" customHeight="1" thickBot="1" x14ac:dyDescent="0.35">
      <c r="A57" s="723" t="s">
        <v>383</v>
      </c>
      <c r="B57" s="701">
        <v>0</v>
      </c>
      <c r="C57" s="701">
        <v>13.7425</v>
      </c>
      <c r="D57" s="702">
        <v>13.7425</v>
      </c>
      <c r="E57" s="711" t="s">
        <v>378</v>
      </c>
      <c r="F57" s="701">
        <v>0</v>
      </c>
      <c r="G57" s="702">
        <v>0</v>
      </c>
      <c r="H57" s="704">
        <v>0</v>
      </c>
      <c r="I57" s="701">
        <v>4.8886099999999999</v>
      </c>
      <c r="J57" s="702">
        <v>4.8886099999999999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108.949856605484</v>
      </c>
      <c r="C58" s="701">
        <v>118.91387</v>
      </c>
      <c r="D58" s="702">
        <v>9.9640133945149998</v>
      </c>
      <c r="E58" s="703">
        <v>1.091455039088</v>
      </c>
      <c r="F58" s="701">
        <v>110</v>
      </c>
      <c r="G58" s="702">
        <v>18.333333333333002</v>
      </c>
      <c r="H58" s="704">
        <v>14.173920000000001</v>
      </c>
      <c r="I58" s="701">
        <v>31.619700000000002</v>
      </c>
      <c r="J58" s="702">
        <v>13.286366666666</v>
      </c>
      <c r="K58" s="705">
        <v>0.28745181818100002</v>
      </c>
    </row>
    <row r="59" spans="1:11" ht="14.4" customHeight="1" thickBot="1" x14ac:dyDescent="0.35">
      <c r="A59" s="723" t="s">
        <v>385</v>
      </c>
      <c r="B59" s="701">
        <v>0</v>
      </c>
      <c r="C59" s="701">
        <v>0.65014000000000005</v>
      </c>
      <c r="D59" s="702">
        <v>0.65014000000000005</v>
      </c>
      <c r="E59" s="711" t="s">
        <v>329</v>
      </c>
      <c r="F59" s="701">
        <v>0</v>
      </c>
      <c r="G59" s="702">
        <v>0</v>
      </c>
      <c r="H59" s="704">
        <v>0</v>
      </c>
      <c r="I59" s="701">
        <v>0</v>
      </c>
      <c r="J59" s="702">
        <v>0</v>
      </c>
      <c r="K59" s="712" t="s">
        <v>329</v>
      </c>
    </row>
    <row r="60" spans="1:11" ht="14.4" customHeight="1" thickBot="1" x14ac:dyDescent="0.35">
      <c r="A60" s="722" t="s">
        <v>386</v>
      </c>
      <c r="B60" s="706">
        <v>493.22157490012802</v>
      </c>
      <c r="C60" s="706">
        <v>519.44140000000004</v>
      </c>
      <c r="D60" s="707">
        <v>26.219825099870999</v>
      </c>
      <c r="E60" s="713">
        <v>1.053160336923</v>
      </c>
      <c r="F60" s="706">
        <v>625.73692765607097</v>
      </c>
      <c r="G60" s="707">
        <v>104.28948794267799</v>
      </c>
      <c r="H60" s="709">
        <v>1.62957</v>
      </c>
      <c r="I60" s="706">
        <v>32.977139999999999</v>
      </c>
      <c r="J60" s="707">
        <v>-71.312347942678002</v>
      </c>
      <c r="K60" s="714">
        <v>5.2701284745E-2</v>
      </c>
    </row>
    <row r="61" spans="1:11" ht="14.4" customHeight="1" thickBot="1" x14ac:dyDescent="0.35">
      <c r="A61" s="723" t="s">
        <v>387</v>
      </c>
      <c r="B61" s="701">
        <v>0</v>
      </c>
      <c r="C61" s="701">
        <v>29.842960000000001</v>
      </c>
      <c r="D61" s="702">
        <v>29.842960000000001</v>
      </c>
      <c r="E61" s="711" t="s">
        <v>329</v>
      </c>
      <c r="F61" s="701">
        <v>0</v>
      </c>
      <c r="G61" s="702">
        <v>0</v>
      </c>
      <c r="H61" s="704">
        <v>0</v>
      </c>
      <c r="I61" s="701">
        <v>0</v>
      </c>
      <c r="J61" s="702">
        <v>0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0</v>
      </c>
      <c r="C62" s="701">
        <v>31.34759</v>
      </c>
      <c r="D62" s="702">
        <v>31.34759</v>
      </c>
      <c r="E62" s="711" t="s">
        <v>329</v>
      </c>
      <c r="F62" s="701">
        <v>26.426422801249</v>
      </c>
      <c r="G62" s="702">
        <v>4.4044038002079997</v>
      </c>
      <c r="H62" s="704">
        <v>1.3774</v>
      </c>
      <c r="I62" s="701">
        <v>21.505289999999999</v>
      </c>
      <c r="J62" s="702">
        <v>17.100886199790999</v>
      </c>
      <c r="K62" s="705">
        <v>0.81377983549699995</v>
      </c>
    </row>
    <row r="63" spans="1:11" ht="14.4" customHeight="1" thickBot="1" x14ac:dyDescent="0.35">
      <c r="A63" s="723" t="s">
        <v>389</v>
      </c>
      <c r="B63" s="701">
        <v>53.281130809125003</v>
      </c>
      <c r="C63" s="701">
        <v>7.8526400000000001</v>
      </c>
      <c r="D63" s="702">
        <v>-45.428490809125002</v>
      </c>
      <c r="E63" s="703">
        <v>0.14738125637999999</v>
      </c>
      <c r="F63" s="701">
        <v>8.6196147737610005</v>
      </c>
      <c r="G63" s="702">
        <v>1.436602462293</v>
      </c>
      <c r="H63" s="704">
        <v>0</v>
      </c>
      <c r="I63" s="701">
        <v>1.6577</v>
      </c>
      <c r="J63" s="702">
        <v>0.22109753770599999</v>
      </c>
      <c r="K63" s="705">
        <v>0.19231717930600001</v>
      </c>
    </row>
    <row r="64" spans="1:11" ht="14.4" customHeight="1" thickBot="1" x14ac:dyDescent="0.35">
      <c r="A64" s="723" t="s">
        <v>390</v>
      </c>
      <c r="B64" s="701">
        <v>433.88506425927</v>
      </c>
      <c r="C64" s="701">
        <v>439.13378999999998</v>
      </c>
      <c r="D64" s="702">
        <v>5.2487257407290002</v>
      </c>
      <c r="E64" s="703">
        <v>1.012097041758</v>
      </c>
      <c r="F64" s="701">
        <v>570.78196884818897</v>
      </c>
      <c r="G64" s="702">
        <v>95.130328141364004</v>
      </c>
      <c r="H64" s="704">
        <v>0</v>
      </c>
      <c r="I64" s="701">
        <v>7.7275499999999999</v>
      </c>
      <c r="J64" s="702">
        <v>-87.402778141363996</v>
      </c>
      <c r="K64" s="705">
        <v>1.3538532087E-2</v>
      </c>
    </row>
    <row r="65" spans="1:11" ht="14.4" customHeight="1" thickBot="1" x14ac:dyDescent="0.35">
      <c r="A65" s="723" t="s">
        <v>391</v>
      </c>
      <c r="B65" s="701">
        <v>0</v>
      </c>
      <c r="C65" s="701">
        <v>9.6044</v>
      </c>
      <c r="D65" s="702">
        <v>9.6044</v>
      </c>
      <c r="E65" s="711" t="s">
        <v>329</v>
      </c>
      <c r="F65" s="701">
        <v>18.521927417796999</v>
      </c>
      <c r="G65" s="702">
        <v>3.0869879029659999</v>
      </c>
      <c r="H65" s="704">
        <v>0</v>
      </c>
      <c r="I65" s="701">
        <v>1.5246</v>
      </c>
      <c r="J65" s="702">
        <v>-1.5623879029659999</v>
      </c>
      <c r="K65" s="705">
        <v>8.2313247731000003E-2</v>
      </c>
    </row>
    <row r="66" spans="1:11" ht="14.4" customHeight="1" thickBot="1" x14ac:dyDescent="0.35">
      <c r="A66" s="723" t="s">
        <v>392</v>
      </c>
      <c r="B66" s="701">
        <v>6.055379831732</v>
      </c>
      <c r="C66" s="701">
        <v>1.6600200000000001</v>
      </c>
      <c r="D66" s="702">
        <v>-4.3953598317319997</v>
      </c>
      <c r="E66" s="703">
        <v>0.274139698273</v>
      </c>
      <c r="F66" s="701">
        <v>1.386993815074</v>
      </c>
      <c r="G66" s="702">
        <v>0.23116563584499999</v>
      </c>
      <c r="H66" s="704">
        <v>0.25217000000000001</v>
      </c>
      <c r="I66" s="701">
        <v>0.56200000000000006</v>
      </c>
      <c r="J66" s="702">
        <v>0.33083436415400003</v>
      </c>
      <c r="K66" s="705">
        <v>0.40519286668100002</v>
      </c>
    </row>
    <row r="67" spans="1:11" ht="14.4" customHeight="1" thickBot="1" x14ac:dyDescent="0.35">
      <c r="A67" s="722" t="s">
        <v>393</v>
      </c>
      <c r="B67" s="706">
        <v>1936.17031083897</v>
      </c>
      <c r="C67" s="706">
        <v>1983.9230700000001</v>
      </c>
      <c r="D67" s="707">
        <v>47.752759161031001</v>
      </c>
      <c r="E67" s="713">
        <v>1.0246635117239999</v>
      </c>
      <c r="F67" s="706">
        <v>1925</v>
      </c>
      <c r="G67" s="707">
        <v>320.83333333333297</v>
      </c>
      <c r="H67" s="709">
        <v>129.16834</v>
      </c>
      <c r="I67" s="706">
        <v>461.59447999999998</v>
      </c>
      <c r="J67" s="707">
        <v>140.761146666667</v>
      </c>
      <c r="K67" s="714">
        <v>0.23978934025900001</v>
      </c>
    </row>
    <row r="68" spans="1:11" ht="14.4" customHeight="1" thickBot="1" x14ac:dyDescent="0.35">
      <c r="A68" s="723" t="s">
        <v>394</v>
      </c>
      <c r="B68" s="701">
        <v>14</v>
      </c>
      <c r="C68" s="701">
        <v>61.780069999999</v>
      </c>
      <c r="D68" s="702">
        <v>47.780069999999</v>
      </c>
      <c r="E68" s="703">
        <v>4.4128621428569996</v>
      </c>
      <c r="F68" s="701">
        <v>0</v>
      </c>
      <c r="G68" s="702">
        <v>0</v>
      </c>
      <c r="H68" s="704">
        <v>0</v>
      </c>
      <c r="I68" s="701">
        <v>4.9077599999999997</v>
      </c>
      <c r="J68" s="702">
        <v>4.9077599999999997</v>
      </c>
      <c r="K68" s="712" t="s">
        <v>329</v>
      </c>
    </row>
    <row r="69" spans="1:11" ht="14.4" customHeight="1" thickBot="1" x14ac:dyDescent="0.35">
      <c r="A69" s="723" t="s">
        <v>395</v>
      </c>
      <c r="B69" s="701">
        <v>50</v>
      </c>
      <c r="C69" s="701">
        <v>44.152650000000001</v>
      </c>
      <c r="D69" s="702">
        <v>-5.8473499999999996</v>
      </c>
      <c r="E69" s="703">
        <v>0.883052999999</v>
      </c>
      <c r="F69" s="701">
        <v>0</v>
      </c>
      <c r="G69" s="702">
        <v>0</v>
      </c>
      <c r="H69" s="704">
        <v>0.76593</v>
      </c>
      <c r="I69" s="701">
        <v>4.1393199999999997</v>
      </c>
      <c r="J69" s="702">
        <v>4.1393199999999997</v>
      </c>
      <c r="K69" s="712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0</v>
      </c>
      <c r="D70" s="702">
        <v>0</v>
      </c>
      <c r="E70" s="711" t="s">
        <v>329</v>
      </c>
      <c r="F70" s="701">
        <v>0</v>
      </c>
      <c r="G70" s="702">
        <v>0</v>
      </c>
      <c r="H70" s="704">
        <v>0.372</v>
      </c>
      <c r="I70" s="701">
        <v>0.372</v>
      </c>
      <c r="J70" s="702">
        <v>0.372</v>
      </c>
      <c r="K70" s="712" t="s">
        <v>378</v>
      </c>
    </row>
    <row r="71" spans="1:11" ht="14.4" customHeight="1" thickBot="1" x14ac:dyDescent="0.35">
      <c r="A71" s="723" t="s">
        <v>397</v>
      </c>
      <c r="B71" s="701">
        <v>0</v>
      </c>
      <c r="C71" s="701">
        <v>8.7545300000000008</v>
      </c>
      <c r="D71" s="702">
        <v>8.7545300000000008</v>
      </c>
      <c r="E71" s="711" t="s">
        <v>329</v>
      </c>
      <c r="F71" s="701">
        <v>0</v>
      </c>
      <c r="G71" s="702">
        <v>0</v>
      </c>
      <c r="H71" s="704">
        <v>3.93</v>
      </c>
      <c r="I71" s="701">
        <v>5.0060900000000004</v>
      </c>
      <c r="J71" s="702">
        <v>5.0060900000000004</v>
      </c>
      <c r="K71" s="712" t="s">
        <v>329</v>
      </c>
    </row>
    <row r="72" spans="1:11" ht="14.4" customHeight="1" thickBot="1" x14ac:dyDescent="0.35">
      <c r="A72" s="723" t="s">
        <v>398</v>
      </c>
      <c r="B72" s="701">
        <v>440</v>
      </c>
      <c r="C72" s="701">
        <v>445.86381</v>
      </c>
      <c r="D72" s="702">
        <v>5.8638099999989999</v>
      </c>
      <c r="E72" s="703">
        <v>1.0133268409089999</v>
      </c>
      <c r="F72" s="701">
        <v>445</v>
      </c>
      <c r="G72" s="702">
        <v>74.166666666666003</v>
      </c>
      <c r="H72" s="704">
        <v>45.479959999999998</v>
      </c>
      <c r="I72" s="701">
        <v>174.68457000000001</v>
      </c>
      <c r="J72" s="702">
        <v>100.517903333333</v>
      </c>
      <c r="K72" s="705">
        <v>0.39254959550500002</v>
      </c>
    </row>
    <row r="73" spans="1:11" ht="14.4" customHeight="1" thickBot="1" x14ac:dyDescent="0.35">
      <c r="A73" s="723" t="s">
        <v>399</v>
      </c>
      <c r="B73" s="701">
        <v>1262.17031083897</v>
      </c>
      <c r="C73" s="701">
        <v>1288.4913300000001</v>
      </c>
      <c r="D73" s="702">
        <v>26.321019161031</v>
      </c>
      <c r="E73" s="703">
        <v>1.0208537777619999</v>
      </c>
      <c r="F73" s="701">
        <v>1360</v>
      </c>
      <c r="G73" s="702">
        <v>226.666666666667</v>
      </c>
      <c r="H73" s="704">
        <v>64.30565</v>
      </c>
      <c r="I73" s="701">
        <v>244.29802000000001</v>
      </c>
      <c r="J73" s="702">
        <v>17.631353333332999</v>
      </c>
      <c r="K73" s="705">
        <v>0.17963089705800001</v>
      </c>
    </row>
    <row r="74" spans="1:11" ht="14.4" customHeight="1" thickBot="1" x14ac:dyDescent="0.35">
      <c r="A74" s="723" t="s">
        <v>400</v>
      </c>
      <c r="B74" s="701">
        <v>170</v>
      </c>
      <c r="C74" s="701">
        <v>134.88068000000001</v>
      </c>
      <c r="D74" s="702">
        <v>-35.119320000000002</v>
      </c>
      <c r="E74" s="703">
        <v>0.79341576470499997</v>
      </c>
      <c r="F74" s="701">
        <v>120</v>
      </c>
      <c r="G74" s="702">
        <v>20</v>
      </c>
      <c r="H74" s="704">
        <v>14.3148</v>
      </c>
      <c r="I74" s="701">
        <v>28.186720000000001</v>
      </c>
      <c r="J74" s="702">
        <v>8.1867199999999993</v>
      </c>
      <c r="K74" s="705">
        <v>0.23488933333299999</v>
      </c>
    </row>
    <row r="75" spans="1:11" ht="14.4" customHeight="1" thickBot="1" x14ac:dyDescent="0.35">
      <c r="A75" s="721" t="s">
        <v>42</v>
      </c>
      <c r="B75" s="701">
        <v>2352.5072310322198</v>
      </c>
      <c r="C75" s="701">
        <v>2313.2950000000001</v>
      </c>
      <c r="D75" s="702">
        <v>-39.212231032218</v>
      </c>
      <c r="E75" s="703">
        <v>0.98333172773499999</v>
      </c>
      <c r="F75" s="701">
        <v>2293.4354326765101</v>
      </c>
      <c r="G75" s="702">
        <v>382.239238779419</v>
      </c>
      <c r="H75" s="704">
        <v>256.07400000000001</v>
      </c>
      <c r="I75" s="701">
        <v>520.09299999999996</v>
      </c>
      <c r="J75" s="702">
        <v>137.85376122058099</v>
      </c>
      <c r="K75" s="705">
        <v>0.22677464235</v>
      </c>
    </row>
    <row r="76" spans="1:11" ht="14.4" customHeight="1" thickBot="1" x14ac:dyDescent="0.35">
      <c r="A76" s="722" t="s">
        <v>401</v>
      </c>
      <c r="B76" s="706">
        <v>2352.5072310322198</v>
      </c>
      <c r="C76" s="706">
        <v>2313.2950000000001</v>
      </c>
      <c r="D76" s="707">
        <v>-39.212231032218</v>
      </c>
      <c r="E76" s="713">
        <v>0.98333172773499999</v>
      </c>
      <c r="F76" s="706">
        <v>2293.4354326765101</v>
      </c>
      <c r="G76" s="707">
        <v>382.239238779419</v>
      </c>
      <c r="H76" s="709">
        <v>256.07400000000001</v>
      </c>
      <c r="I76" s="706">
        <v>520.09299999999996</v>
      </c>
      <c r="J76" s="707">
        <v>137.85376122058099</v>
      </c>
      <c r="K76" s="714">
        <v>0.22677464235</v>
      </c>
    </row>
    <row r="77" spans="1:11" ht="14.4" customHeight="1" thickBot="1" x14ac:dyDescent="0.35">
      <c r="A77" s="723" t="s">
        <v>402</v>
      </c>
      <c r="B77" s="701">
        <v>758.30899999999701</v>
      </c>
      <c r="C77" s="701">
        <v>772.322</v>
      </c>
      <c r="D77" s="702">
        <v>14.013000000003</v>
      </c>
      <c r="E77" s="703">
        <v>1.01847927428</v>
      </c>
      <c r="F77" s="701">
        <v>763.51065710169496</v>
      </c>
      <c r="G77" s="702">
        <v>127.251776183616</v>
      </c>
      <c r="H77" s="704">
        <v>59.762999999999998</v>
      </c>
      <c r="I77" s="701">
        <v>124.783</v>
      </c>
      <c r="J77" s="702">
        <v>-2.4687761836150002</v>
      </c>
      <c r="K77" s="705">
        <v>0.16343321319599999</v>
      </c>
    </row>
    <row r="78" spans="1:11" ht="14.4" customHeight="1" thickBot="1" x14ac:dyDescent="0.35">
      <c r="A78" s="723" t="s">
        <v>403</v>
      </c>
      <c r="B78" s="701">
        <v>220.19823103222799</v>
      </c>
      <c r="C78" s="701">
        <v>200.47200000000001</v>
      </c>
      <c r="D78" s="702">
        <v>-19.726231032228</v>
      </c>
      <c r="E78" s="703">
        <v>0.91041603313599995</v>
      </c>
      <c r="F78" s="701">
        <v>213.17424084048099</v>
      </c>
      <c r="G78" s="702">
        <v>35.529040140079999</v>
      </c>
      <c r="H78" s="704">
        <v>17.209</v>
      </c>
      <c r="I78" s="701">
        <v>40.387</v>
      </c>
      <c r="J78" s="702">
        <v>4.8579598599190001</v>
      </c>
      <c r="K78" s="705">
        <v>0.189455348079</v>
      </c>
    </row>
    <row r="79" spans="1:11" ht="14.4" customHeight="1" thickBot="1" x14ac:dyDescent="0.35">
      <c r="A79" s="723" t="s">
        <v>404</v>
      </c>
      <c r="B79" s="701">
        <v>1373.99999999999</v>
      </c>
      <c r="C79" s="701">
        <v>1340.501</v>
      </c>
      <c r="D79" s="702">
        <v>-33.498999999993998</v>
      </c>
      <c r="E79" s="703">
        <v>0.97561935953400003</v>
      </c>
      <c r="F79" s="701">
        <v>1316.7505347343399</v>
      </c>
      <c r="G79" s="702">
        <v>219.458422455723</v>
      </c>
      <c r="H79" s="704">
        <v>179.102</v>
      </c>
      <c r="I79" s="701">
        <v>354.923</v>
      </c>
      <c r="J79" s="702">
        <v>135.46457754427701</v>
      </c>
      <c r="K79" s="705">
        <v>0.269544602897</v>
      </c>
    </row>
    <row r="80" spans="1:11" ht="14.4" customHeight="1" thickBot="1" x14ac:dyDescent="0.35">
      <c r="A80" s="724" t="s">
        <v>405</v>
      </c>
      <c r="B80" s="706">
        <v>4369.5772596404604</v>
      </c>
      <c r="C80" s="706">
        <v>4034.09863</v>
      </c>
      <c r="D80" s="707">
        <v>-335.47862964045999</v>
      </c>
      <c r="E80" s="713">
        <v>0.923224007791</v>
      </c>
      <c r="F80" s="706">
        <v>4204.0397489738698</v>
      </c>
      <c r="G80" s="707">
        <v>700.67329149564398</v>
      </c>
      <c r="H80" s="709">
        <v>212.59146999999999</v>
      </c>
      <c r="I80" s="706">
        <v>532.99044000000004</v>
      </c>
      <c r="J80" s="707">
        <v>-167.682851495644</v>
      </c>
      <c r="K80" s="714">
        <v>0.126780542484</v>
      </c>
    </row>
    <row r="81" spans="1:11" ht="14.4" customHeight="1" thickBot="1" x14ac:dyDescent="0.35">
      <c r="A81" s="721" t="s">
        <v>45</v>
      </c>
      <c r="B81" s="701">
        <v>1577.8268364083799</v>
      </c>
      <c r="C81" s="701">
        <v>1303.8955900000001</v>
      </c>
      <c r="D81" s="702">
        <v>-273.93124640837999</v>
      </c>
      <c r="E81" s="703">
        <v>0.826387002624</v>
      </c>
      <c r="F81" s="701">
        <v>1336.3534985516901</v>
      </c>
      <c r="G81" s="702">
        <v>222.72558309194901</v>
      </c>
      <c r="H81" s="704">
        <v>29.02009</v>
      </c>
      <c r="I81" s="701">
        <v>74.411510000000007</v>
      </c>
      <c r="J81" s="702">
        <v>-148.31407309194901</v>
      </c>
      <c r="K81" s="705">
        <v>5.5682504725999997E-2</v>
      </c>
    </row>
    <row r="82" spans="1:11" ht="14.4" customHeight="1" thickBot="1" x14ac:dyDescent="0.35">
      <c r="A82" s="725" t="s">
        <v>406</v>
      </c>
      <c r="B82" s="701">
        <v>1577.8268364083799</v>
      </c>
      <c r="C82" s="701">
        <v>1303.8955900000001</v>
      </c>
      <c r="D82" s="702">
        <v>-273.93124640837999</v>
      </c>
      <c r="E82" s="703">
        <v>0.826387002624</v>
      </c>
      <c r="F82" s="701">
        <v>1336.3534985516901</v>
      </c>
      <c r="G82" s="702">
        <v>222.72558309194901</v>
      </c>
      <c r="H82" s="704">
        <v>29.02009</v>
      </c>
      <c r="I82" s="701">
        <v>74.411510000000007</v>
      </c>
      <c r="J82" s="702">
        <v>-148.31407309194901</v>
      </c>
      <c r="K82" s="705">
        <v>5.5682504725999997E-2</v>
      </c>
    </row>
    <row r="83" spans="1:11" ht="14.4" customHeight="1" thickBot="1" x14ac:dyDescent="0.35">
      <c r="A83" s="723" t="s">
        <v>407</v>
      </c>
      <c r="B83" s="701">
        <v>902.40905854169102</v>
      </c>
      <c r="C83" s="701">
        <v>664.00320999999997</v>
      </c>
      <c r="D83" s="702">
        <v>-238.405848541691</v>
      </c>
      <c r="E83" s="703">
        <v>0.73581177373399997</v>
      </c>
      <c r="F83" s="701">
        <v>667.75877717192304</v>
      </c>
      <c r="G83" s="702">
        <v>111.29312952865401</v>
      </c>
      <c r="H83" s="704">
        <v>8.0649999999999995</v>
      </c>
      <c r="I83" s="701">
        <v>22.965900000000001</v>
      </c>
      <c r="J83" s="702">
        <v>-88.327229528653007</v>
      </c>
      <c r="K83" s="705">
        <v>3.4392509368E-2</v>
      </c>
    </row>
    <row r="84" spans="1:11" ht="14.4" customHeight="1" thickBot="1" x14ac:dyDescent="0.35">
      <c r="A84" s="723" t="s">
        <v>408</v>
      </c>
      <c r="B84" s="701">
        <v>88.311250760050996</v>
      </c>
      <c r="C84" s="701">
        <v>95.839250000000007</v>
      </c>
      <c r="D84" s="702">
        <v>7.5279992399479996</v>
      </c>
      <c r="E84" s="703">
        <v>1.085243943157</v>
      </c>
      <c r="F84" s="701">
        <v>81.651664046161997</v>
      </c>
      <c r="G84" s="702">
        <v>13.608610674359999</v>
      </c>
      <c r="H84" s="704">
        <v>1.5669999999999999</v>
      </c>
      <c r="I84" s="701">
        <v>18.778680000000001</v>
      </c>
      <c r="J84" s="702">
        <v>5.170069325639</v>
      </c>
      <c r="K84" s="705">
        <v>0.22998526997999999</v>
      </c>
    </row>
    <row r="85" spans="1:11" ht="14.4" customHeight="1" thickBot="1" x14ac:dyDescent="0.35">
      <c r="A85" s="723" t="s">
        <v>409</v>
      </c>
      <c r="B85" s="701">
        <v>406.10652710663902</v>
      </c>
      <c r="C85" s="701">
        <v>359.61233000000101</v>
      </c>
      <c r="D85" s="702">
        <v>-46.494197106637998</v>
      </c>
      <c r="E85" s="703">
        <v>0.88551231264800001</v>
      </c>
      <c r="F85" s="701">
        <v>426.541912138638</v>
      </c>
      <c r="G85" s="702">
        <v>71.090318689773</v>
      </c>
      <c r="H85" s="704">
        <v>4.8278999999999996</v>
      </c>
      <c r="I85" s="701">
        <v>6.0378999999999996</v>
      </c>
      <c r="J85" s="702">
        <v>-65.052418689773006</v>
      </c>
      <c r="K85" s="705">
        <v>1.415546709E-2</v>
      </c>
    </row>
    <row r="86" spans="1:11" ht="14.4" customHeight="1" thickBot="1" x14ac:dyDescent="0.35">
      <c r="A86" s="723" t="s">
        <v>410</v>
      </c>
      <c r="B86" s="701">
        <v>180.99999999999901</v>
      </c>
      <c r="C86" s="701">
        <v>181.92036999999999</v>
      </c>
      <c r="D86" s="702">
        <v>0.92037000000000002</v>
      </c>
      <c r="E86" s="703">
        <v>1.005084917127</v>
      </c>
      <c r="F86" s="701">
        <v>157.819549887618</v>
      </c>
      <c r="G86" s="702">
        <v>26.303258314602999</v>
      </c>
      <c r="H86" s="704">
        <v>14.56019</v>
      </c>
      <c r="I86" s="701">
        <v>26.62903</v>
      </c>
      <c r="J86" s="702">
        <v>0.32577168539599999</v>
      </c>
      <c r="K86" s="705">
        <v>0.16873087028100001</v>
      </c>
    </row>
    <row r="87" spans="1:11" ht="14.4" customHeight="1" thickBot="1" x14ac:dyDescent="0.35">
      <c r="A87" s="723" t="s">
        <v>411</v>
      </c>
      <c r="B87" s="701">
        <v>0</v>
      </c>
      <c r="C87" s="701">
        <v>2.5204300000000002</v>
      </c>
      <c r="D87" s="702">
        <v>2.5204300000000002</v>
      </c>
      <c r="E87" s="711" t="s">
        <v>378</v>
      </c>
      <c r="F87" s="701">
        <v>2.5815953073509998</v>
      </c>
      <c r="G87" s="702">
        <v>0.43026588455800002</v>
      </c>
      <c r="H87" s="704">
        <v>0</v>
      </c>
      <c r="I87" s="701">
        <v>0</v>
      </c>
      <c r="J87" s="702">
        <v>-0.43026588455800002</v>
      </c>
      <c r="K87" s="705">
        <v>0</v>
      </c>
    </row>
    <row r="88" spans="1:11" ht="14.4" customHeight="1" thickBot="1" x14ac:dyDescent="0.35">
      <c r="A88" s="726" t="s">
        <v>46</v>
      </c>
      <c r="B88" s="706">
        <v>0</v>
      </c>
      <c r="C88" s="706">
        <v>67.043000000000006</v>
      </c>
      <c r="D88" s="707">
        <v>67.043000000000006</v>
      </c>
      <c r="E88" s="708" t="s">
        <v>329</v>
      </c>
      <c r="F88" s="706">
        <v>0</v>
      </c>
      <c r="G88" s="707">
        <v>0</v>
      </c>
      <c r="H88" s="709">
        <v>0</v>
      </c>
      <c r="I88" s="706">
        <v>4.9939999999999998</v>
      </c>
      <c r="J88" s="707">
        <v>4.9939999999999998</v>
      </c>
      <c r="K88" s="710" t="s">
        <v>329</v>
      </c>
    </row>
    <row r="89" spans="1:11" ht="14.4" customHeight="1" thickBot="1" x14ac:dyDescent="0.35">
      <c r="A89" s="722" t="s">
        <v>412</v>
      </c>
      <c r="B89" s="706">
        <v>0</v>
      </c>
      <c r="C89" s="706">
        <v>67.043000000000006</v>
      </c>
      <c r="D89" s="707">
        <v>67.043000000000006</v>
      </c>
      <c r="E89" s="708" t="s">
        <v>329</v>
      </c>
      <c r="F89" s="706">
        <v>0</v>
      </c>
      <c r="G89" s="707">
        <v>0</v>
      </c>
      <c r="H89" s="709">
        <v>0</v>
      </c>
      <c r="I89" s="706">
        <v>4.9939999999999998</v>
      </c>
      <c r="J89" s="707">
        <v>4.9939999999999998</v>
      </c>
      <c r="K89" s="710" t="s">
        <v>329</v>
      </c>
    </row>
    <row r="90" spans="1:11" ht="14.4" customHeight="1" thickBot="1" x14ac:dyDescent="0.35">
      <c r="A90" s="723" t="s">
        <v>413</v>
      </c>
      <c r="B90" s="701">
        <v>0</v>
      </c>
      <c r="C90" s="701">
        <v>49.396000000000001</v>
      </c>
      <c r="D90" s="702">
        <v>49.396000000000001</v>
      </c>
      <c r="E90" s="711" t="s">
        <v>329</v>
      </c>
      <c r="F90" s="701">
        <v>0</v>
      </c>
      <c r="G90" s="702">
        <v>0</v>
      </c>
      <c r="H90" s="704">
        <v>0</v>
      </c>
      <c r="I90" s="701">
        <v>4.9939999999999998</v>
      </c>
      <c r="J90" s="702">
        <v>4.9939999999999998</v>
      </c>
      <c r="K90" s="712" t="s">
        <v>329</v>
      </c>
    </row>
    <row r="91" spans="1:11" ht="14.4" customHeight="1" thickBot="1" x14ac:dyDescent="0.35">
      <c r="A91" s="723" t="s">
        <v>414</v>
      </c>
      <c r="B91" s="701">
        <v>0</v>
      </c>
      <c r="C91" s="701">
        <v>17.646999999999998</v>
      </c>
      <c r="D91" s="702">
        <v>17.646999999999998</v>
      </c>
      <c r="E91" s="711" t="s">
        <v>329</v>
      </c>
      <c r="F91" s="701">
        <v>0</v>
      </c>
      <c r="G91" s="702">
        <v>0</v>
      </c>
      <c r="H91" s="704">
        <v>0</v>
      </c>
      <c r="I91" s="701">
        <v>0</v>
      </c>
      <c r="J91" s="702">
        <v>0</v>
      </c>
      <c r="K91" s="712" t="s">
        <v>329</v>
      </c>
    </row>
    <row r="92" spans="1:11" ht="14.4" customHeight="1" thickBot="1" x14ac:dyDescent="0.35">
      <c r="A92" s="721" t="s">
        <v>47</v>
      </c>
      <c r="B92" s="701">
        <v>2791.7504232320798</v>
      </c>
      <c r="C92" s="701">
        <v>2663.1600400000002</v>
      </c>
      <c r="D92" s="702">
        <v>-128.590383232081</v>
      </c>
      <c r="E92" s="703">
        <v>0.95393915510399996</v>
      </c>
      <c r="F92" s="701">
        <v>2867.6862504221699</v>
      </c>
      <c r="G92" s="702">
        <v>477.94770840369603</v>
      </c>
      <c r="H92" s="704">
        <v>183.57138</v>
      </c>
      <c r="I92" s="701">
        <v>453.58492999999999</v>
      </c>
      <c r="J92" s="702">
        <v>-24.362778403695</v>
      </c>
      <c r="K92" s="705">
        <v>0.158171044664</v>
      </c>
    </row>
    <row r="93" spans="1:11" ht="14.4" customHeight="1" thickBot="1" x14ac:dyDescent="0.35">
      <c r="A93" s="722" t="s">
        <v>415</v>
      </c>
      <c r="B93" s="706">
        <v>0.670030685279</v>
      </c>
      <c r="C93" s="706">
        <v>0</v>
      </c>
      <c r="D93" s="707">
        <v>-0.670030685279</v>
      </c>
      <c r="E93" s="713">
        <v>0</v>
      </c>
      <c r="F93" s="706">
        <v>0</v>
      </c>
      <c r="G93" s="707">
        <v>0</v>
      </c>
      <c r="H93" s="709">
        <v>0</v>
      </c>
      <c r="I93" s="706">
        <v>0</v>
      </c>
      <c r="J93" s="707">
        <v>0</v>
      </c>
      <c r="K93" s="714">
        <v>0</v>
      </c>
    </row>
    <row r="94" spans="1:11" ht="14.4" customHeight="1" thickBot="1" x14ac:dyDescent="0.35">
      <c r="A94" s="723" t="s">
        <v>416</v>
      </c>
      <c r="B94" s="701">
        <v>0.670030685279</v>
      </c>
      <c r="C94" s="701">
        <v>0</v>
      </c>
      <c r="D94" s="702">
        <v>-0.670030685279</v>
      </c>
      <c r="E94" s="703">
        <v>0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05">
        <v>0</v>
      </c>
    </row>
    <row r="95" spans="1:11" ht="14.4" customHeight="1" thickBot="1" x14ac:dyDescent="0.35">
      <c r="A95" s="722" t="s">
        <v>417</v>
      </c>
      <c r="B95" s="706">
        <v>65.344375061603998</v>
      </c>
      <c r="C95" s="706">
        <v>56.9497</v>
      </c>
      <c r="D95" s="707">
        <v>-8.3946750616039996</v>
      </c>
      <c r="E95" s="713">
        <v>0.871531787492</v>
      </c>
      <c r="F95" s="706">
        <v>57.108338639353001</v>
      </c>
      <c r="G95" s="707">
        <v>9.5180564398919998</v>
      </c>
      <c r="H95" s="709">
        <v>4.8091799999999996</v>
      </c>
      <c r="I95" s="706">
        <v>9.9279299999999999</v>
      </c>
      <c r="J95" s="707">
        <v>0.40987356010699999</v>
      </c>
      <c r="K95" s="714">
        <v>0.17384378948000001</v>
      </c>
    </row>
    <row r="96" spans="1:11" ht="14.4" customHeight="1" thickBot="1" x14ac:dyDescent="0.35">
      <c r="A96" s="723" t="s">
        <v>418</v>
      </c>
      <c r="B96" s="701">
        <v>17.274141345312</v>
      </c>
      <c r="C96" s="701">
        <v>17.011800000000001</v>
      </c>
      <c r="D96" s="702">
        <v>-0.26234134531199998</v>
      </c>
      <c r="E96" s="703">
        <v>0.98481306016500003</v>
      </c>
      <c r="F96" s="701">
        <v>15.927629474391001</v>
      </c>
      <c r="G96" s="702">
        <v>2.6546049123979998</v>
      </c>
      <c r="H96" s="704">
        <v>1.4056999999999999</v>
      </c>
      <c r="I96" s="701">
        <v>2.5670999999999999</v>
      </c>
      <c r="J96" s="702">
        <v>-8.7504912397999998E-2</v>
      </c>
      <c r="K96" s="705">
        <v>0.161172759833</v>
      </c>
    </row>
    <row r="97" spans="1:11" ht="14.4" customHeight="1" thickBot="1" x14ac:dyDescent="0.35">
      <c r="A97" s="723" t="s">
        <v>419</v>
      </c>
      <c r="B97" s="701">
        <v>48.070233716292002</v>
      </c>
      <c r="C97" s="701">
        <v>39.937899999999999</v>
      </c>
      <c r="D97" s="702">
        <v>-8.1323337162920009</v>
      </c>
      <c r="E97" s="703">
        <v>0.83082391976100001</v>
      </c>
      <c r="F97" s="701">
        <v>41.180709164961002</v>
      </c>
      <c r="G97" s="702">
        <v>6.8634515274929999</v>
      </c>
      <c r="H97" s="704">
        <v>3.4034800000000001</v>
      </c>
      <c r="I97" s="701">
        <v>7.36083</v>
      </c>
      <c r="J97" s="702">
        <v>0.49737847250599998</v>
      </c>
      <c r="K97" s="705">
        <v>0.17874461487500001</v>
      </c>
    </row>
    <row r="98" spans="1:11" ht="14.4" customHeight="1" thickBot="1" x14ac:dyDescent="0.35">
      <c r="A98" s="722" t="s">
        <v>420</v>
      </c>
      <c r="B98" s="706">
        <v>64</v>
      </c>
      <c r="C98" s="706">
        <v>59.972799999999999</v>
      </c>
      <c r="D98" s="707">
        <v>-4.0271999999999997</v>
      </c>
      <c r="E98" s="713">
        <v>0.93707499999900001</v>
      </c>
      <c r="F98" s="706">
        <v>72.298388045132</v>
      </c>
      <c r="G98" s="707">
        <v>12.049731340855001</v>
      </c>
      <c r="H98" s="709">
        <v>0</v>
      </c>
      <c r="I98" s="706">
        <v>31.707329999999999</v>
      </c>
      <c r="J98" s="707">
        <v>19.657598659144</v>
      </c>
      <c r="K98" s="714">
        <v>0.43856206005800003</v>
      </c>
    </row>
    <row r="99" spans="1:11" ht="14.4" customHeight="1" thickBot="1" x14ac:dyDescent="0.35">
      <c r="A99" s="723" t="s">
        <v>421</v>
      </c>
      <c r="B99" s="701">
        <v>30</v>
      </c>
      <c r="C99" s="701">
        <v>31.32</v>
      </c>
      <c r="D99" s="702">
        <v>1.319999999999</v>
      </c>
      <c r="E99" s="703">
        <v>1.044</v>
      </c>
      <c r="F99" s="701">
        <v>32.937464788732001</v>
      </c>
      <c r="G99" s="702">
        <v>5.4895774647879998</v>
      </c>
      <c r="H99" s="704">
        <v>0</v>
      </c>
      <c r="I99" s="701">
        <v>7.83</v>
      </c>
      <c r="J99" s="702">
        <v>2.3404225352110002</v>
      </c>
      <c r="K99" s="705">
        <v>0.23772321428500001</v>
      </c>
    </row>
    <row r="100" spans="1:11" ht="14.4" customHeight="1" thickBot="1" x14ac:dyDescent="0.35">
      <c r="A100" s="723" t="s">
        <v>422</v>
      </c>
      <c r="B100" s="701">
        <v>34</v>
      </c>
      <c r="C100" s="701">
        <v>28.652799999999999</v>
      </c>
      <c r="D100" s="702">
        <v>-5.3472</v>
      </c>
      <c r="E100" s="703">
        <v>0.84272941176399996</v>
      </c>
      <c r="F100" s="701">
        <v>39.360923256398998</v>
      </c>
      <c r="G100" s="702">
        <v>6.5601538760659999</v>
      </c>
      <c r="H100" s="704">
        <v>0</v>
      </c>
      <c r="I100" s="701">
        <v>23.877330000000001</v>
      </c>
      <c r="J100" s="702">
        <v>17.317176123932999</v>
      </c>
      <c r="K100" s="705">
        <v>0.60662525226999997</v>
      </c>
    </row>
    <row r="101" spans="1:11" ht="14.4" customHeight="1" thickBot="1" x14ac:dyDescent="0.35">
      <c r="A101" s="722" t="s">
        <v>423</v>
      </c>
      <c r="B101" s="706">
        <v>1565.88718825408</v>
      </c>
      <c r="C101" s="706">
        <v>1499.5571299999999</v>
      </c>
      <c r="D101" s="707">
        <v>-66.330058254077997</v>
      </c>
      <c r="E101" s="713">
        <v>0.95764058946700004</v>
      </c>
      <c r="F101" s="706">
        <v>1667.41566474245</v>
      </c>
      <c r="G101" s="707">
        <v>277.902610790408</v>
      </c>
      <c r="H101" s="709">
        <v>128.27495999999999</v>
      </c>
      <c r="I101" s="706">
        <v>257.94986999999998</v>
      </c>
      <c r="J101" s="707">
        <v>-19.952740790408001</v>
      </c>
      <c r="K101" s="714">
        <v>0.15470039981799999</v>
      </c>
    </row>
    <row r="102" spans="1:11" ht="14.4" customHeight="1" thickBot="1" x14ac:dyDescent="0.35">
      <c r="A102" s="723" t="s">
        <v>424</v>
      </c>
      <c r="B102" s="701">
        <v>1194</v>
      </c>
      <c r="C102" s="701">
        <v>1168.61491</v>
      </c>
      <c r="D102" s="702">
        <v>-25.385090000000002</v>
      </c>
      <c r="E102" s="703">
        <v>0.97873945561099995</v>
      </c>
      <c r="F102" s="701">
        <v>1334.80369749381</v>
      </c>
      <c r="G102" s="702">
        <v>222.467282915635</v>
      </c>
      <c r="H102" s="704">
        <v>104.40355</v>
      </c>
      <c r="I102" s="701">
        <v>208.80709999999999</v>
      </c>
      <c r="J102" s="702">
        <v>-13.660182915635</v>
      </c>
      <c r="K102" s="705">
        <v>0.15643281509599999</v>
      </c>
    </row>
    <row r="103" spans="1:11" ht="14.4" customHeight="1" thickBot="1" x14ac:dyDescent="0.35">
      <c r="A103" s="723" t="s">
        <v>425</v>
      </c>
      <c r="B103" s="701">
        <v>0</v>
      </c>
      <c r="C103" s="701">
        <v>8.9237500000000001</v>
      </c>
      <c r="D103" s="702">
        <v>8.9237500000000001</v>
      </c>
      <c r="E103" s="711" t="s">
        <v>329</v>
      </c>
      <c r="F103" s="701">
        <v>5.6188528999480001</v>
      </c>
      <c r="G103" s="702">
        <v>0.93647548332399999</v>
      </c>
      <c r="H103" s="704">
        <v>0</v>
      </c>
      <c r="I103" s="701">
        <v>0</v>
      </c>
      <c r="J103" s="702">
        <v>-0.93647548332399999</v>
      </c>
      <c r="K103" s="705">
        <v>0</v>
      </c>
    </row>
    <row r="104" spans="1:11" ht="14.4" customHeight="1" thickBot="1" x14ac:dyDescent="0.35">
      <c r="A104" s="723" t="s">
        <v>426</v>
      </c>
      <c r="B104" s="701">
        <v>6.8498295277999999E-2</v>
      </c>
      <c r="C104" s="701">
        <v>0</v>
      </c>
      <c r="D104" s="702">
        <v>-6.8498295277999999E-2</v>
      </c>
      <c r="E104" s="703">
        <v>0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05">
        <v>0</v>
      </c>
    </row>
    <row r="105" spans="1:11" ht="14.4" customHeight="1" thickBot="1" x14ac:dyDescent="0.35">
      <c r="A105" s="723" t="s">
        <v>427</v>
      </c>
      <c r="B105" s="701">
        <v>371.81868995880001</v>
      </c>
      <c r="C105" s="701">
        <v>322.01846999999998</v>
      </c>
      <c r="D105" s="702">
        <v>-49.800219958798998</v>
      </c>
      <c r="E105" s="703">
        <v>0.86606316114899995</v>
      </c>
      <c r="F105" s="701">
        <v>326.99311434869099</v>
      </c>
      <c r="G105" s="702">
        <v>54.498852391447997</v>
      </c>
      <c r="H105" s="704">
        <v>23.871410000000001</v>
      </c>
      <c r="I105" s="701">
        <v>49.142769999999999</v>
      </c>
      <c r="J105" s="702">
        <v>-5.356082391448</v>
      </c>
      <c r="K105" s="705">
        <v>0.15028686490099999</v>
      </c>
    </row>
    <row r="106" spans="1:11" ht="14.4" customHeight="1" thickBot="1" x14ac:dyDescent="0.35">
      <c r="A106" s="722" t="s">
        <v>428</v>
      </c>
      <c r="B106" s="706">
        <v>1095.8488292311199</v>
      </c>
      <c r="C106" s="706">
        <v>990.66416000000004</v>
      </c>
      <c r="D106" s="707">
        <v>-105.184669231117</v>
      </c>
      <c r="E106" s="713">
        <v>0.90401534734900002</v>
      </c>
      <c r="F106" s="706">
        <v>1059.55374945207</v>
      </c>
      <c r="G106" s="707">
        <v>176.592291575345</v>
      </c>
      <c r="H106" s="709">
        <v>50.48724</v>
      </c>
      <c r="I106" s="706">
        <v>153.99979999999999</v>
      </c>
      <c r="J106" s="707">
        <v>-22.592491575345001</v>
      </c>
      <c r="K106" s="714">
        <v>0.14534401872399999</v>
      </c>
    </row>
    <row r="107" spans="1:11" ht="14.4" customHeight="1" thickBot="1" x14ac:dyDescent="0.35">
      <c r="A107" s="723" t="s">
        <v>429</v>
      </c>
      <c r="B107" s="701">
        <v>0</v>
      </c>
      <c r="C107" s="701">
        <v>0</v>
      </c>
      <c r="D107" s="702">
        <v>0</v>
      </c>
      <c r="E107" s="711" t="s">
        <v>329</v>
      </c>
      <c r="F107" s="701">
        <v>40</v>
      </c>
      <c r="G107" s="702">
        <v>6.6666666666659999</v>
      </c>
      <c r="H107" s="704">
        <v>0</v>
      </c>
      <c r="I107" s="701">
        <v>0</v>
      </c>
      <c r="J107" s="702">
        <v>-6.6666666666659999</v>
      </c>
      <c r="K107" s="705">
        <v>0</v>
      </c>
    </row>
    <row r="108" spans="1:11" ht="14.4" customHeight="1" thickBot="1" x14ac:dyDescent="0.35">
      <c r="A108" s="723" t="s">
        <v>430</v>
      </c>
      <c r="B108" s="701">
        <v>481.64011669528799</v>
      </c>
      <c r="C108" s="701">
        <v>564.17881999999997</v>
      </c>
      <c r="D108" s="702">
        <v>82.538703304711007</v>
      </c>
      <c r="E108" s="703">
        <v>1.1713700757959999</v>
      </c>
      <c r="F108" s="701">
        <v>573.502209843983</v>
      </c>
      <c r="G108" s="702">
        <v>95.583701640662994</v>
      </c>
      <c r="H108" s="704">
        <v>22.000019999999999</v>
      </c>
      <c r="I108" s="701">
        <v>45.812559999999998</v>
      </c>
      <c r="J108" s="702">
        <v>-49.771141640662997</v>
      </c>
      <c r="K108" s="705">
        <v>7.9882098469999996E-2</v>
      </c>
    </row>
    <row r="109" spans="1:11" ht="14.4" customHeight="1" thickBot="1" x14ac:dyDescent="0.35">
      <c r="A109" s="723" t="s">
        <v>431</v>
      </c>
      <c r="B109" s="701">
        <v>19</v>
      </c>
      <c r="C109" s="701">
        <v>17.685300000000002</v>
      </c>
      <c r="D109" s="702">
        <v>-1.3146999999989999</v>
      </c>
      <c r="E109" s="703">
        <v>0.93080526315699996</v>
      </c>
      <c r="F109" s="701">
        <v>38.669028626002003</v>
      </c>
      <c r="G109" s="702">
        <v>6.4448381043329999</v>
      </c>
      <c r="H109" s="704">
        <v>5.2634999999999996</v>
      </c>
      <c r="I109" s="701">
        <v>5.2634999999999996</v>
      </c>
      <c r="J109" s="702">
        <v>-1.181338104333</v>
      </c>
      <c r="K109" s="705">
        <v>0.13611668529099999</v>
      </c>
    </row>
    <row r="110" spans="1:11" ht="14.4" customHeight="1" thickBot="1" x14ac:dyDescent="0.35">
      <c r="A110" s="723" t="s">
        <v>432</v>
      </c>
      <c r="B110" s="701">
        <v>29.443372017969999</v>
      </c>
      <c r="C110" s="701">
        <v>2.1783999999999999</v>
      </c>
      <c r="D110" s="702">
        <v>-27.264972017969999</v>
      </c>
      <c r="E110" s="703">
        <v>7.398609095E-2</v>
      </c>
      <c r="F110" s="701">
        <v>2.3136463418069999</v>
      </c>
      <c r="G110" s="702">
        <v>0.38560772363399998</v>
      </c>
      <c r="H110" s="704">
        <v>2.1844999999999999</v>
      </c>
      <c r="I110" s="701">
        <v>2.1844999999999999</v>
      </c>
      <c r="J110" s="702">
        <v>1.7988922763649999</v>
      </c>
      <c r="K110" s="705">
        <v>0.94418060380500002</v>
      </c>
    </row>
    <row r="111" spans="1:11" ht="14.4" customHeight="1" thickBot="1" x14ac:dyDescent="0.35">
      <c r="A111" s="723" t="s">
        <v>433</v>
      </c>
      <c r="B111" s="701">
        <v>565.76534051785904</v>
      </c>
      <c r="C111" s="701">
        <v>404.6705</v>
      </c>
      <c r="D111" s="702">
        <v>-161.09484051785901</v>
      </c>
      <c r="E111" s="703">
        <v>0.71526209016099995</v>
      </c>
      <c r="F111" s="701">
        <v>389.97224313677202</v>
      </c>
      <c r="G111" s="702">
        <v>64.995373856127998</v>
      </c>
      <c r="H111" s="704">
        <v>21.03922</v>
      </c>
      <c r="I111" s="701">
        <v>100.73924</v>
      </c>
      <c r="J111" s="702">
        <v>35.743866143871003</v>
      </c>
      <c r="K111" s="705">
        <v>0.25832412889099998</v>
      </c>
    </row>
    <row r="112" spans="1:11" ht="14.4" customHeight="1" thickBot="1" x14ac:dyDescent="0.35">
      <c r="A112" s="723" t="s">
        <v>434</v>
      </c>
      <c r="B112" s="701">
        <v>0</v>
      </c>
      <c r="C112" s="701">
        <v>1.9511400000000001</v>
      </c>
      <c r="D112" s="702">
        <v>1.9511400000000001</v>
      </c>
      <c r="E112" s="711" t="s">
        <v>378</v>
      </c>
      <c r="F112" s="701">
        <v>15.096621503505</v>
      </c>
      <c r="G112" s="702">
        <v>2.5161035839169998</v>
      </c>
      <c r="H112" s="704">
        <v>0</v>
      </c>
      <c r="I112" s="701">
        <v>0</v>
      </c>
      <c r="J112" s="702">
        <v>-2.5161035839169998</v>
      </c>
      <c r="K112" s="705">
        <v>0</v>
      </c>
    </row>
    <row r="113" spans="1:11" ht="14.4" customHeight="1" thickBot="1" x14ac:dyDescent="0.35">
      <c r="A113" s="722" t="s">
        <v>435</v>
      </c>
      <c r="B113" s="706">
        <v>0</v>
      </c>
      <c r="C113" s="706">
        <v>56.016249999998998</v>
      </c>
      <c r="D113" s="707">
        <v>56.016249999998998</v>
      </c>
      <c r="E113" s="708" t="s">
        <v>329</v>
      </c>
      <c r="F113" s="706">
        <v>11.310109543166</v>
      </c>
      <c r="G113" s="707">
        <v>1.885018257194</v>
      </c>
      <c r="H113" s="709">
        <v>0</v>
      </c>
      <c r="I113" s="706">
        <v>0</v>
      </c>
      <c r="J113" s="707">
        <v>-1.885018257194</v>
      </c>
      <c r="K113" s="714">
        <v>0</v>
      </c>
    </row>
    <row r="114" spans="1:11" ht="14.4" customHeight="1" thickBot="1" x14ac:dyDescent="0.35">
      <c r="A114" s="723" t="s">
        <v>436</v>
      </c>
      <c r="B114" s="701">
        <v>0</v>
      </c>
      <c r="C114" s="701">
        <v>5.0999999999999997E-2</v>
      </c>
      <c r="D114" s="702">
        <v>5.0999999999999997E-2</v>
      </c>
      <c r="E114" s="711" t="s">
        <v>378</v>
      </c>
      <c r="F114" s="701">
        <v>3.4379085006000003E-2</v>
      </c>
      <c r="G114" s="702">
        <v>5.7298475009999999E-3</v>
      </c>
      <c r="H114" s="704">
        <v>0</v>
      </c>
      <c r="I114" s="701">
        <v>0</v>
      </c>
      <c r="J114" s="702">
        <v>-5.7298475009999999E-3</v>
      </c>
      <c r="K114" s="705">
        <v>0</v>
      </c>
    </row>
    <row r="115" spans="1:11" ht="14.4" customHeight="1" thickBot="1" x14ac:dyDescent="0.35">
      <c r="A115" s="723" t="s">
        <v>437</v>
      </c>
      <c r="B115" s="701">
        <v>0</v>
      </c>
      <c r="C115" s="701">
        <v>55.965249999999003</v>
      </c>
      <c r="D115" s="702">
        <v>55.965249999999003</v>
      </c>
      <c r="E115" s="711" t="s">
        <v>378</v>
      </c>
      <c r="F115" s="701">
        <v>11.27573045816</v>
      </c>
      <c r="G115" s="702">
        <v>1.879288409693</v>
      </c>
      <c r="H115" s="704">
        <v>0</v>
      </c>
      <c r="I115" s="701">
        <v>0</v>
      </c>
      <c r="J115" s="702">
        <v>-1.879288409693</v>
      </c>
      <c r="K115" s="705">
        <v>0</v>
      </c>
    </row>
    <row r="116" spans="1:11" ht="14.4" customHeight="1" thickBot="1" x14ac:dyDescent="0.35">
      <c r="A116" s="720" t="s">
        <v>48</v>
      </c>
      <c r="B116" s="701">
        <v>61104</v>
      </c>
      <c r="C116" s="701">
        <v>66330.17555</v>
      </c>
      <c r="D116" s="702">
        <v>5226.1755499999699</v>
      </c>
      <c r="E116" s="703">
        <v>1.08552918876</v>
      </c>
      <c r="F116" s="701">
        <v>68759.480999999796</v>
      </c>
      <c r="G116" s="702">
        <v>11459.913500000001</v>
      </c>
      <c r="H116" s="704">
        <v>5605.8909899999999</v>
      </c>
      <c r="I116" s="701">
        <v>11397.364369999999</v>
      </c>
      <c r="J116" s="702">
        <v>-62.549129999969999</v>
      </c>
      <c r="K116" s="705">
        <v>0.16575698658900001</v>
      </c>
    </row>
    <row r="117" spans="1:11" ht="14.4" customHeight="1" thickBot="1" x14ac:dyDescent="0.35">
      <c r="A117" s="726" t="s">
        <v>438</v>
      </c>
      <c r="B117" s="706">
        <v>44961</v>
      </c>
      <c r="C117" s="706">
        <v>49165.847999999998</v>
      </c>
      <c r="D117" s="707">
        <v>4204.8479999999799</v>
      </c>
      <c r="E117" s="713">
        <v>1.0935221191690001</v>
      </c>
      <c r="F117" s="706">
        <v>50590.280999999901</v>
      </c>
      <c r="G117" s="707">
        <v>8431.7134999999707</v>
      </c>
      <c r="H117" s="709">
        <v>4125.692</v>
      </c>
      <c r="I117" s="706">
        <v>8384.2260000000006</v>
      </c>
      <c r="J117" s="707">
        <v>-47.487499999975</v>
      </c>
      <c r="K117" s="714">
        <v>0.165727998229</v>
      </c>
    </row>
    <row r="118" spans="1:11" ht="14.4" customHeight="1" thickBot="1" x14ac:dyDescent="0.35">
      <c r="A118" s="722" t="s">
        <v>439</v>
      </c>
      <c r="B118" s="706">
        <v>44837</v>
      </c>
      <c r="C118" s="706">
        <v>49020.885999999999</v>
      </c>
      <c r="D118" s="707">
        <v>4183.8859999999804</v>
      </c>
      <c r="E118" s="713">
        <v>1.093313245756</v>
      </c>
      <c r="F118" s="706">
        <v>50469.999999999804</v>
      </c>
      <c r="G118" s="707">
        <v>8411.6666666666406</v>
      </c>
      <c r="H118" s="709">
        <v>4108.0190000000002</v>
      </c>
      <c r="I118" s="706">
        <v>8360.0529999999999</v>
      </c>
      <c r="J118" s="707">
        <v>-51.61366666664</v>
      </c>
      <c r="K118" s="714">
        <v>0.16564400634000001</v>
      </c>
    </row>
    <row r="119" spans="1:11" ht="14.4" customHeight="1" thickBot="1" x14ac:dyDescent="0.35">
      <c r="A119" s="723" t="s">
        <v>440</v>
      </c>
      <c r="B119" s="701">
        <v>44837</v>
      </c>
      <c r="C119" s="701">
        <v>49020.885999999999</v>
      </c>
      <c r="D119" s="702">
        <v>4183.8859999999804</v>
      </c>
      <c r="E119" s="703">
        <v>1.093313245756</v>
      </c>
      <c r="F119" s="701">
        <v>50469.999999999804</v>
      </c>
      <c r="G119" s="702">
        <v>8411.6666666666406</v>
      </c>
      <c r="H119" s="704">
        <v>4108.0190000000002</v>
      </c>
      <c r="I119" s="701">
        <v>8360.0529999999999</v>
      </c>
      <c r="J119" s="702">
        <v>-51.61366666664</v>
      </c>
      <c r="K119" s="705">
        <v>0.16564400634000001</v>
      </c>
    </row>
    <row r="120" spans="1:11" ht="14.4" customHeight="1" thickBot="1" x14ac:dyDescent="0.35">
      <c r="A120" s="722" t="s">
        <v>441</v>
      </c>
      <c r="B120" s="706">
        <v>124</v>
      </c>
      <c r="C120" s="706">
        <v>110.212</v>
      </c>
      <c r="D120" s="707">
        <v>-13.788</v>
      </c>
      <c r="E120" s="713">
        <v>0.888806451612</v>
      </c>
      <c r="F120" s="706">
        <v>120.28100000000001</v>
      </c>
      <c r="G120" s="707">
        <v>20.046833333333002</v>
      </c>
      <c r="H120" s="709">
        <v>14.673</v>
      </c>
      <c r="I120" s="706">
        <v>14.673</v>
      </c>
      <c r="J120" s="707">
        <v>-5.3738333333329997</v>
      </c>
      <c r="K120" s="714">
        <v>0.121989341625</v>
      </c>
    </row>
    <row r="121" spans="1:11" ht="14.4" customHeight="1" thickBot="1" x14ac:dyDescent="0.35">
      <c r="A121" s="723" t="s">
        <v>442</v>
      </c>
      <c r="B121" s="701">
        <v>124</v>
      </c>
      <c r="C121" s="701">
        <v>110.212</v>
      </c>
      <c r="D121" s="702">
        <v>-13.788</v>
      </c>
      <c r="E121" s="703">
        <v>0.888806451612</v>
      </c>
      <c r="F121" s="701">
        <v>120.28100000000001</v>
      </c>
      <c r="G121" s="702">
        <v>20.046833333333002</v>
      </c>
      <c r="H121" s="704">
        <v>14.673</v>
      </c>
      <c r="I121" s="701">
        <v>14.673</v>
      </c>
      <c r="J121" s="702">
        <v>-5.3738333333329997</v>
      </c>
      <c r="K121" s="705">
        <v>0.121989341625</v>
      </c>
    </row>
    <row r="122" spans="1:11" ht="14.4" customHeight="1" thickBot="1" x14ac:dyDescent="0.35">
      <c r="A122" s="725" t="s">
        <v>443</v>
      </c>
      <c r="B122" s="701">
        <v>0</v>
      </c>
      <c r="C122" s="701">
        <v>34.75</v>
      </c>
      <c r="D122" s="702">
        <v>34.75</v>
      </c>
      <c r="E122" s="711" t="s">
        <v>378</v>
      </c>
      <c r="F122" s="701">
        <v>0</v>
      </c>
      <c r="G122" s="702">
        <v>0</v>
      </c>
      <c r="H122" s="704">
        <v>3</v>
      </c>
      <c r="I122" s="701">
        <v>9.5</v>
      </c>
      <c r="J122" s="702">
        <v>9.5</v>
      </c>
      <c r="K122" s="712" t="s">
        <v>329</v>
      </c>
    </row>
    <row r="123" spans="1:11" ht="14.4" customHeight="1" thickBot="1" x14ac:dyDescent="0.35">
      <c r="A123" s="723" t="s">
        <v>444</v>
      </c>
      <c r="B123" s="701">
        <v>0</v>
      </c>
      <c r="C123" s="701">
        <v>34.75</v>
      </c>
      <c r="D123" s="702">
        <v>34.75</v>
      </c>
      <c r="E123" s="711" t="s">
        <v>378</v>
      </c>
      <c r="F123" s="701">
        <v>0</v>
      </c>
      <c r="G123" s="702">
        <v>0</v>
      </c>
      <c r="H123" s="704">
        <v>3</v>
      </c>
      <c r="I123" s="701">
        <v>9.5</v>
      </c>
      <c r="J123" s="702">
        <v>9.5</v>
      </c>
      <c r="K123" s="712" t="s">
        <v>329</v>
      </c>
    </row>
    <row r="124" spans="1:11" ht="14.4" customHeight="1" thickBot="1" x14ac:dyDescent="0.35">
      <c r="A124" s="721" t="s">
        <v>445</v>
      </c>
      <c r="B124" s="701">
        <v>15246</v>
      </c>
      <c r="C124" s="701">
        <v>16181.707689999999</v>
      </c>
      <c r="D124" s="702">
        <v>935.70769000002099</v>
      </c>
      <c r="E124" s="703">
        <v>1.061373979404</v>
      </c>
      <c r="F124" s="701">
        <v>17159.8</v>
      </c>
      <c r="G124" s="702">
        <v>2859.9666666666699</v>
      </c>
      <c r="H124" s="704">
        <v>1397.7473199999999</v>
      </c>
      <c r="I124" s="701">
        <v>2845.64482</v>
      </c>
      <c r="J124" s="702">
        <v>-14.321846666665</v>
      </c>
      <c r="K124" s="705">
        <v>0.16583205048999999</v>
      </c>
    </row>
    <row r="125" spans="1:11" ht="14.4" customHeight="1" thickBot="1" x14ac:dyDescent="0.35">
      <c r="A125" s="722" t="s">
        <v>446</v>
      </c>
      <c r="B125" s="706">
        <v>4035.99999999998</v>
      </c>
      <c r="C125" s="706">
        <v>4415.0050099999999</v>
      </c>
      <c r="D125" s="707">
        <v>379.005010000016</v>
      </c>
      <c r="E125" s="713">
        <v>1.093906097621</v>
      </c>
      <c r="F125" s="706">
        <v>4542.3000000000102</v>
      </c>
      <c r="G125" s="707">
        <v>757.050000000002</v>
      </c>
      <c r="H125" s="709">
        <v>369.99257</v>
      </c>
      <c r="I125" s="706">
        <v>753.25657000000001</v>
      </c>
      <c r="J125" s="707">
        <v>-3.7934300000009999</v>
      </c>
      <c r="K125" s="714">
        <v>0.165831532483</v>
      </c>
    </row>
    <row r="126" spans="1:11" ht="14.4" customHeight="1" thickBot="1" x14ac:dyDescent="0.35">
      <c r="A126" s="723" t="s">
        <v>447</v>
      </c>
      <c r="B126" s="701">
        <v>4035.99999999998</v>
      </c>
      <c r="C126" s="701">
        <v>4415.0050099999999</v>
      </c>
      <c r="D126" s="702">
        <v>379.005010000016</v>
      </c>
      <c r="E126" s="703">
        <v>1.093906097621</v>
      </c>
      <c r="F126" s="701">
        <v>4542.3000000000102</v>
      </c>
      <c r="G126" s="702">
        <v>757.050000000002</v>
      </c>
      <c r="H126" s="704">
        <v>369.99257</v>
      </c>
      <c r="I126" s="701">
        <v>753.25657000000001</v>
      </c>
      <c r="J126" s="702">
        <v>-3.7934300000009999</v>
      </c>
      <c r="K126" s="705">
        <v>0.165831532483</v>
      </c>
    </row>
    <row r="127" spans="1:11" ht="14.4" customHeight="1" thickBot="1" x14ac:dyDescent="0.35">
      <c r="A127" s="722" t="s">
        <v>448</v>
      </c>
      <c r="B127" s="706">
        <v>11210</v>
      </c>
      <c r="C127" s="706">
        <v>11766.70268</v>
      </c>
      <c r="D127" s="707">
        <v>556.70268000000601</v>
      </c>
      <c r="E127" s="713">
        <v>1.0496612560209999</v>
      </c>
      <c r="F127" s="706">
        <v>12617.5</v>
      </c>
      <c r="G127" s="707">
        <v>2102.9166666666601</v>
      </c>
      <c r="H127" s="709">
        <v>1027.7547500000001</v>
      </c>
      <c r="I127" s="706">
        <v>2092.38825</v>
      </c>
      <c r="J127" s="707">
        <v>-10.528416666663</v>
      </c>
      <c r="K127" s="714">
        <v>0.165832236972</v>
      </c>
    </row>
    <row r="128" spans="1:11" ht="14.4" customHeight="1" thickBot="1" x14ac:dyDescent="0.35">
      <c r="A128" s="723" t="s">
        <v>449</v>
      </c>
      <c r="B128" s="701">
        <v>11210</v>
      </c>
      <c r="C128" s="701">
        <v>11766.70268</v>
      </c>
      <c r="D128" s="702">
        <v>556.70268000000601</v>
      </c>
      <c r="E128" s="703">
        <v>1.0496612560209999</v>
      </c>
      <c r="F128" s="701">
        <v>12617.5</v>
      </c>
      <c r="G128" s="702">
        <v>2102.9166666666601</v>
      </c>
      <c r="H128" s="704">
        <v>1027.7547500000001</v>
      </c>
      <c r="I128" s="701">
        <v>2092.38825</v>
      </c>
      <c r="J128" s="702">
        <v>-10.528416666663</v>
      </c>
      <c r="K128" s="705">
        <v>0.165832236972</v>
      </c>
    </row>
    <row r="129" spans="1:11" ht="14.4" customHeight="1" thickBot="1" x14ac:dyDescent="0.35">
      <c r="A129" s="721" t="s">
        <v>450</v>
      </c>
      <c r="B129" s="701">
        <v>897.00000000000102</v>
      </c>
      <c r="C129" s="701">
        <v>982.61986000000002</v>
      </c>
      <c r="D129" s="702">
        <v>85.619859999998994</v>
      </c>
      <c r="E129" s="703">
        <v>1.09545134894</v>
      </c>
      <c r="F129" s="701">
        <v>1009.4</v>
      </c>
      <c r="G129" s="702">
        <v>168.233333333334</v>
      </c>
      <c r="H129" s="704">
        <v>82.451669999999993</v>
      </c>
      <c r="I129" s="701">
        <v>167.49355</v>
      </c>
      <c r="J129" s="702">
        <v>-0.73978333333299995</v>
      </c>
      <c r="K129" s="705">
        <v>0.16593377253800001</v>
      </c>
    </row>
    <row r="130" spans="1:11" ht="14.4" customHeight="1" thickBot="1" x14ac:dyDescent="0.35">
      <c r="A130" s="722" t="s">
        <v>451</v>
      </c>
      <c r="B130" s="706">
        <v>897.00000000000102</v>
      </c>
      <c r="C130" s="706">
        <v>982.61986000000002</v>
      </c>
      <c r="D130" s="707">
        <v>85.619859999998994</v>
      </c>
      <c r="E130" s="713">
        <v>1.09545134894</v>
      </c>
      <c r="F130" s="706">
        <v>1009.4</v>
      </c>
      <c r="G130" s="707">
        <v>168.233333333334</v>
      </c>
      <c r="H130" s="709">
        <v>82.451669999999993</v>
      </c>
      <c r="I130" s="706">
        <v>167.49355</v>
      </c>
      <c r="J130" s="707">
        <v>-0.73978333333299995</v>
      </c>
      <c r="K130" s="714">
        <v>0.16593377253800001</v>
      </c>
    </row>
    <row r="131" spans="1:11" ht="14.4" customHeight="1" thickBot="1" x14ac:dyDescent="0.35">
      <c r="A131" s="723" t="s">
        <v>452</v>
      </c>
      <c r="B131" s="701">
        <v>897.00000000000102</v>
      </c>
      <c r="C131" s="701">
        <v>982.61986000000002</v>
      </c>
      <c r="D131" s="702">
        <v>85.619859999998994</v>
      </c>
      <c r="E131" s="703">
        <v>1.09545134894</v>
      </c>
      <c r="F131" s="701">
        <v>1009.4</v>
      </c>
      <c r="G131" s="702">
        <v>168.233333333334</v>
      </c>
      <c r="H131" s="704">
        <v>82.451669999999993</v>
      </c>
      <c r="I131" s="701">
        <v>167.49355</v>
      </c>
      <c r="J131" s="702">
        <v>-0.73978333333299995</v>
      </c>
      <c r="K131" s="705">
        <v>0.16593377253800001</v>
      </c>
    </row>
    <row r="132" spans="1:11" ht="14.4" customHeight="1" thickBot="1" x14ac:dyDescent="0.35">
      <c r="A132" s="720" t="s">
        <v>453</v>
      </c>
      <c r="B132" s="701">
        <v>0</v>
      </c>
      <c r="C132" s="701">
        <v>110.97011000000001</v>
      </c>
      <c r="D132" s="702">
        <v>110.97011000000001</v>
      </c>
      <c r="E132" s="711" t="s">
        <v>329</v>
      </c>
      <c r="F132" s="701">
        <v>194.08765975230401</v>
      </c>
      <c r="G132" s="702">
        <v>32.347943292049997</v>
      </c>
      <c r="H132" s="704">
        <v>3.7774999999999999</v>
      </c>
      <c r="I132" s="701">
        <v>19.233499999999999</v>
      </c>
      <c r="J132" s="702">
        <v>-13.11444329205</v>
      </c>
      <c r="K132" s="705">
        <v>9.9096975172999993E-2</v>
      </c>
    </row>
    <row r="133" spans="1:11" ht="14.4" customHeight="1" thickBot="1" x14ac:dyDescent="0.35">
      <c r="A133" s="721" t="s">
        <v>454</v>
      </c>
      <c r="B133" s="701">
        <v>0</v>
      </c>
      <c r="C133" s="701">
        <v>110.97011000000001</v>
      </c>
      <c r="D133" s="702">
        <v>110.97011000000001</v>
      </c>
      <c r="E133" s="711" t="s">
        <v>329</v>
      </c>
      <c r="F133" s="701">
        <v>194.08765975230401</v>
      </c>
      <c r="G133" s="702">
        <v>32.347943292049997</v>
      </c>
      <c r="H133" s="704">
        <v>3.7774999999999999</v>
      </c>
      <c r="I133" s="701">
        <v>19.233499999999999</v>
      </c>
      <c r="J133" s="702">
        <v>-13.11444329205</v>
      </c>
      <c r="K133" s="705">
        <v>9.9096975172999993E-2</v>
      </c>
    </row>
    <row r="134" spans="1:11" ht="14.4" customHeight="1" thickBot="1" x14ac:dyDescent="0.35">
      <c r="A134" s="722" t="s">
        <v>455</v>
      </c>
      <c r="B134" s="706">
        <v>0</v>
      </c>
      <c r="C134" s="706">
        <v>110.72011000000001</v>
      </c>
      <c r="D134" s="707">
        <v>110.72011000000001</v>
      </c>
      <c r="E134" s="708" t="s">
        <v>329</v>
      </c>
      <c r="F134" s="706">
        <v>193.991727656878</v>
      </c>
      <c r="G134" s="707">
        <v>32.331954609478998</v>
      </c>
      <c r="H134" s="709">
        <v>3.7774999999999999</v>
      </c>
      <c r="I134" s="706">
        <v>19.233499999999999</v>
      </c>
      <c r="J134" s="707">
        <v>-13.098454609479001</v>
      </c>
      <c r="K134" s="714">
        <v>9.9145980255000002E-2</v>
      </c>
    </row>
    <row r="135" spans="1:11" ht="14.4" customHeight="1" thickBot="1" x14ac:dyDescent="0.35">
      <c r="A135" s="723" t="s">
        <v>456</v>
      </c>
      <c r="B135" s="701">
        <v>0</v>
      </c>
      <c r="C135" s="701">
        <v>4.6361100000000004</v>
      </c>
      <c r="D135" s="702">
        <v>4.6361100000000004</v>
      </c>
      <c r="E135" s="711" t="s">
        <v>329</v>
      </c>
      <c r="F135" s="701">
        <v>26.294524195926002</v>
      </c>
      <c r="G135" s="702">
        <v>4.382420699321</v>
      </c>
      <c r="H135" s="704">
        <v>0.17849999999999999</v>
      </c>
      <c r="I135" s="701">
        <v>0.17849999999999999</v>
      </c>
      <c r="J135" s="702">
        <v>-4.2039206993210003</v>
      </c>
      <c r="K135" s="705">
        <v>6.788485643E-3</v>
      </c>
    </row>
    <row r="136" spans="1:11" ht="14.4" customHeight="1" thickBot="1" x14ac:dyDescent="0.35">
      <c r="A136" s="723" t="s">
        <v>457</v>
      </c>
      <c r="B136" s="701">
        <v>0</v>
      </c>
      <c r="C136" s="701">
        <v>-4.9969999999999999</v>
      </c>
      <c r="D136" s="702">
        <v>-4.9969999999999999</v>
      </c>
      <c r="E136" s="711" t="s">
        <v>378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12" t="s">
        <v>329</v>
      </c>
    </row>
    <row r="137" spans="1:11" ht="14.4" customHeight="1" thickBot="1" x14ac:dyDescent="0.35">
      <c r="A137" s="723" t="s">
        <v>458</v>
      </c>
      <c r="B137" s="701">
        <v>0</v>
      </c>
      <c r="C137" s="701">
        <v>40.25</v>
      </c>
      <c r="D137" s="702">
        <v>40.25</v>
      </c>
      <c r="E137" s="711" t="s">
        <v>329</v>
      </c>
      <c r="F137" s="701">
        <v>100.437888851983</v>
      </c>
      <c r="G137" s="702">
        <v>16.739648141997002</v>
      </c>
      <c r="H137" s="704">
        <v>0</v>
      </c>
      <c r="I137" s="701">
        <v>0</v>
      </c>
      <c r="J137" s="702">
        <v>-16.739648141997002</v>
      </c>
      <c r="K137" s="705">
        <v>0</v>
      </c>
    </row>
    <row r="138" spans="1:11" ht="14.4" customHeight="1" thickBot="1" x14ac:dyDescent="0.35">
      <c r="A138" s="723" t="s">
        <v>459</v>
      </c>
      <c r="B138" s="701">
        <v>0</v>
      </c>
      <c r="C138" s="701">
        <v>70.831000000000003</v>
      </c>
      <c r="D138" s="702">
        <v>70.831000000000003</v>
      </c>
      <c r="E138" s="711" t="s">
        <v>329</v>
      </c>
      <c r="F138" s="701">
        <v>67.259314608967998</v>
      </c>
      <c r="G138" s="702">
        <v>11.209885768161</v>
      </c>
      <c r="H138" s="704">
        <v>3.5990000000000002</v>
      </c>
      <c r="I138" s="701">
        <v>19.055</v>
      </c>
      <c r="J138" s="702">
        <v>7.8451142318380001</v>
      </c>
      <c r="K138" s="705">
        <v>0.28330648491999999</v>
      </c>
    </row>
    <row r="139" spans="1:11" ht="14.4" customHeight="1" thickBot="1" x14ac:dyDescent="0.35">
      <c r="A139" s="725" t="s">
        <v>460</v>
      </c>
      <c r="B139" s="701">
        <v>0</v>
      </c>
      <c r="C139" s="701">
        <v>0.24999999999899999</v>
      </c>
      <c r="D139" s="702">
        <v>0.24999999999899999</v>
      </c>
      <c r="E139" s="711" t="s">
        <v>329</v>
      </c>
      <c r="F139" s="701">
        <v>9.5932095425000002E-2</v>
      </c>
      <c r="G139" s="702">
        <v>1.5988682569999999E-2</v>
      </c>
      <c r="H139" s="704">
        <v>0</v>
      </c>
      <c r="I139" s="701">
        <v>0</v>
      </c>
      <c r="J139" s="702">
        <v>-1.5988682569999999E-2</v>
      </c>
      <c r="K139" s="705">
        <v>0</v>
      </c>
    </row>
    <row r="140" spans="1:11" ht="14.4" customHeight="1" thickBot="1" x14ac:dyDescent="0.35">
      <c r="A140" s="723" t="s">
        <v>461</v>
      </c>
      <c r="B140" s="701">
        <v>0</v>
      </c>
      <c r="C140" s="701">
        <v>0.24999999999899999</v>
      </c>
      <c r="D140" s="702">
        <v>0.24999999999899999</v>
      </c>
      <c r="E140" s="711" t="s">
        <v>329</v>
      </c>
      <c r="F140" s="701">
        <v>9.5932095425000002E-2</v>
      </c>
      <c r="G140" s="702">
        <v>1.5988682569999999E-2</v>
      </c>
      <c r="H140" s="704">
        <v>0</v>
      </c>
      <c r="I140" s="701">
        <v>0</v>
      </c>
      <c r="J140" s="702">
        <v>-1.5988682569999999E-2</v>
      </c>
      <c r="K140" s="705">
        <v>0</v>
      </c>
    </row>
    <row r="141" spans="1:11" ht="14.4" customHeight="1" thickBot="1" x14ac:dyDescent="0.35">
      <c r="A141" s="720" t="s">
        <v>462</v>
      </c>
      <c r="B141" s="701">
        <v>6168.00000000001</v>
      </c>
      <c r="C141" s="701">
        <v>6547.28172</v>
      </c>
      <c r="D141" s="702">
        <v>379.28171999999103</v>
      </c>
      <c r="E141" s="703">
        <v>1.0614918482489999</v>
      </c>
      <c r="F141" s="701">
        <v>6293.6676319958397</v>
      </c>
      <c r="G141" s="702">
        <v>1048.9446053326401</v>
      </c>
      <c r="H141" s="704">
        <v>826.73485000000005</v>
      </c>
      <c r="I141" s="701">
        <v>1325.1000799999999</v>
      </c>
      <c r="J141" s="702">
        <v>276.15547466736001</v>
      </c>
      <c r="K141" s="705">
        <v>0.21054497273700001</v>
      </c>
    </row>
    <row r="142" spans="1:11" ht="14.4" customHeight="1" thickBot="1" x14ac:dyDescent="0.35">
      <c r="A142" s="721" t="s">
        <v>463</v>
      </c>
      <c r="B142" s="701">
        <v>5867.00000000001</v>
      </c>
      <c r="C142" s="701">
        <v>5961.0820000000003</v>
      </c>
      <c r="D142" s="702">
        <v>94.081999999990998</v>
      </c>
      <c r="E142" s="703">
        <v>1.0160357934199999</v>
      </c>
      <c r="F142" s="701">
        <v>6293.6676319958397</v>
      </c>
      <c r="G142" s="702">
        <v>1048.9446053326401</v>
      </c>
      <c r="H142" s="704">
        <v>457.37599999999998</v>
      </c>
      <c r="I142" s="701">
        <v>914.75400000000002</v>
      </c>
      <c r="J142" s="702">
        <v>-134.19060533263999</v>
      </c>
      <c r="K142" s="705">
        <v>0.14534513950899999</v>
      </c>
    </row>
    <row r="143" spans="1:11" ht="14.4" customHeight="1" thickBot="1" x14ac:dyDescent="0.35">
      <c r="A143" s="722" t="s">
        <v>464</v>
      </c>
      <c r="B143" s="706">
        <v>5867.00000000001</v>
      </c>
      <c r="C143" s="706">
        <v>5943.3220000000001</v>
      </c>
      <c r="D143" s="707">
        <v>76.321999999990993</v>
      </c>
      <c r="E143" s="713">
        <v>1.0130086926869999</v>
      </c>
      <c r="F143" s="706">
        <v>6293.6676319958397</v>
      </c>
      <c r="G143" s="707">
        <v>1048.9446053326401</v>
      </c>
      <c r="H143" s="709">
        <v>457.37599999999998</v>
      </c>
      <c r="I143" s="706">
        <v>914.75400000000002</v>
      </c>
      <c r="J143" s="707">
        <v>-134.19060533263999</v>
      </c>
      <c r="K143" s="714">
        <v>0.14534513950899999</v>
      </c>
    </row>
    <row r="144" spans="1:11" ht="14.4" customHeight="1" thickBot="1" x14ac:dyDescent="0.35">
      <c r="A144" s="723" t="s">
        <v>465</v>
      </c>
      <c r="B144" s="701">
        <v>494.00000000000102</v>
      </c>
      <c r="C144" s="701">
        <v>494.78899999999999</v>
      </c>
      <c r="D144" s="702">
        <v>0.78899999999899995</v>
      </c>
      <c r="E144" s="703">
        <v>1.0015971659909999</v>
      </c>
      <c r="F144" s="701">
        <v>525.18426062683795</v>
      </c>
      <c r="G144" s="702">
        <v>87.530710104472007</v>
      </c>
      <c r="H144" s="704">
        <v>41.817</v>
      </c>
      <c r="I144" s="701">
        <v>83.634</v>
      </c>
      <c r="J144" s="702">
        <v>-3.8967101044720001</v>
      </c>
      <c r="K144" s="705">
        <v>0.15924696581700001</v>
      </c>
    </row>
    <row r="145" spans="1:11" ht="14.4" customHeight="1" thickBot="1" x14ac:dyDescent="0.35">
      <c r="A145" s="723" t="s">
        <v>466</v>
      </c>
      <c r="B145" s="701">
        <v>1713</v>
      </c>
      <c r="C145" s="701">
        <v>1718.115</v>
      </c>
      <c r="D145" s="702">
        <v>5.1149999999969999</v>
      </c>
      <c r="E145" s="703">
        <v>1.0029859894919999</v>
      </c>
      <c r="F145" s="701">
        <v>1787.7968464451701</v>
      </c>
      <c r="G145" s="702">
        <v>297.96614107419498</v>
      </c>
      <c r="H145" s="704">
        <v>163.00399999999999</v>
      </c>
      <c r="I145" s="701">
        <v>326.00900000000001</v>
      </c>
      <c r="J145" s="702">
        <v>28.042858925804001</v>
      </c>
      <c r="K145" s="705">
        <v>0.18235237445899999</v>
      </c>
    </row>
    <row r="146" spans="1:11" ht="14.4" customHeight="1" thickBot="1" x14ac:dyDescent="0.35">
      <c r="A146" s="723" t="s">
        <v>467</v>
      </c>
      <c r="B146" s="701">
        <v>64</v>
      </c>
      <c r="C146" s="701">
        <v>79.085999999999999</v>
      </c>
      <c r="D146" s="702">
        <v>15.085999999999</v>
      </c>
      <c r="E146" s="703">
        <v>1.23571875</v>
      </c>
      <c r="F146" s="701">
        <v>84.049121431271004</v>
      </c>
      <c r="G146" s="702">
        <v>14.008186905211</v>
      </c>
      <c r="H146" s="704">
        <v>10.243</v>
      </c>
      <c r="I146" s="701">
        <v>20.486000000000001</v>
      </c>
      <c r="J146" s="702">
        <v>6.4778130947879999</v>
      </c>
      <c r="K146" s="705">
        <v>0.24373841928500001</v>
      </c>
    </row>
    <row r="147" spans="1:11" ht="14.4" customHeight="1" thickBot="1" x14ac:dyDescent="0.35">
      <c r="A147" s="723" t="s">
        <v>468</v>
      </c>
      <c r="B147" s="701">
        <v>11</v>
      </c>
      <c r="C147" s="701">
        <v>9.4120000000000008</v>
      </c>
      <c r="D147" s="702">
        <v>-1.5880000000000001</v>
      </c>
      <c r="E147" s="703">
        <v>0.85563636363600004</v>
      </c>
      <c r="F147" s="701">
        <v>9.9984084973999998</v>
      </c>
      <c r="G147" s="702">
        <v>1.6664014162330001</v>
      </c>
      <c r="H147" s="704">
        <v>0.78700000000000003</v>
      </c>
      <c r="I147" s="701">
        <v>1.5740000000000001</v>
      </c>
      <c r="J147" s="702">
        <v>-9.2401416232999994E-2</v>
      </c>
      <c r="K147" s="705">
        <v>0.15742505423799999</v>
      </c>
    </row>
    <row r="148" spans="1:11" ht="14.4" customHeight="1" thickBot="1" x14ac:dyDescent="0.35">
      <c r="A148" s="723" t="s">
        <v>469</v>
      </c>
      <c r="B148" s="701">
        <v>3583.00000000001</v>
      </c>
      <c r="C148" s="701">
        <v>3639.58</v>
      </c>
      <c r="D148" s="702">
        <v>56.579999999992999</v>
      </c>
      <c r="E148" s="703">
        <v>1.015791236394</v>
      </c>
      <c r="F148" s="701">
        <v>3884.15214594287</v>
      </c>
      <c r="G148" s="702">
        <v>647.35869099047898</v>
      </c>
      <c r="H148" s="704">
        <v>241.52500000000001</v>
      </c>
      <c r="I148" s="701">
        <v>483.05099999999999</v>
      </c>
      <c r="J148" s="702">
        <v>-164.30769099047899</v>
      </c>
      <c r="K148" s="705">
        <v>0.124364592799</v>
      </c>
    </row>
    <row r="149" spans="1:11" ht="14.4" customHeight="1" thickBot="1" x14ac:dyDescent="0.35">
      <c r="A149" s="723" t="s">
        <v>470</v>
      </c>
      <c r="B149" s="701">
        <v>2</v>
      </c>
      <c r="C149" s="701">
        <v>2.34</v>
      </c>
      <c r="D149" s="702">
        <v>0.33999999999899999</v>
      </c>
      <c r="E149" s="703">
        <v>1.17</v>
      </c>
      <c r="F149" s="701">
        <v>2.4868490522869999</v>
      </c>
      <c r="G149" s="702">
        <v>0.41447484204700002</v>
      </c>
      <c r="H149" s="704">
        <v>0</v>
      </c>
      <c r="I149" s="701">
        <v>0</v>
      </c>
      <c r="J149" s="702">
        <v>-0.41447484204700002</v>
      </c>
      <c r="K149" s="705">
        <v>0</v>
      </c>
    </row>
    <row r="150" spans="1:11" ht="14.4" customHeight="1" thickBot="1" x14ac:dyDescent="0.35">
      <c r="A150" s="722" t="s">
        <v>471</v>
      </c>
      <c r="B150" s="706">
        <v>0</v>
      </c>
      <c r="C150" s="706">
        <v>17.760000000000002</v>
      </c>
      <c r="D150" s="707">
        <v>17.760000000000002</v>
      </c>
      <c r="E150" s="708" t="s">
        <v>329</v>
      </c>
      <c r="F150" s="706">
        <v>0</v>
      </c>
      <c r="G150" s="707">
        <v>0</v>
      </c>
      <c r="H150" s="709">
        <v>0</v>
      </c>
      <c r="I150" s="706">
        <v>0</v>
      </c>
      <c r="J150" s="707">
        <v>0</v>
      </c>
      <c r="K150" s="710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17.760000000000002</v>
      </c>
      <c r="D151" s="702">
        <v>17.760000000000002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1" t="s">
        <v>473</v>
      </c>
      <c r="B152" s="701">
        <v>301</v>
      </c>
      <c r="C152" s="701">
        <v>586.19971999999996</v>
      </c>
      <c r="D152" s="702">
        <v>285.19972000000001</v>
      </c>
      <c r="E152" s="703">
        <v>1.9475073754150001</v>
      </c>
      <c r="F152" s="701">
        <v>0</v>
      </c>
      <c r="G152" s="702">
        <v>0</v>
      </c>
      <c r="H152" s="704">
        <v>369.35885000000002</v>
      </c>
      <c r="I152" s="701">
        <v>410.34607999999997</v>
      </c>
      <c r="J152" s="702">
        <v>410.34607999999997</v>
      </c>
      <c r="K152" s="712" t="s">
        <v>329</v>
      </c>
    </row>
    <row r="153" spans="1:11" ht="14.4" customHeight="1" thickBot="1" x14ac:dyDescent="0.35">
      <c r="A153" s="722" t="s">
        <v>474</v>
      </c>
      <c r="B153" s="706">
        <v>301</v>
      </c>
      <c r="C153" s="706">
        <v>266.32382000000001</v>
      </c>
      <c r="D153" s="707">
        <v>-34.676180000000002</v>
      </c>
      <c r="E153" s="713">
        <v>0.88479674418599996</v>
      </c>
      <c r="F153" s="706">
        <v>0</v>
      </c>
      <c r="G153" s="707">
        <v>0</v>
      </c>
      <c r="H153" s="709">
        <v>358.40472</v>
      </c>
      <c r="I153" s="706">
        <v>390.26855</v>
      </c>
      <c r="J153" s="707">
        <v>390.26855</v>
      </c>
      <c r="K153" s="710" t="s">
        <v>329</v>
      </c>
    </row>
    <row r="154" spans="1:11" ht="14.4" customHeight="1" thickBot="1" x14ac:dyDescent="0.35">
      <c r="A154" s="723" t="s">
        <v>475</v>
      </c>
      <c r="B154" s="701">
        <v>301</v>
      </c>
      <c r="C154" s="701">
        <v>248.31728000000001</v>
      </c>
      <c r="D154" s="702">
        <v>-52.682720000000003</v>
      </c>
      <c r="E154" s="703">
        <v>0.82497435215899995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18.006540000000001</v>
      </c>
      <c r="D155" s="702">
        <v>18.006540000000001</v>
      </c>
      <c r="E155" s="711" t="s">
        <v>329</v>
      </c>
      <c r="F155" s="701">
        <v>0</v>
      </c>
      <c r="G155" s="702">
        <v>0</v>
      </c>
      <c r="H155" s="704">
        <v>358.40472</v>
      </c>
      <c r="I155" s="701">
        <v>390.26855</v>
      </c>
      <c r="J155" s="702">
        <v>390.26855</v>
      </c>
      <c r="K155" s="712" t="s">
        <v>329</v>
      </c>
    </row>
    <row r="156" spans="1:11" ht="14.4" customHeight="1" thickBot="1" x14ac:dyDescent="0.35">
      <c r="A156" s="722" t="s">
        <v>477</v>
      </c>
      <c r="B156" s="706">
        <v>0</v>
      </c>
      <c r="C156" s="706">
        <v>172.4171</v>
      </c>
      <c r="D156" s="707">
        <v>172.4171</v>
      </c>
      <c r="E156" s="708" t="s">
        <v>378</v>
      </c>
      <c r="F156" s="706">
        <v>0</v>
      </c>
      <c r="G156" s="707">
        <v>0</v>
      </c>
      <c r="H156" s="709">
        <v>0</v>
      </c>
      <c r="I156" s="706">
        <v>0</v>
      </c>
      <c r="J156" s="707">
        <v>0</v>
      </c>
      <c r="K156" s="710" t="s">
        <v>329</v>
      </c>
    </row>
    <row r="157" spans="1:11" ht="14.4" customHeight="1" thickBot="1" x14ac:dyDescent="0.35">
      <c r="A157" s="723" t="s">
        <v>478</v>
      </c>
      <c r="B157" s="701">
        <v>0</v>
      </c>
      <c r="C157" s="701">
        <v>8.8680000000000003</v>
      </c>
      <c r="D157" s="702">
        <v>8.8680000000000003</v>
      </c>
      <c r="E157" s="711" t="s">
        <v>378</v>
      </c>
      <c r="F157" s="701">
        <v>0</v>
      </c>
      <c r="G157" s="702">
        <v>0</v>
      </c>
      <c r="H157" s="704">
        <v>0</v>
      </c>
      <c r="I157" s="701">
        <v>0</v>
      </c>
      <c r="J157" s="702">
        <v>0</v>
      </c>
      <c r="K157" s="712" t="s">
        <v>329</v>
      </c>
    </row>
    <row r="158" spans="1:11" ht="14.4" customHeight="1" thickBot="1" x14ac:dyDescent="0.35">
      <c r="A158" s="723" t="s">
        <v>479</v>
      </c>
      <c r="B158" s="701">
        <v>0</v>
      </c>
      <c r="C158" s="701">
        <v>6.6</v>
      </c>
      <c r="D158" s="702">
        <v>6.6</v>
      </c>
      <c r="E158" s="711" t="s">
        <v>378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3" t="s">
        <v>480</v>
      </c>
      <c r="B159" s="701">
        <v>0</v>
      </c>
      <c r="C159" s="701">
        <v>12.257300000000001</v>
      </c>
      <c r="D159" s="702">
        <v>12.257300000000001</v>
      </c>
      <c r="E159" s="711" t="s">
        <v>378</v>
      </c>
      <c r="F159" s="701">
        <v>0</v>
      </c>
      <c r="G159" s="702">
        <v>0</v>
      </c>
      <c r="H159" s="704">
        <v>0</v>
      </c>
      <c r="I159" s="701">
        <v>0</v>
      </c>
      <c r="J159" s="702">
        <v>0</v>
      </c>
      <c r="K159" s="712" t="s">
        <v>329</v>
      </c>
    </row>
    <row r="160" spans="1:11" ht="14.4" customHeight="1" thickBot="1" x14ac:dyDescent="0.35">
      <c r="A160" s="723" t="s">
        <v>481</v>
      </c>
      <c r="B160" s="701">
        <v>0</v>
      </c>
      <c r="C160" s="701">
        <v>144.6918</v>
      </c>
      <c r="D160" s="702">
        <v>144.6918</v>
      </c>
      <c r="E160" s="711" t="s">
        <v>378</v>
      </c>
      <c r="F160" s="701">
        <v>0</v>
      </c>
      <c r="G160" s="702">
        <v>0</v>
      </c>
      <c r="H160" s="704">
        <v>0</v>
      </c>
      <c r="I160" s="701">
        <v>0</v>
      </c>
      <c r="J160" s="702">
        <v>0</v>
      </c>
      <c r="K160" s="712" t="s">
        <v>329</v>
      </c>
    </row>
    <row r="161" spans="1:11" ht="14.4" customHeight="1" thickBot="1" x14ac:dyDescent="0.35">
      <c r="A161" s="722" t="s">
        <v>482</v>
      </c>
      <c r="B161" s="706">
        <v>0</v>
      </c>
      <c r="C161" s="706">
        <v>28.184799999999999</v>
      </c>
      <c r="D161" s="707">
        <v>28.184799999999999</v>
      </c>
      <c r="E161" s="708" t="s">
        <v>329</v>
      </c>
      <c r="F161" s="706">
        <v>0</v>
      </c>
      <c r="G161" s="707">
        <v>0</v>
      </c>
      <c r="H161" s="709">
        <v>0</v>
      </c>
      <c r="I161" s="706">
        <v>9.1234000000000002</v>
      </c>
      <c r="J161" s="707">
        <v>9.1234000000000002</v>
      </c>
      <c r="K161" s="710" t="s">
        <v>329</v>
      </c>
    </row>
    <row r="162" spans="1:11" ht="14.4" customHeight="1" thickBot="1" x14ac:dyDescent="0.35">
      <c r="A162" s="723" t="s">
        <v>483</v>
      </c>
      <c r="B162" s="701">
        <v>0</v>
      </c>
      <c r="C162" s="701">
        <v>0.5</v>
      </c>
      <c r="D162" s="702">
        <v>0.5</v>
      </c>
      <c r="E162" s="711" t="s">
        <v>378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27.684799999999999</v>
      </c>
      <c r="D163" s="702">
        <v>27.684799999999999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9.1234000000000002</v>
      </c>
      <c r="J163" s="702">
        <v>9.1234000000000002</v>
      </c>
      <c r="K163" s="712" t="s">
        <v>329</v>
      </c>
    </row>
    <row r="164" spans="1:11" ht="14.4" customHeight="1" thickBot="1" x14ac:dyDescent="0.35">
      <c r="A164" s="722" t="s">
        <v>485</v>
      </c>
      <c r="B164" s="706">
        <v>0</v>
      </c>
      <c r="C164" s="706">
        <v>119.274</v>
      </c>
      <c r="D164" s="707">
        <v>119.274</v>
      </c>
      <c r="E164" s="708" t="s">
        <v>329</v>
      </c>
      <c r="F164" s="706">
        <v>0</v>
      </c>
      <c r="G164" s="707">
        <v>0</v>
      </c>
      <c r="H164" s="709">
        <v>10.954129999999999</v>
      </c>
      <c r="I164" s="706">
        <v>10.954129999999999</v>
      </c>
      <c r="J164" s="707">
        <v>10.954129999999999</v>
      </c>
      <c r="K164" s="710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119.274</v>
      </c>
      <c r="D165" s="702">
        <v>119.274</v>
      </c>
      <c r="E165" s="711" t="s">
        <v>329</v>
      </c>
      <c r="F165" s="701">
        <v>0</v>
      </c>
      <c r="G165" s="702">
        <v>0</v>
      </c>
      <c r="H165" s="704">
        <v>10.954129999999999</v>
      </c>
      <c r="I165" s="701">
        <v>10.954129999999999</v>
      </c>
      <c r="J165" s="702">
        <v>10.954129999999999</v>
      </c>
      <c r="K165" s="712" t="s">
        <v>329</v>
      </c>
    </row>
    <row r="166" spans="1:11" ht="14.4" customHeight="1" thickBot="1" x14ac:dyDescent="0.35">
      <c r="A166" s="719" t="s">
        <v>487</v>
      </c>
      <c r="B166" s="701">
        <v>133005.67406636901</v>
      </c>
      <c r="C166" s="701">
        <v>126220.40285</v>
      </c>
      <c r="D166" s="702">
        <v>-6785.2712163693104</v>
      </c>
      <c r="E166" s="703">
        <v>0.94898509958999999</v>
      </c>
      <c r="F166" s="701">
        <v>125740.973873165</v>
      </c>
      <c r="G166" s="702">
        <v>20956.828978860802</v>
      </c>
      <c r="H166" s="704">
        <v>13486.127549999999</v>
      </c>
      <c r="I166" s="701">
        <v>24392.167399999998</v>
      </c>
      <c r="J166" s="702">
        <v>3435.3384211391999</v>
      </c>
      <c r="K166" s="705">
        <v>0.193987422306</v>
      </c>
    </row>
    <row r="167" spans="1:11" ht="14.4" customHeight="1" thickBot="1" x14ac:dyDescent="0.35">
      <c r="A167" s="720" t="s">
        <v>488</v>
      </c>
      <c r="B167" s="701">
        <v>132958.09678873999</v>
      </c>
      <c r="C167" s="701">
        <v>125329.72693999999</v>
      </c>
      <c r="D167" s="702">
        <v>-7628.3698487401998</v>
      </c>
      <c r="E167" s="703">
        <v>0.94262575929500003</v>
      </c>
      <c r="F167" s="701">
        <v>125467.126466669</v>
      </c>
      <c r="G167" s="702">
        <v>20911.1877444448</v>
      </c>
      <c r="H167" s="704">
        <v>13482.656279999999</v>
      </c>
      <c r="I167" s="701">
        <v>24382.131140000001</v>
      </c>
      <c r="J167" s="702">
        <v>3470.9433955551599</v>
      </c>
      <c r="K167" s="705">
        <v>0.19433083251800001</v>
      </c>
    </row>
    <row r="168" spans="1:11" ht="14.4" customHeight="1" thickBot="1" x14ac:dyDescent="0.35">
      <c r="A168" s="721" t="s">
        <v>489</v>
      </c>
      <c r="B168" s="701">
        <v>132958.09678873999</v>
      </c>
      <c r="C168" s="701">
        <v>125329.72693999999</v>
      </c>
      <c r="D168" s="702">
        <v>-7628.3698487401998</v>
      </c>
      <c r="E168" s="703">
        <v>0.94262575929500003</v>
      </c>
      <c r="F168" s="701">
        <v>125467.126466669</v>
      </c>
      <c r="G168" s="702">
        <v>20911.1877444448</v>
      </c>
      <c r="H168" s="704">
        <v>13482.656279999999</v>
      </c>
      <c r="I168" s="701">
        <v>24382.131140000001</v>
      </c>
      <c r="J168" s="702">
        <v>3470.9433955551599</v>
      </c>
      <c r="K168" s="705">
        <v>0.19433083251800001</v>
      </c>
    </row>
    <row r="169" spans="1:11" ht="14.4" customHeight="1" thickBot="1" x14ac:dyDescent="0.35">
      <c r="A169" s="722" t="s">
        <v>490</v>
      </c>
      <c r="B169" s="706">
        <v>12.611121869798</v>
      </c>
      <c r="C169" s="706">
        <v>198.50406000000001</v>
      </c>
      <c r="D169" s="707">
        <v>185.892938130201</v>
      </c>
      <c r="E169" s="713">
        <v>15.740396615733999</v>
      </c>
      <c r="F169" s="706">
        <v>207.23327640504399</v>
      </c>
      <c r="G169" s="707">
        <v>34.538879400840003</v>
      </c>
      <c r="H169" s="709">
        <v>5.2900000000000003E-2</v>
      </c>
      <c r="I169" s="706">
        <v>0.1948</v>
      </c>
      <c r="J169" s="707">
        <v>-34.344079400840002</v>
      </c>
      <c r="K169" s="714">
        <v>9.4000347499999996E-4</v>
      </c>
    </row>
    <row r="170" spans="1:11" ht="14.4" customHeight="1" thickBot="1" x14ac:dyDescent="0.35">
      <c r="A170" s="723" t="s">
        <v>491</v>
      </c>
      <c r="B170" s="701">
        <v>0.37489033412400002</v>
      </c>
      <c r="C170" s="701">
        <v>1.10416</v>
      </c>
      <c r="D170" s="702">
        <v>0.72926966587499997</v>
      </c>
      <c r="E170" s="703">
        <v>2.9452879935620002</v>
      </c>
      <c r="F170" s="701">
        <v>1.0332534051010001</v>
      </c>
      <c r="G170" s="702">
        <v>0.17220890085000001</v>
      </c>
      <c r="H170" s="704">
        <v>5.2900000000000003E-2</v>
      </c>
      <c r="I170" s="701">
        <v>0.10580000000000001</v>
      </c>
      <c r="J170" s="702">
        <v>-6.6408900849999994E-2</v>
      </c>
      <c r="K170" s="705">
        <v>0.102395017018</v>
      </c>
    </row>
    <row r="171" spans="1:11" ht="14.4" customHeight="1" thickBot="1" x14ac:dyDescent="0.35">
      <c r="A171" s="723" t="s">
        <v>492</v>
      </c>
      <c r="B171" s="701">
        <v>2</v>
      </c>
      <c r="C171" s="701">
        <v>0.76200000000000001</v>
      </c>
      <c r="D171" s="702">
        <v>-1.238</v>
      </c>
      <c r="E171" s="703">
        <v>0.38100000000000001</v>
      </c>
      <c r="F171" s="701">
        <v>0.319514780326</v>
      </c>
      <c r="G171" s="702">
        <v>5.3252463387000001E-2</v>
      </c>
      <c r="H171" s="704">
        <v>0</v>
      </c>
      <c r="I171" s="701">
        <v>8.8999999999999996E-2</v>
      </c>
      <c r="J171" s="702">
        <v>3.5747536612000003E-2</v>
      </c>
      <c r="K171" s="705">
        <v>0.27854736456599999</v>
      </c>
    </row>
    <row r="172" spans="1:11" ht="14.4" customHeight="1" thickBot="1" x14ac:dyDescent="0.35">
      <c r="A172" s="723" t="s">
        <v>493</v>
      </c>
      <c r="B172" s="701">
        <v>0.23623153567399999</v>
      </c>
      <c r="C172" s="701">
        <v>194.25574</v>
      </c>
      <c r="D172" s="702">
        <v>194.01950846432601</v>
      </c>
      <c r="E172" s="703">
        <v>822.31078693891095</v>
      </c>
      <c r="F172" s="701">
        <v>202.815565657744</v>
      </c>
      <c r="G172" s="702">
        <v>33.802594276290002</v>
      </c>
      <c r="H172" s="704">
        <v>0</v>
      </c>
      <c r="I172" s="701">
        <v>0</v>
      </c>
      <c r="J172" s="702">
        <v>-33.802594276290002</v>
      </c>
      <c r="K172" s="705">
        <v>0</v>
      </c>
    </row>
    <row r="173" spans="1:11" ht="14.4" customHeight="1" thickBot="1" x14ac:dyDescent="0.35">
      <c r="A173" s="723" t="s">
        <v>494</v>
      </c>
      <c r="B173" s="701">
        <v>10</v>
      </c>
      <c r="C173" s="701">
        <v>2.3821599999999998</v>
      </c>
      <c r="D173" s="702">
        <v>-7.6178400000000002</v>
      </c>
      <c r="E173" s="703">
        <v>0.23821600000000001</v>
      </c>
      <c r="F173" s="701">
        <v>3.0649425618719999</v>
      </c>
      <c r="G173" s="702">
        <v>0.51082376031200005</v>
      </c>
      <c r="H173" s="704">
        <v>0</v>
      </c>
      <c r="I173" s="701">
        <v>0</v>
      </c>
      <c r="J173" s="702">
        <v>-0.51082376031200005</v>
      </c>
      <c r="K173" s="705">
        <v>0</v>
      </c>
    </row>
    <row r="174" spans="1:11" ht="14.4" customHeight="1" thickBot="1" x14ac:dyDescent="0.35">
      <c r="A174" s="722" t="s">
        <v>495</v>
      </c>
      <c r="B174" s="706">
        <v>590.57039173246301</v>
      </c>
      <c r="C174" s="706">
        <v>970.80994999999996</v>
      </c>
      <c r="D174" s="707">
        <v>380.23955826753701</v>
      </c>
      <c r="E174" s="713">
        <v>1.64385137418</v>
      </c>
      <c r="F174" s="706">
        <v>1157.2102638417</v>
      </c>
      <c r="G174" s="707">
        <v>192.86837730694899</v>
      </c>
      <c r="H174" s="709">
        <v>3.73644</v>
      </c>
      <c r="I174" s="706">
        <v>140.27008000000001</v>
      </c>
      <c r="J174" s="707">
        <v>-52.598297306949</v>
      </c>
      <c r="K174" s="714">
        <v>0.12121399574699999</v>
      </c>
    </row>
    <row r="175" spans="1:11" ht="14.4" customHeight="1" thickBot="1" x14ac:dyDescent="0.35">
      <c r="A175" s="723" t="s">
        <v>496</v>
      </c>
      <c r="B175" s="701">
        <v>590.57039173246301</v>
      </c>
      <c r="C175" s="701">
        <v>970.80994999999996</v>
      </c>
      <c r="D175" s="702">
        <v>380.23955826753701</v>
      </c>
      <c r="E175" s="703">
        <v>1.64385137418</v>
      </c>
      <c r="F175" s="701">
        <v>1157.2102638417</v>
      </c>
      <c r="G175" s="702">
        <v>192.86837730694899</v>
      </c>
      <c r="H175" s="704">
        <v>3.73644</v>
      </c>
      <c r="I175" s="701">
        <v>140.27008000000001</v>
      </c>
      <c r="J175" s="702">
        <v>-52.598297306949</v>
      </c>
      <c r="K175" s="705">
        <v>0.12121399574699999</v>
      </c>
    </row>
    <row r="176" spans="1:11" ht="14.4" customHeight="1" thickBot="1" x14ac:dyDescent="0.35">
      <c r="A176" s="722" t="s">
        <v>497</v>
      </c>
      <c r="B176" s="706">
        <v>135.69601507183299</v>
      </c>
      <c r="C176" s="706">
        <v>101.17751</v>
      </c>
      <c r="D176" s="707">
        <v>-34.518505071832003</v>
      </c>
      <c r="E176" s="713">
        <v>0.74561887426399998</v>
      </c>
      <c r="F176" s="706">
        <v>101.199122203996</v>
      </c>
      <c r="G176" s="707">
        <v>16.866520367332001</v>
      </c>
      <c r="H176" s="709">
        <v>0.15515999999999999</v>
      </c>
      <c r="I176" s="706">
        <v>0.60404000000000002</v>
      </c>
      <c r="J176" s="707">
        <v>-16.262480367332</v>
      </c>
      <c r="K176" s="714">
        <v>5.9688264759999998E-3</v>
      </c>
    </row>
    <row r="177" spans="1:11" ht="14.4" customHeight="1" thickBot="1" x14ac:dyDescent="0.35">
      <c r="A177" s="723" t="s">
        <v>498</v>
      </c>
      <c r="B177" s="701">
        <v>135.28873122464299</v>
      </c>
      <c r="C177" s="701">
        <v>-7.0399999989999998E-3</v>
      </c>
      <c r="D177" s="702">
        <v>-135.295771224643</v>
      </c>
      <c r="E177" s="703">
        <v>-5.2036854335711199E-5</v>
      </c>
      <c r="F177" s="701">
        <v>0</v>
      </c>
      <c r="G177" s="702">
        <v>0</v>
      </c>
      <c r="H177" s="704">
        <v>0.25956000000000001</v>
      </c>
      <c r="I177" s="701">
        <v>0.25956000000000001</v>
      </c>
      <c r="J177" s="702">
        <v>0.25956000000000001</v>
      </c>
      <c r="K177" s="712" t="s">
        <v>329</v>
      </c>
    </row>
    <row r="178" spans="1:11" ht="14.4" customHeight="1" thickBot="1" x14ac:dyDescent="0.35">
      <c r="A178" s="723" t="s">
        <v>499</v>
      </c>
      <c r="B178" s="701">
        <v>0.40728384718900001</v>
      </c>
      <c r="C178" s="701">
        <v>101.18455</v>
      </c>
      <c r="D178" s="702">
        <v>100.77726615281</v>
      </c>
      <c r="E178" s="703">
        <v>248.43742441086999</v>
      </c>
      <c r="F178" s="701">
        <v>101.199122203996</v>
      </c>
      <c r="G178" s="702">
        <v>16.866520367332001</v>
      </c>
      <c r="H178" s="704">
        <v>-0.10440000000000001</v>
      </c>
      <c r="I178" s="701">
        <v>0.34448000000000001</v>
      </c>
      <c r="J178" s="702">
        <v>-16.522040367332</v>
      </c>
      <c r="K178" s="705">
        <v>3.4039820939999999E-3</v>
      </c>
    </row>
    <row r="179" spans="1:11" ht="14.4" customHeight="1" thickBot="1" x14ac:dyDescent="0.35">
      <c r="A179" s="722" t="s">
        <v>500</v>
      </c>
      <c r="B179" s="706">
        <v>0</v>
      </c>
      <c r="C179" s="706">
        <v>-38.805309999999999</v>
      </c>
      <c r="D179" s="707">
        <v>-38.805309999999999</v>
      </c>
      <c r="E179" s="708" t="s">
        <v>329</v>
      </c>
      <c r="F179" s="706">
        <v>0</v>
      </c>
      <c r="G179" s="707">
        <v>0</v>
      </c>
      <c r="H179" s="709">
        <v>0</v>
      </c>
      <c r="I179" s="706">
        <v>0</v>
      </c>
      <c r="J179" s="707">
        <v>0</v>
      </c>
      <c r="K179" s="710" t="s">
        <v>329</v>
      </c>
    </row>
    <row r="180" spans="1:11" ht="14.4" customHeight="1" thickBot="1" x14ac:dyDescent="0.35">
      <c r="A180" s="723" t="s">
        <v>501</v>
      </c>
      <c r="B180" s="701">
        <v>0</v>
      </c>
      <c r="C180" s="701">
        <v>-38.805309999999999</v>
      </c>
      <c r="D180" s="702">
        <v>-38.805309999999999</v>
      </c>
      <c r="E180" s="711" t="s">
        <v>329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329</v>
      </c>
    </row>
    <row r="181" spans="1:11" ht="14.4" customHeight="1" thickBot="1" x14ac:dyDescent="0.35">
      <c r="A181" s="722" t="s">
        <v>502</v>
      </c>
      <c r="B181" s="706">
        <v>0.21926006612599999</v>
      </c>
      <c r="C181" s="706">
        <v>0</v>
      </c>
      <c r="D181" s="707">
        <v>-0.21926006612599999</v>
      </c>
      <c r="E181" s="713">
        <v>0</v>
      </c>
      <c r="F181" s="706">
        <v>0</v>
      </c>
      <c r="G181" s="707">
        <v>0</v>
      </c>
      <c r="H181" s="709">
        <v>0</v>
      </c>
      <c r="I181" s="706">
        <v>0</v>
      </c>
      <c r="J181" s="707">
        <v>0</v>
      </c>
      <c r="K181" s="714">
        <v>0</v>
      </c>
    </row>
    <row r="182" spans="1:11" ht="14.4" customHeight="1" thickBot="1" x14ac:dyDescent="0.35">
      <c r="A182" s="723" t="s">
        <v>503</v>
      </c>
      <c r="B182" s="701">
        <v>0.21926006612599999</v>
      </c>
      <c r="C182" s="701">
        <v>0</v>
      </c>
      <c r="D182" s="702">
        <v>-0.21926006612599999</v>
      </c>
      <c r="E182" s="703">
        <v>0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05">
        <v>0</v>
      </c>
    </row>
    <row r="183" spans="1:11" ht="14.4" customHeight="1" thickBot="1" x14ac:dyDescent="0.35">
      <c r="A183" s="722" t="s">
        <v>504</v>
      </c>
      <c r="B183" s="706">
        <v>132219</v>
      </c>
      <c r="C183" s="706">
        <v>121927.67465</v>
      </c>
      <c r="D183" s="707">
        <v>-10291.325349999999</v>
      </c>
      <c r="E183" s="713">
        <v>0.92216455010200005</v>
      </c>
      <c r="F183" s="706">
        <v>124001.48380421801</v>
      </c>
      <c r="G183" s="707">
        <v>20666.913967369699</v>
      </c>
      <c r="H183" s="709">
        <v>13478.67556</v>
      </c>
      <c r="I183" s="706">
        <v>23282.33973</v>
      </c>
      <c r="J183" s="707">
        <v>2615.4257626302901</v>
      </c>
      <c r="K183" s="714">
        <v>0.187758557524</v>
      </c>
    </row>
    <row r="184" spans="1:11" ht="14.4" customHeight="1" thickBot="1" x14ac:dyDescent="0.35">
      <c r="A184" s="723" t="s">
        <v>505</v>
      </c>
      <c r="B184" s="701">
        <v>62217</v>
      </c>
      <c r="C184" s="701">
        <v>54771.957029999998</v>
      </c>
      <c r="D184" s="702">
        <v>-7445.0429699999904</v>
      </c>
      <c r="E184" s="703">
        <v>0.88033748059200001</v>
      </c>
      <c r="F184" s="701">
        <v>55765.752827095901</v>
      </c>
      <c r="G184" s="702">
        <v>9294.2921378493102</v>
      </c>
      <c r="H184" s="704">
        <v>6493.5013799999997</v>
      </c>
      <c r="I184" s="701">
        <v>11089.46277</v>
      </c>
      <c r="J184" s="702">
        <v>1795.1706321506899</v>
      </c>
      <c r="K184" s="705">
        <v>0.19885794072099999</v>
      </c>
    </row>
    <row r="185" spans="1:11" ht="14.4" customHeight="1" thickBot="1" x14ac:dyDescent="0.35">
      <c r="A185" s="723" t="s">
        <v>506</v>
      </c>
      <c r="B185" s="701">
        <v>70002</v>
      </c>
      <c r="C185" s="701">
        <v>67155.717619999996</v>
      </c>
      <c r="D185" s="702">
        <v>-2846.2823800000201</v>
      </c>
      <c r="E185" s="703">
        <v>0.95933998485700001</v>
      </c>
      <c r="F185" s="701">
        <v>68235.730977122395</v>
      </c>
      <c r="G185" s="702">
        <v>11372.6218295204</v>
      </c>
      <c r="H185" s="704">
        <v>6985.17418</v>
      </c>
      <c r="I185" s="701">
        <v>12192.87696</v>
      </c>
      <c r="J185" s="702">
        <v>820.25513047959805</v>
      </c>
      <c r="K185" s="705">
        <v>0.178687570066</v>
      </c>
    </row>
    <row r="186" spans="1:11" ht="14.4" customHeight="1" thickBot="1" x14ac:dyDescent="0.35">
      <c r="A186" s="722" t="s">
        <v>507</v>
      </c>
      <c r="B186" s="706">
        <v>0</v>
      </c>
      <c r="C186" s="706">
        <v>2170.3660799999998</v>
      </c>
      <c r="D186" s="707">
        <v>2170.3660799999998</v>
      </c>
      <c r="E186" s="708" t="s">
        <v>329</v>
      </c>
      <c r="F186" s="706">
        <v>0</v>
      </c>
      <c r="G186" s="707">
        <v>0</v>
      </c>
      <c r="H186" s="709">
        <v>3.6220000000000002E-2</v>
      </c>
      <c r="I186" s="706">
        <v>958.72248999999999</v>
      </c>
      <c r="J186" s="707">
        <v>958.72248999999999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1696.31431</v>
      </c>
      <c r="D187" s="702">
        <v>1696.31431</v>
      </c>
      <c r="E187" s="711" t="s">
        <v>329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474.05176999999998</v>
      </c>
      <c r="D188" s="702">
        <v>474.05176999999998</v>
      </c>
      <c r="E188" s="711" t="s">
        <v>329</v>
      </c>
      <c r="F188" s="701">
        <v>0</v>
      </c>
      <c r="G188" s="702">
        <v>0</v>
      </c>
      <c r="H188" s="704">
        <v>3.6220000000000002E-2</v>
      </c>
      <c r="I188" s="701">
        <v>958.72248999999999</v>
      </c>
      <c r="J188" s="702">
        <v>958.72248999999999</v>
      </c>
      <c r="K188" s="712" t="s">
        <v>329</v>
      </c>
    </row>
    <row r="189" spans="1:11" ht="14.4" customHeight="1" thickBot="1" x14ac:dyDescent="0.35">
      <c r="A189" s="720" t="s">
        <v>510</v>
      </c>
      <c r="B189" s="701">
        <v>36.413702093795997</v>
      </c>
      <c r="C189" s="701">
        <v>99.183909999999997</v>
      </c>
      <c r="D189" s="702">
        <v>62.770207906202998</v>
      </c>
      <c r="E189" s="703">
        <v>2.7238073663729998</v>
      </c>
      <c r="F189" s="701">
        <v>7.5932775856400001</v>
      </c>
      <c r="G189" s="702">
        <v>1.265546264273</v>
      </c>
      <c r="H189" s="704">
        <v>3.4712700000000001</v>
      </c>
      <c r="I189" s="701">
        <v>10.03626</v>
      </c>
      <c r="J189" s="702">
        <v>8.7707137357259999</v>
      </c>
      <c r="K189" s="705">
        <v>1.321729633456</v>
      </c>
    </row>
    <row r="190" spans="1:11" ht="14.4" customHeight="1" thickBot="1" x14ac:dyDescent="0.35">
      <c r="A190" s="721" t="s">
        <v>511</v>
      </c>
      <c r="B190" s="701">
        <v>0</v>
      </c>
      <c r="C190" s="701">
        <v>34.75</v>
      </c>
      <c r="D190" s="702">
        <v>34.75</v>
      </c>
      <c r="E190" s="711" t="s">
        <v>378</v>
      </c>
      <c r="F190" s="701">
        <v>0</v>
      </c>
      <c r="G190" s="702">
        <v>0</v>
      </c>
      <c r="H190" s="704">
        <v>3</v>
      </c>
      <c r="I190" s="701">
        <v>9.5</v>
      </c>
      <c r="J190" s="702">
        <v>9.5</v>
      </c>
      <c r="K190" s="712" t="s">
        <v>329</v>
      </c>
    </row>
    <row r="191" spans="1:11" ht="14.4" customHeight="1" thickBot="1" x14ac:dyDescent="0.35">
      <c r="A191" s="722" t="s">
        <v>512</v>
      </c>
      <c r="B191" s="706">
        <v>0</v>
      </c>
      <c r="C191" s="706">
        <v>34.75</v>
      </c>
      <c r="D191" s="707">
        <v>34.75</v>
      </c>
      <c r="E191" s="708" t="s">
        <v>378</v>
      </c>
      <c r="F191" s="706">
        <v>0</v>
      </c>
      <c r="G191" s="707">
        <v>0</v>
      </c>
      <c r="H191" s="709">
        <v>3</v>
      </c>
      <c r="I191" s="706">
        <v>9.5</v>
      </c>
      <c r="J191" s="707">
        <v>9.5</v>
      </c>
      <c r="K191" s="710" t="s">
        <v>329</v>
      </c>
    </row>
    <row r="192" spans="1:11" ht="14.4" customHeight="1" thickBot="1" x14ac:dyDescent="0.35">
      <c r="A192" s="723" t="s">
        <v>513</v>
      </c>
      <c r="B192" s="701">
        <v>0</v>
      </c>
      <c r="C192" s="701">
        <v>34.75</v>
      </c>
      <c r="D192" s="702">
        <v>34.75</v>
      </c>
      <c r="E192" s="711" t="s">
        <v>378</v>
      </c>
      <c r="F192" s="701">
        <v>0</v>
      </c>
      <c r="G192" s="702">
        <v>0</v>
      </c>
      <c r="H192" s="704">
        <v>3</v>
      </c>
      <c r="I192" s="701">
        <v>9.5</v>
      </c>
      <c r="J192" s="702">
        <v>9.5</v>
      </c>
      <c r="K192" s="712" t="s">
        <v>329</v>
      </c>
    </row>
    <row r="193" spans="1:11" ht="14.4" customHeight="1" thickBot="1" x14ac:dyDescent="0.35">
      <c r="A193" s="726" t="s">
        <v>514</v>
      </c>
      <c r="B193" s="706">
        <v>36.413702093795997</v>
      </c>
      <c r="C193" s="706">
        <v>64.433909999999997</v>
      </c>
      <c r="D193" s="707">
        <v>28.020207906203002</v>
      </c>
      <c r="E193" s="713">
        <v>1.7694962691239999</v>
      </c>
      <c r="F193" s="706">
        <v>7.5932775856400001</v>
      </c>
      <c r="G193" s="707">
        <v>1.265546264273</v>
      </c>
      <c r="H193" s="709">
        <v>0.47127000000000002</v>
      </c>
      <c r="I193" s="706">
        <v>0.53625999999999996</v>
      </c>
      <c r="J193" s="707">
        <v>-0.72928626427300003</v>
      </c>
      <c r="K193" s="714">
        <v>7.0622994346000001E-2</v>
      </c>
    </row>
    <row r="194" spans="1:11" ht="14.4" customHeight="1" thickBot="1" x14ac:dyDescent="0.35">
      <c r="A194" s="722" t="s">
        <v>515</v>
      </c>
      <c r="B194" s="706">
        <v>0</v>
      </c>
      <c r="C194" s="706">
        <v>40.500410000000002</v>
      </c>
      <c r="D194" s="707">
        <v>40.500410000000002</v>
      </c>
      <c r="E194" s="708" t="s">
        <v>329</v>
      </c>
      <c r="F194" s="706">
        <v>0</v>
      </c>
      <c r="G194" s="707">
        <v>0</v>
      </c>
      <c r="H194" s="709">
        <v>-1.0000000000000001E-5</v>
      </c>
      <c r="I194" s="706">
        <v>-2.0000000000000002E-5</v>
      </c>
      <c r="J194" s="707">
        <v>-2.0000000000000002E-5</v>
      </c>
      <c r="K194" s="710" t="s">
        <v>329</v>
      </c>
    </row>
    <row r="195" spans="1:11" ht="14.4" customHeight="1" thickBot="1" x14ac:dyDescent="0.35">
      <c r="A195" s="723" t="s">
        <v>516</v>
      </c>
      <c r="B195" s="701">
        <v>0</v>
      </c>
      <c r="C195" s="701">
        <v>4.0999999999999999E-4</v>
      </c>
      <c r="D195" s="702">
        <v>4.0999999999999999E-4</v>
      </c>
      <c r="E195" s="711" t="s">
        <v>329</v>
      </c>
      <c r="F195" s="701">
        <v>0</v>
      </c>
      <c r="G195" s="702">
        <v>0</v>
      </c>
      <c r="H195" s="704">
        <v>-1.0000000000000001E-5</v>
      </c>
      <c r="I195" s="701">
        <v>-2.0000000000000002E-5</v>
      </c>
      <c r="J195" s="702">
        <v>-2.0000000000000002E-5</v>
      </c>
      <c r="K195" s="712" t="s">
        <v>329</v>
      </c>
    </row>
    <row r="196" spans="1:11" ht="14.4" customHeight="1" thickBot="1" x14ac:dyDescent="0.35">
      <c r="A196" s="723" t="s">
        <v>517</v>
      </c>
      <c r="B196" s="701">
        <v>0</v>
      </c>
      <c r="C196" s="701">
        <v>40.5</v>
      </c>
      <c r="D196" s="702">
        <v>40.5</v>
      </c>
      <c r="E196" s="711" t="s">
        <v>378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" customHeight="1" thickBot="1" x14ac:dyDescent="0.35">
      <c r="A197" s="722" t="s">
        <v>518</v>
      </c>
      <c r="B197" s="706">
        <v>36.413702093795997</v>
      </c>
      <c r="C197" s="706">
        <v>23.933499999999999</v>
      </c>
      <c r="D197" s="707">
        <v>-12.480202093796001</v>
      </c>
      <c r="E197" s="713">
        <v>0.65726632074699998</v>
      </c>
      <c r="F197" s="706">
        <v>7.5932775856400001</v>
      </c>
      <c r="G197" s="707">
        <v>1.265546264273</v>
      </c>
      <c r="H197" s="709">
        <v>0.47127999999999998</v>
      </c>
      <c r="I197" s="706">
        <v>0.53627999999999998</v>
      </c>
      <c r="J197" s="707">
        <v>-0.72926626427300001</v>
      </c>
      <c r="K197" s="714">
        <v>7.0625628253999997E-2</v>
      </c>
    </row>
    <row r="198" spans="1:11" ht="14.4" customHeight="1" thickBot="1" x14ac:dyDescent="0.35">
      <c r="A198" s="723" t="s">
        <v>519</v>
      </c>
      <c r="B198" s="701">
        <v>0</v>
      </c>
      <c r="C198" s="701">
        <v>0.41299999999999998</v>
      </c>
      <c r="D198" s="702">
        <v>0.41299999999999998</v>
      </c>
      <c r="E198" s="711" t="s">
        <v>329</v>
      </c>
      <c r="F198" s="701">
        <v>0.63192208140100004</v>
      </c>
      <c r="G198" s="702">
        <v>0.1053203469</v>
      </c>
      <c r="H198" s="704">
        <v>2.5000000000000001E-2</v>
      </c>
      <c r="I198" s="701">
        <v>0.09</v>
      </c>
      <c r="J198" s="702">
        <v>-1.53203469E-2</v>
      </c>
      <c r="K198" s="705">
        <v>0.14242262242199999</v>
      </c>
    </row>
    <row r="199" spans="1:11" ht="14.4" customHeight="1" thickBot="1" x14ac:dyDescent="0.35">
      <c r="A199" s="723" t="s">
        <v>520</v>
      </c>
      <c r="B199" s="701">
        <v>5.5440468458090004</v>
      </c>
      <c r="C199" s="701">
        <v>0</v>
      </c>
      <c r="D199" s="702">
        <v>-5.5440468458090004</v>
      </c>
      <c r="E199" s="703">
        <v>0</v>
      </c>
      <c r="F199" s="701">
        <v>0</v>
      </c>
      <c r="G199" s="702">
        <v>0</v>
      </c>
      <c r="H199" s="704">
        <v>0</v>
      </c>
      <c r="I199" s="701">
        <v>0</v>
      </c>
      <c r="J199" s="702">
        <v>0</v>
      </c>
      <c r="K199" s="705">
        <v>0</v>
      </c>
    </row>
    <row r="200" spans="1:11" ht="14.4" customHeight="1" thickBot="1" x14ac:dyDescent="0.35">
      <c r="A200" s="723" t="s">
        <v>521</v>
      </c>
      <c r="B200" s="701">
        <v>0.11135609503</v>
      </c>
      <c r="C200" s="701">
        <v>4.9340000000000002E-2</v>
      </c>
      <c r="D200" s="702">
        <v>-6.2016095030000003E-2</v>
      </c>
      <c r="E200" s="703">
        <v>0.44308306596500002</v>
      </c>
      <c r="F200" s="701">
        <v>6.5668288630999994E-2</v>
      </c>
      <c r="G200" s="702">
        <v>1.0944714770999999E-2</v>
      </c>
      <c r="H200" s="704">
        <v>0</v>
      </c>
      <c r="I200" s="701">
        <v>0</v>
      </c>
      <c r="J200" s="702">
        <v>-1.0944714770999999E-2</v>
      </c>
      <c r="K200" s="705">
        <v>0</v>
      </c>
    </row>
    <row r="201" spans="1:11" ht="14.4" customHeight="1" thickBot="1" x14ac:dyDescent="0.35">
      <c r="A201" s="723" t="s">
        <v>522</v>
      </c>
      <c r="B201" s="701">
        <v>30.758299152955999</v>
      </c>
      <c r="C201" s="701">
        <v>23.471160000000001</v>
      </c>
      <c r="D201" s="702">
        <v>-7.2871391529559997</v>
      </c>
      <c r="E201" s="703">
        <v>0.76308380652899999</v>
      </c>
      <c r="F201" s="701">
        <v>6.8956872156070004</v>
      </c>
      <c r="G201" s="702">
        <v>1.149281202601</v>
      </c>
      <c r="H201" s="704">
        <v>0.44628000000000001</v>
      </c>
      <c r="I201" s="701">
        <v>0.44628000000000001</v>
      </c>
      <c r="J201" s="702">
        <v>-0.70300120260099996</v>
      </c>
      <c r="K201" s="705">
        <v>6.4718712732E-2</v>
      </c>
    </row>
    <row r="202" spans="1:11" ht="14.4" customHeight="1" thickBot="1" x14ac:dyDescent="0.35">
      <c r="A202" s="720" t="s">
        <v>523</v>
      </c>
      <c r="B202" s="701">
        <v>11.163575535318</v>
      </c>
      <c r="C202" s="701">
        <v>791.49199999999996</v>
      </c>
      <c r="D202" s="702">
        <v>780.32842446468203</v>
      </c>
      <c r="E202" s="703">
        <v>70.899506837744994</v>
      </c>
      <c r="F202" s="701">
        <v>266.25412891014298</v>
      </c>
      <c r="G202" s="702">
        <v>44.375688151689999</v>
      </c>
      <c r="H202" s="704">
        <v>0</v>
      </c>
      <c r="I202" s="701">
        <v>0</v>
      </c>
      <c r="J202" s="702">
        <v>-44.375688151689999</v>
      </c>
      <c r="K202" s="705">
        <v>0</v>
      </c>
    </row>
    <row r="203" spans="1:11" ht="14.4" customHeight="1" thickBot="1" x14ac:dyDescent="0.35">
      <c r="A203" s="726" t="s">
        <v>524</v>
      </c>
      <c r="B203" s="706">
        <v>11.163575535318</v>
      </c>
      <c r="C203" s="706">
        <v>791.49199999999996</v>
      </c>
      <c r="D203" s="707">
        <v>780.32842446468203</v>
      </c>
      <c r="E203" s="713">
        <v>70.899506837744994</v>
      </c>
      <c r="F203" s="706">
        <v>266.25412891014298</v>
      </c>
      <c r="G203" s="707">
        <v>44.375688151689999</v>
      </c>
      <c r="H203" s="709">
        <v>0</v>
      </c>
      <c r="I203" s="706">
        <v>0</v>
      </c>
      <c r="J203" s="707">
        <v>-44.375688151689999</v>
      </c>
      <c r="K203" s="714">
        <v>0</v>
      </c>
    </row>
    <row r="204" spans="1:11" ht="14.4" customHeight="1" thickBot="1" x14ac:dyDescent="0.35">
      <c r="A204" s="722" t="s">
        <v>525</v>
      </c>
      <c r="B204" s="706">
        <v>11.163575535318</v>
      </c>
      <c r="C204" s="706">
        <v>791.49199999999996</v>
      </c>
      <c r="D204" s="707">
        <v>780.32842446468203</v>
      </c>
      <c r="E204" s="713">
        <v>70.899506837744994</v>
      </c>
      <c r="F204" s="706">
        <v>266.25412891014298</v>
      </c>
      <c r="G204" s="707">
        <v>44.375688151689999</v>
      </c>
      <c r="H204" s="709">
        <v>0</v>
      </c>
      <c r="I204" s="706">
        <v>0</v>
      </c>
      <c r="J204" s="707">
        <v>-44.375688151689999</v>
      </c>
      <c r="K204" s="714">
        <v>0</v>
      </c>
    </row>
    <row r="205" spans="1:11" ht="14.4" customHeight="1" thickBot="1" x14ac:dyDescent="0.35">
      <c r="A205" s="723" t="s">
        <v>526</v>
      </c>
      <c r="B205" s="701">
        <v>0</v>
      </c>
      <c r="C205" s="701">
        <v>610.26800000000003</v>
      </c>
      <c r="D205" s="702">
        <v>610.26800000000003</v>
      </c>
      <c r="E205" s="711" t="s">
        <v>378</v>
      </c>
      <c r="F205" s="701">
        <v>0</v>
      </c>
      <c r="G205" s="702">
        <v>0</v>
      </c>
      <c r="H205" s="704">
        <v>0</v>
      </c>
      <c r="I205" s="701">
        <v>0</v>
      </c>
      <c r="J205" s="702">
        <v>0</v>
      </c>
      <c r="K205" s="705">
        <v>0</v>
      </c>
    </row>
    <row r="206" spans="1:11" ht="14.4" customHeight="1" thickBot="1" x14ac:dyDescent="0.35">
      <c r="A206" s="723" t="s">
        <v>527</v>
      </c>
      <c r="B206" s="701">
        <v>11.163575535318</v>
      </c>
      <c r="C206" s="701">
        <v>181.22399999999999</v>
      </c>
      <c r="D206" s="702">
        <v>170.060424464682</v>
      </c>
      <c r="E206" s="703">
        <v>16.23350864843</v>
      </c>
      <c r="F206" s="701">
        <v>266.25412891014298</v>
      </c>
      <c r="G206" s="702">
        <v>44.375688151689999</v>
      </c>
      <c r="H206" s="704">
        <v>0</v>
      </c>
      <c r="I206" s="701">
        <v>0</v>
      </c>
      <c r="J206" s="702">
        <v>-44.375688151689999</v>
      </c>
      <c r="K206" s="705">
        <v>0</v>
      </c>
    </row>
    <row r="207" spans="1:11" ht="14.4" customHeight="1" thickBot="1" x14ac:dyDescent="0.35">
      <c r="A207" s="719" t="s">
        <v>528</v>
      </c>
      <c r="B207" s="701">
        <v>10051.5228848226</v>
      </c>
      <c r="C207" s="701">
        <v>11255.113009999999</v>
      </c>
      <c r="D207" s="702">
        <v>1203.5901251773701</v>
      </c>
      <c r="E207" s="703">
        <v>1.119742066845</v>
      </c>
      <c r="F207" s="701">
        <v>0</v>
      </c>
      <c r="G207" s="702">
        <v>0</v>
      </c>
      <c r="H207" s="704">
        <v>958.39417000000003</v>
      </c>
      <c r="I207" s="701">
        <v>1918.9564700000001</v>
      </c>
      <c r="J207" s="702">
        <v>1918.9564700000001</v>
      </c>
      <c r="K207" s="712" t="s">
        <v>378</v>
      </c>
    </row>
    <row r="208" spans="1:11" ht="14.4" customHeight="1" thickBot="1" x14ac:dyDescent="0.35">
      <c r="A208" s="724" t="s">
        <v>529</v>
      </c>
      <c r="B208" s="706">
        <v>10051.5228848226</v>
      </c>
      <c r="C208" s="706">
        <v>11255.113009999999</v>
      </c>
      <c r="D208" s="707">
        <v>1203.5901251773701</v>
      </c>
      <c r="E208" s="713">
        <v>1.119742066845</v>
      </c>
      <c r="F208" s="706">
        <v>0</v>
      </c>
      <c r="G208" s="707">
        <v>0</v>
      </c>
      <c r="H208" s="709">
        <v>958.39417000000003</v>
      </c>
      <c r="I208" s="706">
        <v>1918.9564700000001</v>
      </c>
      <c r="J208" s="707">
        <v>1918.9564700000001</v>
      </c>
      <c r="K208" s="710" t="s">
        <v>378</v>
      </c>
    </row>
    <row r="209" spans="1:11" ht="14.4" customHeight="1" thickBot="1" x14ac:dyDescent="0.35">
      <c r="A209" s="726" t="s">
        <v>54</v>
      </c>
      <c r="B209" s="706">
        <v>10051.5228848226</v>
      </c>
      <c r="C209" s="706">
        <v>11255.113009999999</v>
      </c>
      <c r="D209" s="707">
        <v>1203.5901251773701</v>
      </c>
      <c r="E209" s="713">
        <v>1.119742066845</v>
      </c>
      <c r="F209" s="706">
        <v>0</v>
      </c>
      <c r="G209" s="707">
        <v>0</v>
      </c>
      <c r="H209" s="709">
        <v>958.39417000000003</v>
      </c>
      <c r="I209" s="706">
        <v>1918.9564700000001</v>
      </c>
      <c r="J209" s="707">
        <v>1918.9564700000001</v>
      </c>
      <c r="K209" s="710" t="s">
        <v>378</v>
      </c>
    </row>
    <row r="210" spans="1:11" ht="14.4" customHeight="1" thickBot="1" x14ac:dyDescent="0.35">
      <c r="A210" s="725" t="s">
        <v>530</v>
      </c>
      <c r="B210" s="701">
        <v>226.495159206951</v>
      </c>
      <c r="C210" s="701">
        <v>207.61168000000001</v>
      </c>
      <c r="D210" s="702">
        <v>-18.883479206951002</v>
      </c>
      <c r="E210" s="703">
        <v>0.91662744902299997</v>
      </c>
      <c r="F210" s="701">
        <v>0</v>
      </c>
      <c r="G210" s="702">
        <v>0</v>
      </c>
      <c r="H210" s="704">
        <v>13.6213</v>
      </c>
      <c r="I210" s="701">
        <v>26.071680000000001</v>
      </c>
      <c r="J210" s="702">
        <v>26.071680000000001</v>
      </c>
      <c r="K210" s="712" t="s">
        <v>378</v>
      </c>
    </row>
    <row r="211" spans="1:11" ht="14.4" customHeight="1" thickBot="1" x14ac:dyDescent="0.35">
      <c r="A211" s="723" t="s">
        <v>531</v>
      </c>
      <c r="B211" s="701">
        <v>226.495159206951</v>
      </c>
      <c r="C211" s="701">
        <v>207.61168000000001</v>
      </c>
      <c r="D211" s="702">
        <v>-18.883479206951002</v>
      </c>
      <c r="E211" s="703">
        <v>0.91662744902299997</v>
      </c>
      <c r="F211" s="701">
        <v>0</v>
      </c>
      <c r="G211" s="702">
        <v>0</v>
      </c>
      <c r="H211" s="704">
        <v>13.6213</v>
      </c>
      <c r="I211" s="701">
        <v>26.071680000000001</v>
      </c>
      <c r="J211" s="702">
        <v>26.071680000000001</v>
      </c>
      <c r="K211" s="712" t="s">
        <v>378</v>
      </c>
    </row>
    <row r="212" spans="1:11" ht="14.4" customHeight="1" thickBot="1" x14ac:dyDescent="0.35">
      <c r="A212" s="722" t="s">
        <v>532</v>
      </c>
      <c r="B212" s="706">
        <v>141.52540220686899</v>
      </c>
      <c r="C212" s="706">
        <v>132.084</v>
      </c>
      <c r="D212" s="707">
        <v>-9.4414022068680001</v>
      </c>
      <c r="E212" s="713">
        <v>0.93328828563800004</v>
      </c>
      <c r="F212" s="706">
        <v>0</v>
      </c>
      <c r="G212" s="707">
        <v>0</v>
      </c>
      <c r="H212" s="709">
        <v>2.9750000000000001</v>
      </c>
      <c r="I212" s="706">
        <v>15.45</v>
      </c>
      <c r="J212" s="707">
        <v>15.45</v>
      </c>
      <c r="K212" s="710" t="s">
        <v>378</v>
      </c>
    </row>
    <row r="213" spans="1:11" ht="14.4" customHeight="1" thickBot="1" x14ac:dyDescent="0.35">
      <c r="A213" s="723" t="s">
        <v>533</v>
      </c>
      <c r="B213" s="701">
        <v>141.52540220686899</v>
      </c>
      <c r="C213" s="701">
        <v>132.084</v>
      </c>
      <c r="D213" s="702">
        <v>-9.4414022068680001</v>
      </c>
      <c r="E213" s="703">
        <v>0.93328828563800004</v>
      </c>
      <c r="F213" s="701">
        <v>0</v>
      </c>
      <c r="G213" s="702">
        <v>0</v>
      </c>
      <c r="H213" s="704">
        <v>2.9750000000000001</v>
      </c>
      <c r="I213" s="701">
        <v>15.45</v>
      </c>
      <c r="J213" s="702">
        <v>15.45</v>
      </c>
      <c r="K213" s="712" t="s">
        <v>378</v>
      </c>
    </row>
    <row r="214" spans="1:11" ht="14.4" customHeight="1" thickBot="1" x14ac:dyDescent="0.35">
      <c r="A214" s="722" t="s">
        <v>534</v>
      </c>
      <c r="B214" s="706">
        <v>1949.45550060908</v>
      </c>
      <c r="C214" s="706">
        <v>1431.29096</v>
      </c>
      <c r="D214" s="707">
        <v>-518.164540609082</v>
      </c>
      <c r="E214" s="713">
        <v>0.73420037520799997</v>
      </c>
      <c r="F214" s="706">
        <v>0</v>
      </c>
      <c r="G214" s="707">
        <v>0</v>
      </c>
      <c r="H214" s="709">
        <v>112.0136</v>
      </c>
      <c r="I214" s="706">
        <v>237.3389</v>
      </c>
      <c r="J214" s="707">
        <v>237.3389</v>
      </c>
      <c r="K214" s="710" t="s">
        <v>378</v>
      </c>
    </row>
    <row r="215" spans="1:11" ht="14.4" customHeight="1" thickBot="1" x14ac:dyDescent="0.35">
      <c r="A215" s="723" t="s">
        <v>535</v>
      </c>
      <c r="B215" s="701">
        <v>1555.68926979254</v>
      </c>
      <c r="C215" s="701">
        <v>1245.164</v>
      </c>
      <c r="D215" s="702">
        <v>-310.52526979254202</v>
      </c>
      <c r="E215" s="703">
        <v>0.80039377025799996</v>
      </c>
      <c r="F215" s="701">
        <v>0</v>
      </c>
      <c r="G215" s="702">
        <v>0</v>
      </c>
      <c r="H215" s="704">
        <v>96.141999999999996</v>
      </c>
      <c r="I215" s="701">
        <v>203.67599999999999</v>
      </c>
      <c r="J215" s="702">
        <v>203.67599999999999</v>
      </c>
      <c r="K215" s="712" t="s">
        <v>378</v>
      </c>
    </row>
    <row r="216" spans="1:11" ht="14.4" customHeight="1" thickBot="1" x14ac:dyDescent="0.35">
      <c r="A216" s="723" t="s">
        <v>536</v>
      </c>
      <c r="B216" s="701">
        <v>338.798899097228</v>
      </c>
      <c r="C216" s="701">
        <v>144.8082</v>
      </c>
      <c r="D216" s="702">
        <v>-193.990699097228</v>
      </c>
      <c r="E216" s="703">
        <v>0.42741638295099998</v>
      </c>
      <c r="F216" s="701">
        <v>0</v>
      </c>
      <c r="G216" s="702">
        <v>0</v>
      </c>
      <c r="H216" s="704">
        <v>12.52</v>
      </c>
      <c r="I216" s="701">
        <v>26.371700000000001</v>
      </c>
      <c r="J216" s="702">
        <v>26.371700000000001</v>
      </c>
      <c r="K216" s="712" t="s">
        <v>378</v>
      </c>
    </row>
    <row r="217" spans="1:11" ht="14.4" customHeight="1" thickBot="1" x14ac:dyDescent="0.35">
      <c r="A217" s="723" t="s">
        <v>537</v>
      </c>
      <c r="B217" s="701">
        <v>54.967331719310998</v>
      </c>
      <c r="C217" s="701">
        <v>41.318759999999997</v>
      </c>
      <c r="D217" s="702">
        <v>-13.648571719311001</v>
      </c>
      <c r="E217" s="703">
        <v>0.75169666613899999</v>
      </c>
      <c r="F217" s="701">
        <v>0</v>
      </c>
      <c r="G217" s="702">
        <v>0</v>
      </c>
      <c r="H217" s="704">
        <v>3.3515999999999999</v>
      </c>
      <c r="I217" s="701">
        <v>7.2911999999999999</v>
      </c>
      <c r="J217" s="702">
        <v>7.2911999999999999</v>
      </c>
      <c r="K217" s="712" t="s">
        <v>378</v>
      </c>
    </row>
    <row r="218" spans="1:11" ht="14.4" customHeight="1" thickBot="1" x14ac:dyDescent="0.35">
      <c r="A218" s="722" t="s">
        <v>538</v>
      </c>
      <c r="B218" s="706">
        <v>1277.6080120162201</v>
      </c>
      <c r="C218" s="706">
        <v>1244.22938</v>
      </c>
      <c r="D218" s="707">
        <v>-33.378632016223001</v>
      </c>
      <c r="E218" s="713">
        <v>0.97387412124600004</v>
      </c>
      <c r="F218" s="706">
        <v>0</v>
      </c>
      <c r="G218" s="707">
        <v>0</v>
      </c>
      <c r="H218" s="709">
        <v>99.545159999999996</v>
      </c>
      <c r="I218" s="706">
        <v>211.44637</v>
      </c>
      <c r="J218" s="707">
        <v>211.44637</v>
      </c>
      <c r="K218" s="710" t="s">
        <v>378</v>
      </c>
    </row>
    <row r="219" spans="1:11" ht="14.4" customHeight="1" thickBot="1" x14ac:dyDescent="0.35">
      <c r="A219" s="723" t="s">
        <v>539</v>
      </c>
      <c r="B219" s="701">
        <v>1277.6080120162201</v>
      </c>
      <c r="C219" s="701">
        <v>1244.22938</v>
      </c>
      <c r="D219" s="702">
        <v>-33.378632016223001</v>
      </c>
      <c r="E219" s="703">
        <v>0.97387412124600004</v>
      </c>
      <c r="F219" s="701">
        <v>0</v>
      </c>
      <c r="G219" s="702">
        <v>0</v>
      </c>
      <c r="H219" s="704">
        <v>99.545159999999996</v>
      </c>
      <c r="I219" s="701">
        <v>211.44637</v>
      </c>
      <c r="J219" s="702">
        <v>211.44637</v>
      </c>
      <c r="K219" s="712" t="s">
        <v>378</v>
      </c>
    </row>
    <row r="220" spans="1:11" ht="14.4" customHeight="1" thickBot="1" x14ac:dyDescent="0.35">
      <c r="A220" s="722" t="s">
        <v>540</v>
      </c>
      <c r="B220" s="706">
        <v>0</v>
      </c>
      <c r="C220" s="706">
        <v>6.3369999999999997</v>
      </c>
      <c r="D220" s="707">
        <v>6.3369999999999997</v>
      </c>
      <c r="E220" s="708" t="s">
        <v>378</v>
      </c>
      <c r="F220" s="706">
        <v>0</v>
      </c>
      <c r="G220" s="707">
        <v>0</v>
      </c>
      <c r="H220" s="709">
        <v>0.40500000000000003</v>
      </c>
      <c r="I220" s="706">
        <v>0.76800000000000002</v>
      </c>
      <c r="J220" s="707">
        <v>0.76800000000000002</v>
      </c>
      <c r="K220" s="710" t="s">
        <v>378</v>
      </c>
    </row>
    <row r="221" spans="1:11" ht="14.4" customHeight="1" thickBot="1" x14ac:dyDescent="0.35">
      <c r="A221" s="723" t="s">
        <v>541</v>
      </c>
      <c r="B221" s="701">
        <v>0</v>
      </c>
      <c r="C221" s="701">
        <v>6.3369999999999997</v>
      </c>
      <c r="D221" s="702">
        <v>6.3369999999999997</v>
      </c>
      <c r="E221" s="711" t="s">
        <v>378</v>
      </c>
      <c r="F221" s="701">
        <v>0</v>
      </c>
      <c r="G221" s="702">
        <v>0</v>
      </c>
      <c r="H221" s="704">
        <v>0.40500000000000003</v>
      </c>
      <c r="I221" s="701">
        <v>0.76800000000000002</v>
      </c>
      <c r="J221" s="702">
        <v>0.76800000000000002</v>
      </c>
      <c r="K221" s="712" t="s">
        <v>378</v>
      </c>
    </row>
    <row r="222" spans="1:11" ht="14.4" customHeight="1" thickBot="1" x14ac:dyDescent="0.35">
      <c r="A222" s="722" t="s">
        <v>542</v>
      </c>
      <c r="B222" s="706">
        <v>850.19427841607205</v>
      </c>
      <c r="C222" s="706">
        <v>871.88906999999995</v>
      </c>
      <c r="D222" s="707">
        <v>21.694791583928001</v>
      </c>
      <c r="E222" s="713">
        <v>1.0255174518750001</v>
      </c>
      <c r="F222" s="706">
        <v>0</v>
      </c>
      <c r="G222" s="707">
        <v>0</v>
      </c>
      <c r="H222" s="709">
        <v>70.324070000000006</v>
      </c>
      <c r="I222" s="706">
        <v>140.59572</v>
      </c>
      <c r="J222" s="707">
        <v>140.59572</v>
      </c>
      <c r="K222" s="710" t="s">
        <v>378</v>
      </c>
    </row>
    <row r="223" spans="1:11" ht="14.4" customHeight="1" thickBot="1" x14ac:dyDescent="0.35">
      <c r="A223" s="723" t="s">
        <v>543</v>
      </c>
      <c r="B223" s="701">
        <v>850.19427841607205</v>
      </c>
      <c r="C223" s="701">
        <v>871.88906999999995</v>
      </c>
      <c r="D223" s="702">
        <v>21.694791583928001</v>
      </c>
      <c r="E223" s="703">
        <v>1.0255174518750001</v>
      </c>
      <c r="F223" s="701">
        <v>0</v>
      </c>
      <c r="G223" s="702">
        <v>0</v>
      </c>
      <c r="H223" s="704">
        <v>70.324070000000006</v>
      </c>
      <c r="I223" s="701">
        <v>140.59572</v>
      </c>
      <c r="J223" s="702">
        <v>140.59572</v>
      </c>
      <c r="K223" s="712" t="s">
        <v>378</v>
      </c>
    </row>
    <row r="224" spans="1:11" ht="14.4" customHeight="1" thickBot="1" x14ac:dyDescent="0.35">
      <c r="A224" s="722" t="s">
        <v>544</v>
      </c>
      <c r="B224" s="706">
        <v>0</v>
      </c>
      <c r="C224" s="706">
        <v>655.66741000000002</v>
      </c>
      <c r="D224" s="707">
        <v>655.66741000000002</v>
      </c>
      <c r="E224" s="708" t="s">
        <v>378</v>
      </c>
      <c r="F224" s="706">
        <v>0</v>
      </c>
      <c r="G224" s="707">
        <v>0</v>
      </c>
      <c r="H224" s="709">
        <v>71.323210000000003</v>
      </c>
      <c r="I224" s="706">
        <v>124.92259</v>
      </c>
      <c r="J224" s="707">
        <v>124.92259</v>
      </c>
      <c r="K224" s="710" t="s">
        <v>378</v>
      </c>
    </row>
    <row r="225" spans="1:11" ht="14.4" customHeight="1" thickBot="1" x14ac:dyDescent="0.35">
      <c r="A225" s="723" t="s">
        <v>545</v>
      </c>
      <c r="B225" s="701">
        <v>0</v>
      </c>
      <c r="C225" s="701">
        <v>655.66741000000002</v>
      </c>
      <c r="D225" s="702">
        <v>655.66741000000002</v>
      </c>
      <c r="E225" s="711" t="s">
        <v>378</v>
      </c>
      <c r="F225" s="701">
        <v>0</v>
      </c>
      <c r="G225" s="702">
        <v>0</v>
      </c>
      <c r="H225" s="704">
        <v>71.323210000000003</v>
      </c>
      <c r="I225" s="701">
        <v>124.92259</v>
      </c>
      <c r="J225" s="702">
        <v>124.92259</v>
      </c>
      <c r="K225" s="712" t="s">
        <v>378</v>
      </c>
    </row>
    <row r="226" spans="1:11" ht="14.4" customHeight="1" thickBot="1" x14ac:dyDescent="0.35">
      <c r="A226" s="722" t="s">
        <v>546</v>
      </c>
      <c r="B226" s="706">
        <v>5606.2445323674401</v>
      </c>
      <c r="C226" s="706">
        <v>6706.0035099999996</v>
      </c>
      <c r="D226" s="707">
        <v>1099.7589776325599</v>
      </c>
      <c r="E226" s="713">
        <v>1.196166787103</v>
      </c>
      <c r="F226" s="706">
        <v>0</v>
      </c>
      <c r="G226" s="707">
        <v>0</v>
      </c>
      <c r="H226" s="709">
        <v>588.18682999999999</v>
      </c>
      <c r="I226" s="706">
        <v>1162.36321</v>
      </c>
      <c r="J226" s="707">
        <v>1162.36321</v>
      </c>
      <c r="K226" s="710" t="s">
        <v>378</v>
      </c>
    </row>
    <row r="227" spans="1:11" ht="14.4" customHeight="1" thickBot="1" x14ac:dyDescent="0.35">
      <c r="A227" s="723" t="s">
        <v>547</v>
      </c>
      <c r="B227" s="701">
        <v>5606.2445323674401</v>
      </c>
      <c r="C227" s="701">
        <v>6706.0035099999996</v>
      </c>
      <c r="D227" s="702">
        <v>1099.7589776325599</v>
      </c>
      <c r="E227" s="703">
        <v>1.196166787103</v>
      </c>
      <c r="F227" s="701">
        <v>0</v>
      </c>
      <c r="G227" s="702">
        <v>0</v>
      </c>
      <c r="H227" s="704">
        <v>588.18682999999999</v>
      </c>
      <c r="I227" s="701">
        <v>1162.36321</v>
      </c>
      <c r="J227" s="702">
        <v>1162.36321</v>
      </c>
      <c r="K227" s="712" t="s">
        <v>378</v>
      </c>
    </row>
    <row r="228" spans="1:11" ht="14.4" customHeight="1" thickBot="1" x14ac:dyDescent="0.35">
      <c r="A228" s="719" t="s">
        <v>548</v>
      </c>
      <c r="B228" s="701">
        <v>0</v>
      </c>
      <c r="C228" s="701">
        <v>7.7329999999999996E-2</v>
      </c>
      <c r="D228" s="702">
        <v>7.7329999999999996E-2</v>
      </c>
      <c r="E228" s="711" t="s">
        <v>378</v>
      </c>
      <c r="F228" s="701">
        <v>0</v>
      </c>
      <c r="G228" s="702">
        <v>0</v>
      </c>
      <c r="H228" s="704">
        <v>0</v>
      </c>
      <c r="I228" s="701">
        <v>0</v>
      </c>
      <c r="J228" s="702">
        <v>0</v>
      </c>
      <c r="K228" s="705">
        <v>0</v>
      </c>
    </row>
    <row r="229" spans="1:11" ht="14.4" customHeight="1" thickBot="1" x14ac:dyDescent="0.35">
      <c r="A229" s="724" t="s">
        <v>549</v>
      </c>
      <c r="B229" s="706">
        <v>0</v>
      </c>
      <c r="C229" s="706">
        <v>7.7329999999999996E-2</v>
      </c>
      <c r="D229" s="707">
        <v>7.7329999999999996E-2</v>
      </c>
      <c r="E229" s="708" t="s">
        <v>378</v>
      </c>
      <c r="F229" s="706">
        <v>0</v>
      </c>
      <c r="G229" s="707">
        <v>0</v>
      </c>
      <c r="H229" s="709">
        <v>0</v>
      </c>
      <c r="I229" s="706">
        <v>0</v>
      </c>
      <c r="J229" s="707">
        <v>0</v>
      </c>
      <c r="K229" s="714">
        <v>0</v>
      </c>
    </row>
    <row r="230" spans="1:11" ht="14.4" customHeight="1" thickBot="1" x14ac:dyDescent="0.35">
      <c r="A230" s="726" t="s">
        <v>550</v>
      </c>
      <c r="B230" s="706">
        <v>0</v>
      </c>
      <c r="C230" s="706">
        <v>7.7329999999999996E-2</v>
      </c>
      <c r="D230" s="707">
        <v>7.7329999999999996E-2</v>
      </c>
      <c r="E230" s="708" t="s">
        <v>378</v>
      </c>
      <c r="F230" s="706">
        <v>0</v>
      </c>
      <c r="G230" s="707">
        <v>0</v>
      </c>
      <c r="H230" s="709">
        <v>0</v>
      </c>
      <c r="I230" s="706">
        <v>0</v>
      </c>
      <c r="J230" s="707">
        <v>0</v>
      </c>
      <c r="K230" s="714">
        <v>0</v>
      </c>
    </row>
    <row r="231" spans="1:11" ht="14.4" customHeight="1" thickBot="1" x14ac:dyDescent="0.35">
      <c r="A231" s="722" t="s">
        <v>551</v>
      </c>
      <c r="B231" s="706">
        <v>0</v>
      </c>
      <c r="C231" s="706">
        <v>7.7329999999999996E-2</v>
      </c>
      <c r="D231" s="707">
        <v>7.7329999999999996E-2</v>
      </c>
      <c r="E231" s="708" t="s">
        <v>378</v>
      </c>
      <c r="F231" s="706">
        <v>0</v>
      </c>
      <c r="G231" s="707">
        <v>0</v>
      </c>
      <c r="H231" s="709">
        <v>0</v>
      </c>
      <c r="I231" s="706">
        <v>0</v>
      </c>
      <c r="J231" s="707">
        <v>0</v>
      </c>
      <c r="K231" s="714">
        <v>0</v>
      </c>
    </row>
    <row r="232" spans="1:11" ht="14.4" customHeight="1" thickBot="1" x14ac:dyDescent="0.35">
      <c r="A232" s="723" t="s">
        <v>552</v>
      </c>
      <c r="B232" s="701">
        <v>0</v>
      </c>
      <c r="C232" s="701">
        <v>7.7329999999999996E-2</v>
      </c>
      <c r="D232" s="702">
        <v>7.7329999999999996E-2</v>
      </c>
      <c r="E232" s="711" t="s">
        <v>378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05">
        <v>0</v>
      </c>
    </row>
    <row r="233" spans="1:11" ht="14.4" customHeight="1" thickBot="1" x14ac:dyDescent="0.35">
      <c r="A233" s="727"/>
      <c r="B233" s="701">
        <v>-23690.821394056398</v>
      </c>
      <c r="C233" s="701">
        <v>-33765.688320000001</v>
      </c>
      <c r="D233" s="702">
        <v>-10074.866925943499</v>
      </c>
      <c r="E233" s="703">
        <v>1.4252645680089999</v>
      </c>
      <c r="F233" s="701">
        <v>-26615.603868714901</v>
      </c>
      <c r="G233" s="702">
        <v>-4435.9339781191602</v>
      </c>
      <c r="H233" s="704">
        <v>-20.232169999997001</v>
      </c>
      <c r="I233" s="701">
        <v>-4718.5771100000002</v>
      </c>
      <c r="J233" s="702">
        <v>-282.64313188084202</v>
      </c>
      <c r="K233" s="705">
        <v>0.17728611882199999</v>
      </c>
    </row>
    <row r="234" spans="1:11" ht="14.4" customHeight="1" thickBot="1" x14ac:dyDescent="0.35">
      <c r="A234" s="728" t="s">
        <v>66</v>
      </c>
      <c r="B234" s="715">
        <v>-23690.821394056398</v>
      </c>
      <c r="C234" s="715">
        <v>-33765.688320000001</v>
      </c>
      <c r="D234" s="716">
        <v>-10074.866925943499</v>
      </c>
      <c r="E234" s="717" t="s">
        <v>378</v>
      </c>
      <c r="F234" s="715">
        <v>-26615.603868714901</v>
      </c>
      <c r="G234" s="716">
        <v>-4435.9339781191602</v>
      </c>
      <c r="H234" s="715">
        <v>-20.232169999997001</v>
      </c>
      <c r="I234" s="715">
        <v>-4718.5771100000002</v>
      </c>
      <c r="J234" s="716">
        <v>-282.64313188084202</v>
      </c>
      <c r="K234" s="718">
        <v>0.17728611882199999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553</v>
      </c>
      <c r="B5" s="730" t="s">
        <v>554</v>
      </c>
      <c r="C5" s="731" t="s">
        <v>555</v>
      </c>
      <c r="D5" s="731" t="s">
        <v>555</v>
      </c>
      <c r="E5" s="731"/>
      <c r="F5" s="731" t="s">
        <v>555</v>
      </c>
      <c r="G5" s="731" t="s">
        <v>555</v>
      </c>
      <c r="H5" s="731" t="s">
        <v>555</v>
      </c>
      <c r="I5" s="732" t="s">
        <v>555</v>
      </c>
      <c r="J5" s="733" t="s">
        <v>73</v>
      </c>
    </row>
    <row r="6" spans="1:10" ht="14.4" customHeight="1" x14ac:dyDescent="0.3">
      <c r="A6" s="729" t="s">
        <v>553</v>
      </c>
      <c r="B6" s="730" t="s">
        <v>556</v>
      </c>
      <c r="C6" s="731">
        <v>678.23123999999984</v>
      </c>
      <c r="D6" s="731">
        <v>979.26360999999986</v>
      </c>
      <c r="E6" s="731"/>
      <c r="F6" s="731">
        <v>478.56930999999997</v>
      </c>
      <c r="G6" s="731">
        <v>799.12242504882806</v>
      </c>
      <c r="H6" s="731">
        <v>-320.55311504882809</v>
      </c>
      <c r="I6" s="732">
        <v>0.59886857757840839</v>
      </c>
      <c r="J6" s="733" t="s">
        <v>1</v>
      </c>
    </row>
    <row r="7" spans="1:10" ht="14.4" customHeight="1" x14ac:dyDescent="0.3">
      <c r="A7" s="729" t="s">
        <v>553</v>
      </c>
      <c r="B7" s="730" t="s">
        <v>557</v>
      </c>
      <c r="C7" s="731">
        <v>13.26886</v>
      </c>
      <c r="D7" s="731">
        <v>79.823570000000004</v>
      </c>
      <c r="E7" s="731"/>
      <c r="F7" s="731">
        <v>29.802300000000002</v>
      </c>
      <c r="G7" s="731">
        <v>50</v>
      </c>
      <c r="H7" s="731">
        <v>-20.197699999999998</v>
      </c>
      <c r="I7" s="732">
        <v>0.59604600000000008</v>
      </c>
      <c r="J7" s="733" t="s">
        <v>1</v>
      </c>
    </row>
    <row r="8" spans="1:10" ht="14.4" customHeight="1" x14ac:dyDescent="0.3">
      <c r="A8" s="729" t="s">
        <v>553</v>
      </c>
      <c r="B8" s="730" t="s">
        <v>558</v>
      </c>
      <c r="C8" s="731">
        <v>41.127130000000001</v>
      </c>
      <c r="D8" s="731">
        <v>34.284790000000001</v>
      </c>
      <c r="E8" s="731"/>
      <c r="F8" s="731">
        <v>18.510120000000004</v>
      </c>
      <c r="G8" s="731">
        <v>23.333333984374999</v>
      </c>
      <c r="H8" s="731">
        <v>-4.8232139843749948</v>
      </c>
      <c r="I8" s="732">
        <v>0.79329083500862652</v>
      </c>
      <c r="J8" s="733" t="s">
        <v>1</v>
      </c>
    </row>
    <row r="9" spans="1:10" ht="14.4" customHeight="1" x14ac:dyDescent="0.3">
      <c r="A9" s="729" t="s">
        <v>553</v>
      </c>
      <c r="B9" s="730" t="s">
        <v>559</v>
      </c>
      <c r="C9" s="731">
        <v>99.024199999999993</v>
      </c>
      <c r="D9" s="731">
        <v>103.3296</v>
      </c>
      <c r="E9" s="731"/>
      <c r="F9" s="731">
        <v>142.07820000000001</v>
      </c>
      <c r="G9" s="731">
        <v>120</v>
      </c>
      <c r="H9" s="731">
        <v>22.07820000000001</v>
      </c>
      <c r="I9" s="732">
        <v>1.1839850000000001</v>
      </c>
      <c r="J9" s="733" t="s">
        <v>1</v>
      </c>
    </row>
    <row r="10" spans="1:10" ht="14.4" customHeight="1" x14ac:dyDescent="0.3">
      <c r="A10" s="729" t="s">
        <v>553</v>
      </c>
      <c r="B10" s="730" t="s">
        <v>560</v>
      </c>
      <c r="C10" s="731">
        <v>8.2242499999999996</v>
      </c>
      <c r="D10" s="731">
        <v>0</v>
      </c>
      <c r="E10" s="731"/>
      <c r="F10" s="731">
        <v>237.10810000000001</v>
      </c>
      <c r="G10" s="731">
        <v>171.66667187499999</v>
      </c>
      <c r="H10" s="731">
        <v>65.441428125000016</v>
      </c>
      <c r="I10" s="732">
        <v>1.3812121911039992</v>
      </c>
      <c r="J10" s="733" t="s">
        <v>1</v>
      </c>
    </row>
    <row r="11" spans="1:10" ht="14.4" customHeight="1" x14ac:dyDescent="0.3">
      <c r="A11" s="729" t="s">
        <v>553</v>
      </c>
      <c r="B11" s="730" t="s">
        <v>561</v>
      </c>
      <c r="C11" s="731">
        <v>101.21414999999999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555</v>
      </c>
      <c r="J11" s="733" t="s">
        <v>1</v>
      </c>
    </row>
    <row r="12" spans="1:10" ht="14.4" customHeight="1" x14ac:dyDescent="0.3">
      <c r="A12" s="729" t="s">
        <v>553</v>
      </c>
      <c r="B12" s="730" t="s">
        <v>562</v>
      </c>
      <c r="C12" s="731">
        <v>45.470709999999997</v>
      </c>
      <c r="D12" s="731">
        <v>167.96426999999994</v>
      </c>
      <c r="E12" s="731"/>
      <c r="F12" s="731">
        <v>48.612420000000007</v>
      </c>
      <c r="G12" s="731">
        <v>71.66666594696045</v>
      </c>
      <c r="H12" s="731">
        <v>-23.054245946960442</v>
      </c>
      <c r="I12" s="732">
        <v>0.67831284402119973</v>
      </c>
      <c r="J12" s="733" t="s">
        <v>1</v>
      </c>
    </row>
    <row r="13" spans="1:10" ht="14.4" customHeight="1" x14ac:dyDescent="0.3">
      <c r="A13" s="729" t="s">
        <v>553</v>
      </c>
      <c r="B13" s="730" t="s">
        <v>563</v>
      </c>
      <c r="C13" s="731">
        <v>1.2280300000000002</v>
      </c>
      <c r="D13" s="731">
        <v>1.4375</v>
      </c>
      <c r="E13" s="731"/>
      <c r="F13" s="731">
        <v>7.6412100000000001</v>
      </c>
      <c r="G13" s="731">
        <v>5.8333327751159665</v>
      </c>
      <c r="H13" s="731">
        <v>1.8078772248840336</v>
      </c>
      <c r="I13" s="732">
        <v>1.3099218396379062</v>
      </c>
      <c r="J13" s="733" t="s">
        <v>1</v>
      </c>
    </row>
    <row r="14" spans="1:10" ht="14.4" customHeight="1" x14ac:dyDescent="0.3">
      <c r="A14" s="729" t="s">
        <v>553</v>
      </c>
      <c r="B14" s="730" t="s">
        <v>564</v>
      </c>
      <c r="C14" s="731">
        <v>13.72706</v>
      </c>
      <c r="D14" s="731">
        <v>0</v>
      </c>
      <c r="E14" s="731"/>
      <c r="F14" s="731">
        <v>0</v>
      </c>
      <c r="G14" s="731">
        <v>19.266666015624999</v>
      </c>
      <c r="H14" s="731">
        <v>-19.266666015624999</v>
      </c>
      <c r="I14" s="732">
        <v>0</v>
      </c>
      <c r="J14" s="733" t="s">
        <v>1</v>
      </c>
    </row>
    <row r="15" spans="1:10" ht="14.4" customHeight="1" x14ac:dyDescent="0.3">
      <c r="A15" s="729" t="s">
        <v>553</v>
      </c>
      <c r="B15" s="730" t="s">
        <v>565</v>
      </c>
      <c r="C15" s="731">
        <v>51.914000000000001</v>
      </c>
      <c r="D15" s="731">
        <v>56.648380000000003</v>
      </c>
      <c r="E15" s="731"/>
      <c r="F15" s="731">
        <v>40.21922</v>
      </c>
      <c r="G15" s="731">
        <v>43.333333007812499</v>
      </c>
      <c r="H15" s="731">
        <v>-3.1141130078124988</v>
      </c>
      <c r="I15" s="732">
        <v>0.92813585312602054</v>
      </c>
      <c r="J15" s="733" t="s">
        <v>1</v>
      </c>
    </row>
    <row r="16" spans="1:10" ht="14.4" customHeight="1" x14ac:dyDescent="0.3">
      <c r="A16" s="729" t="s">
        <v>553</v>
      </c>
      <c r="B16" s="730" t="s">
        <v>566</v>
      </c>
      <c r="C16" s="731">
        <v>1053.4296299999999</v>
      </c>
      <c r="D16" s="731">
        <v>1422.7517199999998</v>
      </c>
      <c r="E16" s="731"/>
      <c r="F16" s="731">
        <v>1002.54088</v>
      </c>
      <c r="G16" s="731">
        <v>1304.2224286537171</v>
      </c>
      <c r="H16" s="731">
        <v>-301.68154865371707</v>
      </c>
      <c r="I16" s="732">
        <v>0.76868857487359143</v>
      </c>
      <c r="J16" s="733" t="s">
        <v>567</v>
      </c>
    </row>
    <row r="18" spans="1:10" ht="14.4" customHeight="1" x14ac:dyDescent="0.3">
      <c r="A18" s="729" t="s">
        <v>553</v>
      </c>
      <c r="B18" s="730" t="s">
        <v>554</v>
      </c>
      <c r="C18" s="731" t="s">
        <v>555</v>
      </c>
      <c r="D18" s="731" t="s">
        <v>555</v>
      </c>
      <c r="E18" s="731"/>
      <c r="F18" s="731" t="s">
        <v>555</v>
      </c>
      <c r="G18" s="731" t="s">
        <v>555</v>
      </c>
      <c r="H18" s="731" t="s">
        <v>555</v>
      </c>
      <c r="I18" s="732" t="s">
        <v>555</v>
      </c>
      <c r="J18" s="733" t="s">
        <v>73</v>
      </c>
    </row>
    <row r="19" spans="1:10" ht="14.4" customHeight="1" x14ac:dyDescent="0.3">
      <c r="A19" s="729" t="s">
        <v>568</v>
      </c>
      <c r="B19" s="730" t="s">
        <v>569</v>
      </c>
      <c r="C19" s="731" t="s">
        <v>555</v>
      </c>
      <c r="D19" s="731" t="s">
        <v>555</v>
      </c>
      <c r="E19" s="731"/>
      <c r="F19" s="731" t="s">
        <v>555</v>
      </c>
      <c r="G19" s="731" t="s">
        <v>555</v>
      </c>
      <c r="H19" s="731" t="s">
        <v>555</v>
      </c>
      <c r="I19" s="732" t="s">
        <v>555</v>
      </c>
      <c r="J19" s="733" t="s">
        <v>0</v>
      </c>
    </row>
    <row r="20" spans="1:10" ht="14.4" customHeight="1" x14ac:dyDescent="0.3">
      <c r="A20" s="729" t="s">
        <v>568</v>
      </c>
      <c r="B20" s="730" t="s">
        <v>556</v>
      </c>
      <c r="C20" s="731">
        <v>26.040709999999997</v>
      </c>
      <c r="D20" s="731">
        <v>35.853839999999991</v>
      </c>
      <c r="E20" s="731"/>
      <c r="F20" s="731">
        <v>27.04044</v>
      </c>
      <c r="G20" s="731">
        <v>38</v>
      </c>
      <c r="H20" s="731">
        <v>-10.95956</v>
      </c>
      <c r="I20" s="732">
        <v>0.71159052631578945</v>
      </c>
      <c r="J20" s="733" t="s">
        <v>1</v>
      </c>
    </row>
    <row r="21" spans="1:10" ht="14.4" customHeight="1" x14ac:dyDescent="0.3">
      <c r="A21" s="729" t="s">
        <v>568</v>
      </c>
      <c r="B21" s="730" t="s">
        <v>559</v>
      </c>
      <c r="C21" s="731">
        <v>0</v>
      </c>
      <c r="D21" s="731">
        <v>0</v>
      </c>
      <c r="E21" s="731"/>
      <c r="F21" s="731">
        <v>0</v>
      </c>
      <c r="G21" s="731">
        <v>0</v>
      </c>
      <c r="H21" s="731">
        <v>0</v>
      </c>
      <c r="I21" s="732" t="s">
        <v>555</v>
      </c>
      <c r="J21" s="733" t="s">
        <v>1</v>
      </c>
    </row>
    <row r="22" spans="1:10" ht="14.4" customHeight="1" x14ac:dyDescent="0.3">
      <c r="A22" s="729" t="s">
        <v>568</v>
      </c>
      <c r="B22" s="730" t="s">
        <v>562</v>
      </c>
      <c r="C22" s="731">
        <v>3.6669500000000004</v>
      </c>
      <c r="D22" s="731">
        <v>3.52651</v>
      </c>
      <c r="E22" s="731"/>
      <c r="F22" s="731">
        <v>4.4106699999999988</v>
      </c>
      <c r="G22" s="731">
        <v>6</v>
      </c>
      <c r="H22" s="731">
        <v>-1.5893300000000012</v>
      </c>
      <c r="I22" s="732">
        <v>0.7351116666666665</v>
      </c>
      <c r="J22" s="733" t="s">
        <v>1</v>
      </c>
    </row>
    <row r="23" spans="1:10" ht="14.4" customHeight="1" x14ac:dyDescent="0.3">
      <c r="A23" s="729" t="s">
        <v>568</v>
      </c>
      <c r="B23" s="730" t="s">
        <v>563</v>
      </c>
      <c r="C23" s="731">
        <v>0</v>
      </c>
      <c r="D23" s="731">
        <v>0.28523999999999999</v>
      </c>
      <c r="E23" s="731"/>
      <c r="F23" s="731">
        <v>0.13371</v>
      </c>
      <c r="G23" s="731">
        <v>0</v>
      </c>
      <c r="H23" s="731">
        <v>0.13371</v>
      </c>
      <c r="I23" s="732" t="s">
        <v>555</v>
      </c>
      <c r="J23" s="733" t="s">
        <v>1</v>
      </c>
    </row>
    <row r="24" spans="1:10" ht="14.4" customHeight="1" x14ac:dyDescent="0.3">
      <c r="A24" s="729" t="s">
        <v>568</v>
      </c>
      <c r="B24" s="730" t="s">
        <v>565</v>
      </c>
      <c r="C24" s="731">
        <v>6.6762499999999996</v>
      </c>
      <c r="D24" s="731">
        <v>6.4552299999999994</v>
      </c>
      <c r="E24" s="731"/>
      <c r="F24" s="731">
        <v>4.3150400000000007</v>
      </c>
      <c r="G24" s="731">
        <v>5</v>
      </c>
      <c r="H24" s="731">
        <v>-0.68495999999999935</v>
      </c>
      <c r="I24" s="732">
        <v>0.86300800000000011</v>
      </c>
      <c r="J24" s="733" t="s">
        <v>1</v>
      </c>
    </row>
    <row r="25" spans="1:10" ht="14.4" customHeight="1" x14ac:dyDescent="0.3">
      <c r="A25" s="729" t="s">
        <v>568</v>
      </c>
      <c r="B25" s="730" t="s">
        <v>570</v>
      </c>
      <c r="C25" s="731">
        <v>36.38391</v>
      </c>
      <c r="D25" s="731">
        <v>46.120819999999995</v>
      </c>
      <c r="E25" s="731"/>
      <c r="F25" s="731">
        <v>35.899860000000004</v>
      </c>
      <c r="G25" s="731">
        <v>49</v>
      </c>
      <c r="H25" s="731">
        <v>-13.100139999999996</v>
      </c>
      <c r="I25" s="732">
        <v>0.73265020408163273</v>
      </c>
      <c r="J25" s="733" t="s">
        <v>571</v>
      </c>
    </row>
    <row r="26" spans="1:10" ht="14.4" customHeight="1" x14ac:dyDescent="0.3">
      <c r="A26" s="729" t="s">
        <v>555</v>
      </c>
      <c r="B26" s="730" t="s">
        <v>555</v>
      </c>
      <c r="C26" s="731" t="s">
        <v>555</v>
      </c>
      <c r="D26" s="731" t="s">
        <v>555</v>
      </c>
      <c r="E26" s="731"/>
      <c r="F26" s="731" t="s">
        <v>555</v>
      </c>
      <c r="G26" s="731" t="s">
        <v>555</v>
      </c>
      <c r="H26" s="731" t="s">
        <v>555</v>
      </c>
      <c r="I26" s="732" t="s">
        <v>555</v>
      </c>
      <c r="J26" s="733" t="s">
        <v>572</v>
      </c>
    </row>
    <row r="27" spans="1:10" ht="14.4" customHeight="1" x14ac:dyDescent="0.3">
      <c r="A27" s="729" t="s">
        <v>573</v>
      </c>
      <c r="B27" s="730" t="s">
        <v>574</v>
      </c>
      <c r="C27" s="731" t="s">
        <v>555</v>
      </c>
      <c r="D27" s="731" t="s">
        <v>555</v>
      </c>
      <c r="E27" s="731"/>
      <c r="F27" s="731" t="s">
        <v>555</v>
      </c>
      <c r="G27" s="731" t="s">
        <v>555</v>
      </c>
      <c r="H27" s="731" t="s">
        <v>555</v>
      </c>
      <c r="I27" s="732" t="s">
        <v>555</v>
      </c>
      <c r="J27" s="733" t="s">
        <v>0</v>
      </c>
    </row>
    <row r="28" spans="1:10" ht="14.4" customHeight="1" x14ac:dyDescent="0.3">
      <c r="A28" s="729" t="s">
        <v>573</v>
      </c>
      <c r="B28" s="730" t="s">
        <v>556</v>
      </c>
      <c r="C28" s="731">
        <v>36.645480000000013</v>
      </c>
      <c r="D28" s="731">
        <v>46.481269999999995</v>
      </c>
      <c r="E28" s="731"/>
      <c r="F28" s="731">
        <v>31.655999999999995</v>
      </c>
      <c r="G28" s="731">
        <v>39</v>
      </c>
      <c r="H28" s="731">
        <v>-7.3440000000000047</v>
      </c>
      <c r="I28" s="732">
        <v>0.8116923076923076</v>
      </c>
      <c r="J28" s="733" t="s">
        <v>1</v>
      </c>
    </row>
    <row r="29" spans="1:10" ht="14.4" customHeight="1" x14ac:dyDescent="0.3">
      <c r="A29" s="729" t="s">
        <v>573</v>
      </c>
      <c r="B29" s="730" t="s">
        <v>558</v>
      </c>
      <c r="C29" s="731">
        <v>0.15336000000000002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555</v>
      </c>
      <c r="J29" s="733" t="s">
        <v>1</v>
      </c>
    </row>
    <row r="30" spans="1:10" ht="14.4" customHeight="1" x14ac:dyDescent="0.3">
      <c r="A30" s="729" t="s">
        <v>573</v>
      </c>
      <c r="B30" s="730" t="s">
        <v>562</v>
      </c>
      <c r="C30" s="731">
        <v>5.2151199999999998</v>
      </c>
      <c r="D30" s="731">
        <v>40.104139999999987</v>
      </c>
      <c r="E30" s="731"/>
      <c r="F30" s="731">
        <v>5.7587399999999995</v>
      </c>
      <c r="G30" s="731">
        <v>13</v>
      </c>
      <c r="H30" s="731">
        <v>-7.2412600000000005</v>
      </c>
      <c r="I30" s="732">
        <v>0.44297999999999998</v>
      </c>
      <c r="J30" s="733" t="s">
        <v>1</v>
      </c>
    </row>
    <row r="31" spans="1:10" ht="14.4" customHeight="1" x14ac:dyDescent="0.3">
      <c r="A31" s="729" t="s">
        <v>573</v>
      </c>
      <c r="B31" s="730" t="s">
        <v>563</v>
      </c>
      <c r="C31" s="731">
        <v>0.19140000000000001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555</v>
      </c>
      <c r="J31" s="733" t="s">
        <v>1</v>
      </c>
    </row>
    <row r="32" spans="1:10" ht="14.4" customHeight="1" x14ac:dyDescent="0.3">
      <c r="A32" s="729" t="s">
        <v>573</v>
      </c>
      <c r="B32" s="730" t="s">
        <v>575</v>
      </c>
      <c r="C32" s="731">
        <v>42.205360000000013</v>
      </c>
      <c r="D32" s="731">
        <v>86.585409999999982</v>
      </c>
      <c r="E32" s="731"/>
      <c r="F32" s="731">
        <v>37.414739999999995</v>
      </c>
      <c r="G32" s="731">
        <v>52</v>
      </c>
      <c r="H32" s="731">
        <v>-14.585260000000005</v>
      </c>
      <c r="I32" s="732">
        <v>0.71951423076923071</v>
      </c>
      <c r="J32" s="733" t="s">
        <v>571</v>
      </c>
    </row>
    <row r="33" spans="1:10" ht="14.4" customHeight="1" x14ac:dyDescent="0.3">
      <c r="A33" s="729" t="s">
        <v>555</v>
      </c>
      <c r="B33" s="730" t="s">
        <v>555</v>
      </c>
      <c r="C33" s="731" t="s">
        <v>555</v>
      </c>
      <c r="D33" s="731" t="s">
        <v>555</v>
      </c>
      <c r="E33" s="731"/>
      <c r="F33" s="731" t="s">
        <v>555</v>
      </c>
      <c r="G33" s="731" t="s">
        <v>555</v>
      </c>
      <c r="H33" s="731" t="s">
        <v>555</v>
      </c>
      <c r="I33" s="732" t="s">
        <v>555</v>
      </c>
      <c r="J33" s="733" t="s">
        <v>572</v>
      </c>
    </row>
    <row r="34" spans="1:10" ht="14.4" customHeight="1" x14ac:dyDescent="0.3">
      <c r="A34" s="729" t="s">
        <v>576</v>
      </c>
      <c r="B34" s="730" t="s">
        <v>577</v>
      </c>
      <c r="C34" s="731" t="s">
        <v>555</v>
      </c>
      <c r="D34" s="731" t="s">
        <v>555</v>
      </c>
      <c r="E34" s="731"/>
      <c r="F34" s="731" t="s">
        <v>555</v>
      </c>
      <c r="G34" s="731" t="s">
        <v>555</v>
      </c>
      <c r="H34" s="731" t="s">
        <v>555</v>
      </c>
      <c r="I34" s="732" t="s">
        <v>555</v>
      </c>
      <c r="J34" s="733" t="s">
        <v>0</v>
      </c>
    </row>
    <row r="35" spans="1:10" ht="14.4" customHeight="1" x14ac:dyDescent="0.3">
      <c r="A35" s="729" t="s">
        <v>576</v>
      </c>
      <c r="B35" s="730" t="s">
        <v>556</v>
      </c>
      <c r="C35" s="731">
        <v>0.42769000000000007</v>
      </c>
      <c r="D35" s="731">
        <v>0.21608000000000002</v>
      </c>
      <c r="E35" s="731"/>
      <c r="F35" s="731">
        <v>0.7762</v>
      </c>
      <c r="G35" s="731">
        <v>1</v>
      </c>
      <c r="H35" s="731">
        <v>-0.2238</v>
      </c>
      <c r="I35" s="732">
        <v>0.7762</v>
      </c>
      <c r="J35" s="733" t="s">
        <v>1</v>
      </c>
    </row>
    <row r="36" spans="1:10" ht="14.4" customHeight="1" x14ac:dyDescent="0.3">
      <c r="A36" s="729" t="s">
        <v>576</v>
      </c>
      <c r="B36" s="730" t="s">
        <v>562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555</v>
      </c>
      <c r="J36" s="733" t="s">
        <v>1</v>
      </c>
    </row>
    <row r="37" spans="1:10" ht="14.4" customHeight="1" x14ac:dyDescent="0.3">
      <c r="A37" s="729" t="s">
        <v>576</v>
      </c>
      <c r="B37" s="730" t="s">
        <v>564</v>
      </c>
      <c r="C37" s="731">
        <v>13.72706</v>
      </c>
      <c r="D37" s="731">
        <v>0</v>
      </c>
      <c r="E37" s="731"/>
      <c r="F37" s="731">
        <v>0</v>
      </c>
      <c r="G37" s="731">
        <v>19</v>
      </c>
      <c r="H37" s="731">
        <v>-19</v>
      </c>
      <c r="I37" s="732">
        <v>0</v>
      </c>
      <c r="J37" s="733" t="s">
        <v>1</v>
      </c>
    </row>
    <row r="38" spans="1:10" ht="14.4" customHeight="1" x14ac:dyDescent="0.3">
      <c r="A38" s="729" t="s">
        <v>576</v>
      </c>
      <c r="B38" s="730" t="s">
        <v>578</v>
      </c>
      <c r="C38" s="731">
        <v>14.15475</v>
      </c>
      <c r="D38" s="731">
        <v>0.21608000000000002</v>
      </c>
      <c r="E38" s="731"/>
      <c r="F38" s="731">
        <v>0.7762</v>
      </c>
      <c r="G38" s="731">
        <v>20</v>
      </c>
      <c r="H38" s="731">
        <v>-19.223800000000001</v>
      </c>
      <c r="I38" s="732">
        <v>3.8809999999999997E-2</v>
      </c>
      <c r="J38" s="733" t="s">
        <v>571</v>
      </c>
    </row>
    <row r="39" spans="1:10" ht="14.4" customHeight="1" x14ac:dyDescent="0.3">
      <c r="A39" s="729" t="s">
        <v>555</v>
      </c>
      <c r="B39" s="730" t="s">
        <v>555</v>
      </c>
      <c r="C39" s="731" t="s">
        <v>555</v>
      </c>
      <c r="D39" s="731" t="s">
        <v>555</v>
      </c>
      <c r="E39" s="731"/>
      <c r="F39" s="731" t="s">
        <v>555</v>
      </c>
      <c r="G39" s="731" t="s">
        <v>555</v>
      </c>
      <c r="H39" s="731" t="s">
        <v>555</v>
      </c>
      <c r="I39" s="732" t="s">
        <v>555</v>
      </c>
      <c r="J39" s="733" t="s">
        <v>572</v>
      </c>
    </row>
    <row r="40" spans="1:10" ht="14.4" customHeight="1" x14ac:dyDescent="0.3">
      <c r="A40" s="729" t="s">
        <v>579</v>
      </c>
      <c r="B40" s="730" t="s">
        <v>580</v>
      </c>
      <c r="C40" s="731" t="s">
        <v>555</v>
      </c>
      <c r="D40" s="731" t="s">
        <v>555</v>
      </c>
      <c r="E40" s="731"/>
      <c r="F40" s="731" t="s">
        <v>555</v>
      </c>
      <c r="G40" s="731" t="s">
        <v>555</v>
      </c>
      <c r="H40" s="731" t="s">
        <v>555</v>
      </c>
      <c r="I40" s="732" t="s">
        <v>555</v>
      </c>
      <c r="J40" s="733" t="s">
        <v>0</v>
      </c>
    </row>
    <row r="41" spans="1:10" ht="14.4" customHeight="1" x14ac:dyDescent="0.3">
      <c r="A41" s="729" t="s">
        <v>579</v>
      </c>
      <c r="B41" s="730" t="s">
        <v>556</v>
      </c>
      <c r="C41" s="731">
        <v>373.04725999999994</v>
      </c>
      <c r="D41" s="731">
        <v>302.44362999999998</v>
      </c>
      <c r="E41" s="731"/>
      <c r="F41" s="731">
        <v>232.47835999999995</v>
      </c>
      <c r="G41" s="731">
        <v>324</v>
      </c>
      <c r="H41" s="731">
        <v>-91.521640000000048</v>
      </c>
      <c r="I41" s="732">
        <v>0.71752580246913567</v>
      </c>
      <c r="J41" s="733" t="s">
        <v>1</v>
      </c>
    </row>
    <row r="42" spans="1:10" ht="14.4" customHeight="1" x14ac:dyDescent="0.3">
      <c r="A42" s="729" t="s">
        <v>579</v>
      </c>
      <c r="B42" s="730" t="s">
        <v>557</v>
      </c>
      <c r="C42" s="731">
        <v>13.26886</v>
      </c>
      <c r="D42" s="731">
        <v>79.823570000000004</v>
      </c>
      <c r="E42" s="731"/>
      <c r="F42" s="731">
        <v>29.802300000000002</v>
      </c>
      <c r="G42" s="731">
        <v>50</v>
      </c>
      <c r="H42" s="731">
        <v>-20.197699999999998</v>
      </c>
      <c r="I42" s="732">
        <v>0.59604600000000008</v>
      </c>
      <c r="J42" s="733" t="s">
        <v>1</v>
      </c>
    </row>
    <row r="43" spans="1:10" ht="14.4" customHeight="1" x14ac:dyDescent="0.3">
      <c r="A43" s="729" t="s">
        <v>579</v>
      </c>
      <c r="B43" s="730" t="s">
        <v>558</v>
      </c>
      <c r="C43" s="731">
        <v>40.973770000000002</v>
      </c>
      <c r="D43" s="731">
        <v>34.284790000000001</v>
      </c>
      <c r="E43" s="731"/>
      <c r="F43" s="731">
        <v>18.510120000000004</v>
      </c>
      <c r="G43" s="731">
        <v>23</v>
      </c>
      <c r="H43" s="731">
        <v>-4.4898799999999959</v>
      </c>
      <c r="I43" s="732">
        <v>0.80478782608695665</v>
      </c>
      <c r="J43" s="733" t="s">
        <v>1</v>
      </c>
    </row>
    <row r="44" spans="1:10" ht="14.4" customHeight="1" x14ac:dyDescent="0.3">
      <c r="A44" s="729" t="s">
        <v>579</v>
      </c>
      <c r="B44" s="730" t="s">
        <v>559</v>
      </c>
      <c r="C44" s="731">
        <v>99.024199999999993</v>
      </c>
      <c r="D44" s="731">
        <v>103.3296</v>
      </c>
      <c r="E44" s="731"/>
      <c r="F44" s="731">
        <v>142.07820000000001</v>
      </c>
      <c r="G44" s="731">
        <v>120</v>
      </c>
      <c r="H44" s="731">
        <v>22.07820000000001</v>
      </c>
      <c r="I44" s="732">
        <v>1.1839850000000001</v>
      </c>
      <c r="J44" s="733" t="s">
        <v>1</v>
      </c>
    </row>
    <row r="45" spans="1:10" ht="14.4" customHeight="1" x14ac:dyDescent="0.3">
      <c r="A45" s="729" t="s">
        <v>579</v>
      </c>
      <c r="B45" s="730" t="s">
        <v>561</v>
      </c>
      <c r="C45" s="731">
        <v>101.21414999999999</v>
      </c>
      <c r="D45" s="731">
        <v>0</v>
      </c>
      <c r="E45" s="731"/>
      <c r="F45" s="731">
        <v>0</v>
      </c>
      <c r="G45" s="731">
        <v>0</v>
      </c>
      <c r="H45" s="731">
        <v>0</v>
      </c>
      <c r="I45" s="732" t="s">
        <v>555</v>
      </c>
      <c r="J45" s="733" t="s">
        <v>1</v>
      </c>
    </row>
    <row r="46" spans="1:10" ht="14.4" customHeight="1" x14ac:dyDescent="0.3">
      <c r="A46" s="729" t="s">
        <v>579</v>
      </c>
      <c r="B46" s="730" t="s">
        <v>562</v>
      </c>
      <c r="C46" s="731">
        <v>36.588639999999998</v>
      </c>
      <c r="D46" s="731">
        <v>124.28257999999994</v>
      </c>
      <c r="E46" s="731"/>
      <c r="F46" s="731">
        <v>38.290940000000006</v>
      </c>
      <c r="G46" s="731">
        <v>52</v>
      </c>
      <c r="H46" s="731">
        <v>-13.709059999999994</v>
      </c>
      <c r="I46" s="732">
        <v>0.73636423076923085</v>
      </c>
      <c r="J46" s="733" t="s">
        <v>1</v>
      </c>
    </row>
    <row r="47" spans="1:10" ht="14.4" customHeight="1" x14ac:dyDescent="0.3">
      <c r="A47" s="729" t="s">
        <v>579</v>
      </c>
      <c r="B47" s="730" t="s">
        <v>563</v>
      </c>
      <c r="C47" s="731">
        <v>1.0366300000000002</v>
      </c>
      <c r="D47" s="731">
        <v>1.1522600000000001</v>
      </c>
      <c r="E47" s="731"/>
      <c r="F47" s="731">
        <v>7.5075000000000003</v>
      </c>
      <c r="G47" s="731">
        <v>6</v>
      </c>
      <c r="H47" s="731">
        <v>1.5075000000000003</v>
      </c>
      <c r="I47" s="732">
        <v>1.25125</v>
      </c>
      <c r="J47" s="733" t="s">
        <v>1</v>
      </c>
    </row>
    <row r="48" spans="1:10" ht="14.4" customHeight="1" x14ac:dyDescent="0.3">
      <c r="A48" s="729" t="s">
        <v>579</v>
      </c>
      <c r="B48" s="730" t="s">
        <v>565</v>
      </c>
      <c r="C48" s="731">
        <v>19.976500000000001</v>
      </c>
      <c r="D48" s="731">
        <v>20.362460000000002</v>
      </c>
      <c r="E48" s="731"/>
      <c r="F48" s="731">
        <v>12.494069999999999</v>
      </c>
      <c r="G48" s="731">
        <v>18</v>
      </c>
      <c r="H48" s="731">
        <v>-5.5059300000000011</v>
      </c>
      <c r="I48" s="732">
        <v>0.69411499999999993</v>
      </c>
      <c r="J48" s="733" t="s">
        <v>1</v>
      </c>
    </row>
    <row r="49" spans="1:10" ht="14.4" customHeight="1" x14ac:dyDescent="0.3">
      <c r="A49" s="729" t="s">
        <v>579</v>
      </c>
      <c r="B49" s="730" t="s">
        <v>581</v>
      </c>
      <c r="C49" s="731">
        <v>685.13000999999997</v>
      </c>
      <c r="D49" s="731">
        <v>665.67888999999991</v>
      </c>
      <c r="E49" s="731"/>
      <c r="F49" s="731">
        <v>481.16148999999996</v>
      </c>
      <c r="G49" s="731">
        <v>594</v>
      </c>
      <c r="H49" s="731">
        <v>-112.83851000000004</v>
      </c>
      <c r="I49" s="732">
        <v>0.81003617845117837</v>
      </c>
      <c r="J49" s="733" t="s">
        <v>571</v>
      </c>
    </row>
    <row r="50" spans="1:10" ht="14.4" customHeight="1" x14ac:dyDescent="0.3">
      <c r="A50" s="729" t="s">
        <v>555</v>
      </c>
      <c r="B50" s="730" t="s">
        <v>555</v>
      </c>
      <c r="C50" s="731" t="s">
        <v>555</v>
      </c>
      <c r="D50" s="731" t="s">
        <v>555</v>
      </c>
      <c r="E50" s="731"/>
      <c r="F50" s="731" t="s">
        <v>555</v>
      </c>
      <c r="G50" s="731" t="s">
        <v>555</v>
      </c>
      <c r="H50" s="731" t="s">
        <v>555</v>
      </c>
      <c r="I50" s="732" t="s">
        <v>555</v>
      </c>
      <c r="J50" s="733" t="s">
        <v>572</v>
      </c>
    </row>
    <row r="51" spans="1:10" ht="14.4" customHeight="1" x14ac:dyDescent="0.3">
      <c r="A51" s="729" t="s">
        <v>582</v>
      </c>
      <c r="B51" s="730" t="s">
        <v>583</v>
      </c>
      <c r="C51" s="731" t="s">
        <v>555</v>
      </c>
      <c r="D51" s="731" t="s">
        <v>555</v>
      </c>
      <c r="E51" s="731"/>
      <c r="F51" s="731" t="s">
        <v>555</v>
      </c>
      <c r="G51" s="731" t="s">
        <v>555</v>
      </c>
      <c r="H51" s="731" t="s">
        <v>555</v>
      </c>
      <c r="I51" s="732" t="s">
        <v>555</v>
      </c>
      <c r="J51" s="733" t="s">
        <v>0</v>
      </c>
    </row>
    <row r="52" spans="1:10" ht="14.4" customHeight="1" x14ac:dyDescent="0.3">
      <c r="A52" s="729" t="s">
        <v>582</v>
      </c>
      <c r="B52" s="730" t="s">
        <v>556</v>
      </c>
      <c r="C52" s="731">
        <v>242.07009999999994</v>
      </c>
      <c r="D52" s="731">
        <v>594.26878999999985</v>
      </c>
      <c r="E52" s="731"/>
      <c r="F52" s="731">
        <v>186.61830999999998</v>
      </c>
      <c r="G52" s="731">
        <v>398</v>
      </c>
      <c r="H52" s="731">
        <v>-211.38169000000002</v>
      </c>
      <c r="I52" s="732">
        <v>0.46889022613065323</v>
      </c>
      <c r="J52" s="733" t="s">
        <v>1</v>
      </c>
    </row>
    <row r="53" spans="1:10" ht="14.4" customHeight="1" x14ac:dyDescent="0.3">
      <c r="A53" s="729" t="s">
        <v>582</v>
      </c>
      <c r="B53" s="730" t="s">
        <v>560</v>
      </c>
      <c r="C53" s="731">
        <v>8.2242499999999996</v>
      </c>
      <c r="D53" s="731">
        <v>0</v>
      </c>
      <c r="E53" s="731"/>
      <c r="F53" s="731">
        <v>237.10810000000001</v>
      </c>
      <c r="G53" s="731">
        <v>172</v>
      </c>
      <c r="H53" s="731">
        <v>65.108100000000007</v>
      </c>
      <c r="I53" s="732">
        <v>1.3785354651162791</v>
      </c>
      <c r="J53" s="733" t="s">
        <v>1</v>
      </c>
    </row>
    <row r="54" spans="1:10" ht="14.4" customHeight="1" x14ac:dyDescent="0.3">
      <c r="A54" s="729" t="s">
        <v>582</v>
      </c>
      <c r="B54" s="730" t="s">
        <v>562</v>
      </c>
      <c r="C54" s="731">
        <v>0</v>
      </c>
      <c r="D54" s="731">
        <v>5.1040000000000002E-2</v>
      </c>
      <c r="E54" s="731"/>
      <c r="F54" s="731">
        <v>0.15206999999999998</v>
      </c>
      <c r="G54" s="731">
        <v>0</v>
      </c>
      <c r="H54" s="731">
        <v>0.15206999999999998</v>
      </c>
      <c r="I54" s="732" t="s">
        <v>555</v>
      </c>
      <c r="J54" s="733" t="s">
        <v>1</v>
      </c>
    </row>
    <row r="55" spans="1:10" ht="14.4" customHeight="1" x14ac:dyDescent="0.3">
      <c r="A55" s="729" t="s">
        <v>582</v>
      </c>
      <c r="B55" s="730" t="s">
        <v>565</v>
      </c>
      <c r="C55" s="731">
        <v>25.26125</v>
      </c>
      <c r="D55" s="731">
        <v>29.830689999999997</v>
      </c>
      <c r="E55" s="731"/>
      <c r="F55" s="731">
        <v>23.41011</v>
      </c>
      <c r="G55" s="731">
        <v>20</v>
      </c>
      <c r="H55" s="731">
        <v>3.4101099999999995</v>
      </c>
      <c r="I55" s="732">
        <v>1.1705055</v>
      </c>
      <c r="J55" s="733" t="s">
        <v>1</v>
      </c>
    </row>
    <row r="56" spans="1:10" ht="14.4" customHeight="1" x14ac:dyDescent="0.3">
      <c r="A56" s="729" t="s">
        <v>582</v>
      </c>
      <c r="B56" s="730" t="s">
        <v>584</v>
      </c>
      <c r="C56" s="731">
        <v>275.55559999999997</v>
      </c>
      <c r="D56" s="731">
        <v>624.1505199999998</v>
      </c>
      <c r="E56" s="731"/>
      <c r="F56" s="731">
        <v>447.28858999999994</v>
      </c>
      <c r="G56" s="731">
        <v>590</v>
      </c>
      <c r="H56" s="731">
        <v>-142.71141000000006</v>
      </c>
      <c r="I56" s="732">
        <v>0.75811625423728801</v>
      </c>
      <c r="J56" s="733" t="s">
        <v>571</v>
      </c>
    </row>
    <row r="57" spans="1:10" ht="14.4" customHeight="1" x14ac:dyDescent="0.3">
      <c r="A57" s="729" t="s">
        <v>555</v>
      </c>
      <c r="B57" s="730" t="s">
        <v>555</v>
      </c>
      <c r="C57" s="731" t="s">
        <v>555</v>
      </c>
      <c r="D57" s="731" t="s">
        <v>555</v>
      </c>
      <c r="E57" s="731"/>
      <c r="F57" s="731" t="s">
        <v>555</v>
      </c>
      <c r="G57" s="731" t="s">
        <v>555</v>
      </c>
      <c r="H57" s="731" t="s">
        <v>555</v>
      </c>
      <c r="I57" s="732" t="s">
        <v>555</v>
      </c>
      <c r="J57" s="733" t="s">
        <v>572</v>
      </c>
    </row>
    <row r="58" spans="1:10" ht="14.4" customHeight="1" x14ac:dyDescent="0.3">
      <c r="A58" s="729" t="s">
        <v>553</v>
      </c>
      <c r="B58" s="730" t="s">
        <v>566</v>
      </c>
      <c r="C58" s="731">
        <v>1053.4296299999999</v>
      </c>
      <c r="D58" s="731">
        <v>1422.7517199999998</v>
      </c>
      <c r="E58" s="731"/>
      <c r="F58" s="731">
        <v>1002.54088</v>
      </c>
      <c r="G58" s="731">
        <v>1304</v>
      </c>
      <c r="H58" s="731">
        <v>-301.45911999999998</v>
      </c>
      <c r="I58" s="732">
        <v>0.76881969325153376</v>
      </c>
      <c r="J58" s="733" t="s">
        <v>567</v>
      </c>
    </row>
  </sheetData>
  <mergeCells count="3">
    <mergeCell ref="F3:I3"/>
    <mergeCell ref="C4:D4"/>
    <mergeCell ref="A1:I1"/>
  </mergeCells>
  <conditionalFormatting sqref="F17 F59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8">
    <cfRule type="expression" dxfId="66" priority="5">
      <formula>$H18&gt;0</formula>
    </cfRule>
  </conditionalFormatting>
  <conditionalFormatting sqref="A18:A58">
    <cfRule type="expression" dxfId="65" priority="2">
      <formula>AND($J18&lt;&gt;"mezeraKL",$J18&lt;&gt;"")</formula>
    </cfRule>
  </conditionalFormatting>
  <conditionalFormatting sqref="I18:I58">
    <cfRule type="expression" dxfId="64" priority="6">
      <formula>$I18&gt;1</formula>
    </cfRule>
  </conditionalFormatting>
  <conditionalFormatting sqref="B18:B58">
    <cfRule type="expression" dxfId="63" priority="1">
      <formula>OR($J18="NS",$J18="SumaNS",$J18="Účet")</formula>
    </cfRule>
  </conditionalFormatting>
  <conditionalFormatting sqref="A18:D58 F18:I58">
    <cfRule type="expression" dxfId="62" priority="8">
      <formula>AND($J18&lt;&gt;"",$J18&lt;&gt;"mezeraKL")</formula>
    </cfRule>
  </conditionalFormatting>
  <conditionalFormatting sqref="B18:D58 F18:I58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8 F18:I58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287.7325486691941</v>
      </c>
      <c r="M3" s="203">
        <f>SUBTOTAL(9,M5:M1048576)</f>
        <v>3344.5</v>
      </c>
      <c r="N3" s="204">
        <f>SUBTOTAL(9,N5:N1048576)</f>
        <v>962321.50902411959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553</v>
      </c>
      <c r="B5" s="741" t="s">
        <v>554</v>
      </c>
      <c r="C5" s="742" t="s">
        <v>568</v>
      </c>
      <c r="D5" s="743" t="s">
        <v>569</v>
      </c>
      <c r="E5" s="744">
        <v>50113001</v>
      </c>
      <c r="F5" s="743" t="s">
        <v>585</v>
      </c>
      <c r="G5" s="742" t="s">
        <v>586</v>
      </c>
      <c r="H5" s="742">
        <v>146686</v>
      </c>
      <c r="I5" s="742">
        <v>146686</v>
      </c>
      <c r="J5" s="742" t="s">
        <v>587</v>
      </c>
      <c r="K5" s="742" t="s">
        <v>588</v>
      </c>
      <c r="L5" s="745">
        <v>19.8</v>
      </c>
      <c r="M5" s="745">
        <v>20</v>
      </c>
      <c r="N5" s="746">
        <v>396</v>
      </c>
    </row>
    <row r="6" spans="1:14" ht="14.4" customHeight="1" x14ac:dyDescent="0.3">
      <c r="A6" s="747" t="s">
        <v>553</v>
      </c>
      <c r="B6" s="748" t="s">
        <v>554</v>
      </c>
      <c r="C6" s="749" t="s">
        <v>568</v>
      </c>
      <c r="D6" s="750" t="s">
        <v>569</v>
      </c>
      <c r="E6" s="751">
        <v>50113001</v>
      </c>
      <c r="F6" s="750" t="s">
        <v>585</v>
      </c>
      <c r="G6" s="749" t="s">
        <v>586</v>
      </c>
      <c r="H6" s="749">
        <v>100362</v>
      </c>
      <c r="I6" s="749">
        <v>362</v>
      </c>
      <c r="J6" s="749" t="s">
        <v>589</v>
      </c>
      <c r="K6" s="749" t="s">
        <v>590</v>
      </c>
      <c r="L6" s="752">
        <v>86.430000000000021</v>
      </c>
      <c r="M6" s="752">
        <v>2</v>
      </c>
      <c r="N6" s="753">
        <v>172.86000000000004</v>
      </c>
    </row>
    <row r="7" spans="1:14" ht="14.4" customHeight="1" x14ac:dyDescent="0.3">
      <c r="A7" s="747" t="s">
        <v>553</v>
      </c>
      <c r="B7" s="748" t="s">
        <v>554</v>
      </c>
      <c r="C7" s="749" t="s">
        <v>568</v>
      </c>
      <c r="D7" s="750" t="s">
        <v>569</v>
      </c>
      <c r="E7" s="751">
        <v>50113001</v>
      </c>
      <c r="F7" s="750" t="s">
        <v>585</v>
      </c>
      <c r="G7" s="749" t="s">
        <v>586</v>
      </c>
      <c r="H7" s="749">
        <v>845008</v>
      </c>
      <c r="I7" s="749">
        <v>107806</v>
      </c>
      <c r="J7" s="749" t="s">
        <v>591</v>
      </c>
      <c r="K7" s="749" t="s">
        <v>592</v>
      </c>
      <c r="L7" s="752">
        <v>55.470000000000006</v>
      </c>
      <c r="M7" s="752">
        <v>5</v>
      </c>
      <c r="N7" s="753">
        <v>277.35000000000002</v>
      </c>
    </row>
    <row r="8" spans="1:14" ht="14.4" customHeight="1" x14ac:dyDescent="0.3">
      <c r="A8" s="747" t="s">
        <v>553</v>
      </c>
      <c r="B8" s="748" t="s">
        <v>554</v>
      </c>
      <c r="C8" s="749" t="s">
        <v>568</v>
      </c>
      <c r="D8" s="750" t="s">
        <v>569</v>
      </c>
      <c r="E8" s="751">
        <v>50113001</v>
      </c>
      <c r="F8" s="750" t="s">
        <v>585</v>
      </c>
      <c r="G8" s="749" t="s">
        <v>586</v>
      </c>
      <c r="H8" s="749">
        <v>167547</v>
      </c>
      <c r="I8" s="749">
        <v>67547</v>
      </c>
      <c r="J8" s="749" t="s">
        <v>593</v>
      </c>
      <c r="K8" s="749" t="s">
        <v>594</v>
      </c>
      <c r="L8" s="752">
        <v>47.26</v>
      </c>
      <c r="M8" s="752">
        <v>3</v>
      </c>
      <c r="N8" s="753">
        <v>141.78</v>
      </c>
    </row>
    <row r="9" spans="1:14" ht="14.4" customHeight="1" x14ac:dyDescent="0.3">
      <c r="A9" s="747" t="s">
        <v>553</v>
      </c>
      <c r="B9" s="748" t="s">
        <v>554</v>
      </c>
      <c r="C9" s="749" t="s">
        <v>568</v>
      </c>
      <c r="D9" s="750" t="s">
        <v>569</v>
      </c>
      <c r="E9" s="751">
        <v>50113001</v>
      </c>
      <c r="F9" s="750" t="s">
        <v>585</v>
      </c>
      <c r="G9" s="749" t="s">
        <v>595</v>
      </c>
      <c r="H9" s="749">
        <v>112891</v>
      </c>
      <c r="I9" s="749">
        <v>12891</v>
      </c>
      <c r="J9" s="749" t="s">
        <v>596</v>
      </c>
      <c r="K9" s="749" t="s">
        <v>597</v>
      </c>
      <c r="L9" s="752">
        <v>58.330000000000027</v>
      </c>
      <c r="M9" s="752">
        <v>1</v>
      </c>
      <c r="N9" s="753">
        <v>58.330000000000027</v>
      </c>
    </row>
    <row r="10" spans="1:14" ht="14.4" customHeight="1" x14ac:dyDescent="0.3">
      <c r="A10" s="747" t="s">
        <v>553</v>
      </c>
      <c r="B10" s="748" t="s">
        <v>554</v>
      </c>
      <c r="C10" s="749" t="s">
        <v>568</v>
      </c>
      <c r="D10" s="750" t="s">
        <v>569</v>
      </c>
      <c r="E10" s="751">
        <v>50113001</v>
      </c>
      <c r="F10" s="750" t="s">
        <v>585</v>
      </c>
      <c r="G10" s="749" t="s">
        <v>586</v>
      </c>
      <c r="H10" s="749">
        <v>162320</v>
      </c>
      <c r="I10" s="749">
        <v>62320</v>
      </c>
      <c r="J10" s="749" t="s">
        <v>598</v>
      </c>
      <c r="K10" s="749" t="s">
        <v>599</v>
      </c>
      <c r="L10" s="752">
        <v>74.350000000000009</v>
      </c>
      <c r="M10" s="752">
        <v>1</v>
      </c>
      <c r="N10" s="753">
        <v>74.350000000000009</v>
      </c>
    </row>
    <row r="11" spans="1:14" ht="14.4" customHeight="1" x14ac:dyDescent="0.3">
      <c r="A11" s="747" t="s">
        <v>553</v>
      </c>
      <c r="B11" s="748" t="s">
        <v>554</v>
      </c>
      <c r="C11" s="749" t="s">
        <v>568</v>
      </c>
      <c r="D11" s="750" t="s">
        <v>569</v>
      </c>
      <c r="E11" s="751">
        <v>50113001</v>
      </c>
      <c r="F11" s="750" t="s">
        <v>585</v>
      </c>
      <c r="G11" s="749" t="s">
        <v>586</v>
      </c>
      <c r="H11" s="749">
        <v>162318</v>
      </c>
      <c r="I11" s="749">
        <v>62318</v>
      </c>
      <c r="J11" s="749" t="s">
        <v>600</v>
      </c>
      <c r="K11" s="749" t="s">
        <v>601</v>
      </c>
      <c r="L11" s="752">
        <v>86.860000000000014</v>
      </c>
      <c r="M11" s="752">
        <v>1</v>
      </c>
      <c r="N11" s="753">
        <v>86.860000000000014</v>
      </c>
    </row>
    <row r="12" spans="1:14" ht="14.4" customHeight="1" x14ac:dyDescent="0.3">
      <c r="A12" s="747" t="s">
        <v>553</v>
      </c>
      <c r="B12" s="748" t="s">
        <v>554</v>
      </c>
      <c r="C12" s="749" t="s">
        <v>568</v>
      </c>
      <c r="D12" s="750" t="s">
        <v>569</v>
      </c>
      <c r="E12" s="751">
        <v>50113001</v>
      </c>
      <c r="F12" s="750" t="s">
        <v>585</v>
      </c>
      <c r="G12" s="749" t="s">
        <v>586</v>
      </c>
      <c r="H12" s="749">
        <v>203954</v>
      </c>
      <c r="I12" s="749">
        <v>203954</v>
      </c>
      <c r="J12" s="749" t="s">
        <v>602</v>
      </c>
      <c r="K12" s="749" t="s">
        <v>603</v>
      </c>
      <c r="L12" s="752">
        <v>92.40000000000002</v>
      </c>
      <c r="M12" s="752">
        <v>3</v>
      </c>
      <c r="N12" s="753">
        <v>277.20000000000005</v>
      </c>
    </row>
    <row r="13" spans="1:14" ht="14.4" customHeight="1" x14ac:dyDescent="0.3">
      <c r="A13" s="747" t="s">
        <v>553</v>
      </c>
      <c r="B13" s="748" t="s">
        <v>554</v>
      </c>
      <c r="C13" s="749" t="s">
        <v>568</v>
      </c>
      <c r="D13" s="750" t="s">
        <v>569</v>
      </c>
      <c r="E13" s="751">
        <v>50113001</v>
      </c>
      <c r="F13" s="750" t="s">
        <v>585</v>
      </c>
      <c r="G13" s="749" t="s">
        <v>595</v>
      </c>
      <c r="H13" s="749">
        <v>110252</v>
      </c>
      <c r="I13" s="749">
        <v>10252</v>
      </c>
      <c r="J13" s="749" t="s">
        <v>604</v>
      </c>
      <c r="K13" s="749" t="s">
        <v>605</v>
      </c>
      <c r="L13" s="752">
        <v>71.350000000000037</v>
      </c>
      <c r="M13" s="752">
        <v>2</v>
      </c>
      <c r="N13" s="753">
        <v>142.70000000000007</v>
      </c>
    </row>
    <row r="14" spans="1:14" ht="14.4" customHeight="1" x14ac:dyDescent="0.3">
      <c r="A14" s="747" t="s">
        <v>553</v>
      </c>
      <c r="B14" s="748" t="s">
        <v>554</v>
      </c>
      <c r="C14" s="749" t="s">
        <v>568</v>
      </c>
      <c r="D14" s="750" t="s">
        <v>569</v>
      </c>
      <c r="E14" s="751">
        <v>50113001</v>
      </c>
      <c r="F14" s="750" t="s">
        <v>585</v>
      </c>
      <c r="G14" s="749" t="s">
        <v>586</v>
      </c>
      <c r="H14" s="749">
        <v>156993</v>
      </c>
      <c r="I14" s="749">
        <v>56993</v>
      </c>
      <c r="J14" s="749" t="s">
        <v>606</v>
      </c>
      <c r="K14" s="749" t="s">
        <v>607</v>
      </c>
      <c r="L14" s="752">
        <v>73.150000000000006</v>
      </c>
      <c r="M14" s="752">
        <v>2</v>
      </c>
      <c r="N14" s="753">
        <v>146.30000000000001</v>
      </c>
    </row>
    <row r="15" spans="1:14" ht="14.4" customHeight="1" x14ac:dyDescent="0.3">
      <c r="A15" s="747" t="s">
        <v>553</v>
      </c>
      <c r="B15" s="748" t="s">
        <v>554</v>
      </c>
      <c r="C15" s="749" t="s">
        <v>568</v>
      </c>
      <c r="D15" s="750" t="s">
        <v>569</v>
      </c>
      <c r="E15" s="751">
        <v>50113001</v>
      </c>
      <c r="F15" s="750" t="s">
        <v>585</v>
      </c>
      <c r="G15" s="749" t="s">
        <v>595</v>
      </c>
      <c r="H15" s="749">
        <v>214435</v>
      </c>
      <c r="I15" s="749">
        <v>214435</v>
      </c>
      <c r="J15" s="749" t="s">
        <v>608</v>
      </c>
      <c r="K15" s="749" t="s">
        <v>609</v>
      </c>
      <c r="L15" s="752">
        <v>42.975000000000009</v>
      </c>
      <c r="M15" s="752">
        <v>4</v>
      </c>
      <c r="N15" s="753">
        <v>171.90000000000003</v>
      </c>
    </row>
    <row r="16" spans="1:14" ht="14.4" customHeight="1" x14ac:dyDescent="0.3">
      <c r="A16" s="747" t="s">
        <v>553</v>
      </c>
      <c r="B16" s="748" t="s">
        <v>554</v>
      </c>
      <c r="C16" s="749" t="s">
        <v>568</v>
      </c>
      <c r="D16" s="750" t="s">
        <v>569</v>
      </c>
      <c r="E16" s="751">
        <v>50113001</v>
      </c>
      <c r="F16" s="750" t="s">
        <v>585</v>
      </c>
      <c r="G16" s="749" t="s">
        <v>595</v>
      </c>
      <c r="H16" s="749">
        <v>214427</v>
      </c>
      <c r="I16" s="749">
        <v>214427</v>
      </c>
      <c r="J16" s="749" t="s">
        <v>610</v>
      </c>
      <c r="K16" s="749" t="s">
        <v>611</v>
      </c>
      <c r="L16" s="752">
        <v>16.59</v>
      </c>
      <c r="M16" s="752">
        <v>13</v>
      </c>
      <c r="N16" s="753">
        <v>215.67000000000002</v>
      </c>
    </row>
    <row r="17" spans="1:14" ht="14.4" customHeight="1" x14ac:dyDescent="0.3">
      <c r="A17" s="747" t="s">
        <v>553</v>
      </c>
      <c r="B17" s="748" t="s">
        <v>554</v>
      </c>
      <c r="C17" s="749" t="s">
        <v>568</v>
      </c>
      <c r="D17" s="750" t="s">
        <v>569</v>
      </c>
      <c r="E17" s="751">
        <v>50113001</v>
      </c>
      <c r="F17" s="750" t="s">
        <v>585</v>
      </c>
      <c r="G17" s="749" t="s">
        <v>595</v>
      </c>
      <c r="H17" s="749">
        <v>192587</v>
      </c>
      <c r="I17" s="749">
        <v>92587</v>
      </c>
      <c r="J17" s="749" t="s">
        <v>612</v>
      </c>
      <c r="K17" s="749" t="s">
        <v>613</v>
      </c>
      <c r="L17" s="752">
        <v>58.25</v>
      </c>
      <c r="M17" s="752">
        <v>1</v>
      </c>
      <c r="N17" s="753">
        <v>58.25</v>
      </c>
    </row>
    <row r="18" spans="1:14" ht="14.4" customHeight="1" x14ac:dyDescent="0.3">
      <c r="A18" s="747" t="s">
        <v>553</v>
      </c>
      <c r="B18" s="748" t="s">
        <v>554</v>
      </c>
      <c r="C18" s="749" t="s">
        <v>568</v>
      </c>
      <c r="D18" s="750" t="s">
        <v>569</v>
      </c>
      <c r="E18" s="751">
        <v>50113001</v>
      </c>
      <c r="F18" s="750" t="s">
        <v>585</v>
      </c>
      <c r="G18" s="749" t="s">
        <v>586</v>
      </c>
      <c r="H18" s="749">
        <v>184090</v>
      </c>
      <c r="I18" s="749">
        <v>84090</v>
      </c>
      <c r="J18" s="749" t="s">
        <v>614</v>
      </c>
      <c r="K18" s="749" t="s">
        <v>615</v>
      </c>
      <c r="L18" s="752">
        <v>60.419999999999995</v>
      </c>
      <c r="M18" s="752">
        <v>3</v>
      </c>
      <c r="N18" s="753">
        <v>181.26</v>
      </c>
    </row>
    <row r="19" spans="1:14" ht="14.4" customHeight="1" x14ac:dyDescent="0.3">
      <c r="A19" s="747" t="s">
        <v>553</v>
      </c>
      <c r="B19" s="748" t="s">
        <v>554</v>
      </c>
      <c r="C19" s="749" t="s">
        <v>568</v>
      </c>
      <c r="D19" s="750" t="s">
        <v>569</v>
      </c>
      <c r="E19" s="751">
        <v>50113001</v>
      </c>
      <c r="F19" s="750" t="s">
        <v>585</v>
      </c>
      <c r="G19" s="749" t="s">
        <v>586</v>
      </c>
      <c r="H19" s="749">
        <v>102478</v>
      </c>
      <c r="I19" s="749">
        <v>2478</v>
      </c>
      <c r="J19" s="749" t="s">
        <v>616</v>
      </c>
      <c r="K19" s="749" t="s">
        <v>617</v>
      </c>
      <c r="L19" s="752">
        <v>77.08</v>
      </c>
      <c r="M19" s="752">
        <v>2</v>
      </c>
      <c r="N19" s="753">
        <v>154.16</v>
      </c>
    </row>
    <row r="20" spans="1:14" ht="14.4" customHeight="1" x14ac:dyDescent="0.3">
      <c r="A20" s="747" t="s">
        <v>553</v>
      </c>
      <c r="B20" s="748" t="s">
        <v>554</v>
      </c>
      <c r="C20" s="749" t="s">
        <v>568</v>
      </c>
      <c r="D20" s="750" t="s">
        <v>569</v>
      </c>
      <c r="E20" s="751">
        <v>50113001</v>
      </c>
      <c r="F20" s="750" t="s">
        <v>585</v>
      </c>
      <c r="G20" s="749" t="s">
        <v>586</v>
      </c>
      <c r="H20" s="749">
        <v>208695</v>
      </c>
      <c r="I20" s="749">
        <v>208695</v>
      </c>
      <c r="J20" s="749" t="s">
        <v>616</v>
      </c>
      <c r="K20" s="749" t="s">
        <v>617</v>
      </c>
      <c r="L20" s="752">
        <v>77.759999999999991</v>
      </c>
      <c r="M20" s="752">
        <v>9</v>
      </c>
      <c r="N20" s="753">
        <v>699.83999999999992</v>
      </c>
    </row>
    <row r="21" spans="1:14" ht="14.4" customHeight="1" x14ac:dyDescent="0.3">
      <c r="A21" s="747" t="s">
        <v>553</v>
      </c>
      <c r="B21" s="748" t="s">
        <v>554</v>
      </c>
      <c r="C21" s="749" t="s">
        <v>568</v>
      </c>
      <c r="D21" s="750" t="s">
        <v>569</v>
      </c>
      <c r="E21" s="751">
        <v>50113001</v>
      </c>
      <c r="F21" s="750" t="s">
        <v>585</v>
      </c>
      <c r="G21" s="749" t="s">
        <v>586</v>
      </c>
      <c r="H21" s="749">
        <v>108499</v>
      </c>
      <c r="I21" s="749">
        <v>8499</v>
      </c>
      <c r="J21" s="749" t="s">
        <v>618</v>
      </c>
      <c r="K21" s="749" t="s">
        <v>619</v>
      </c>
      <c r="L21" s="752">
        <v>111.52</v>
      </c>
      <c r="M21" s="752">
        <v>30</v>
      </c>
      <c r="N21" s="753">
        <v>3345.6</v>
      </c>
    </row>
    <row r="22" spans="1:14" ht="14.4" customHeight="1" x14ac:dyDescent="0.3">
      <c r="A22" s="747" t="s">
        <v>553</v>
      </c>
      <c r="B22" s="748" t="s">
        <v>554</v>
      </c>
      <c r="C22" s="749" t="s">
        <v>568</v>
      </c>
      <c r="D22" s="750" t="s">
        <v>569</v>
      </c>
      <c r="E22" s="751">
        <v>50113001</v>
      </c>
      <c r="F22" s="750" t="s">
        <v>585</v>
      </c>
      <c r="G22" s="749" t="s">
        <v>586</v>
      </c>
      <c r="H22" s="749">
        <v>102479</v>
      </c>
      <c r="I22" s="749">
        <v>2479</v>
      </c>
      <c r="J22" s="749" t="s">
        <v>620</v>
      </c>
      <c r="K22" s="749" t="s">
        <v>621</v>
      </c>
      <c r="L22" s="752">
        <v>65.570000000000022</v>
      </c>
      <c r="M22" s="752">
        <v>1</v>
      </c>
      <c r="N22" s="753">
        <v>65.570000000000022</v>
      </c>
    </row>
    <row r="23" spans="1:14" ht="14.4" customHeight="1" x14ac:dyDescent="0.3">
      <c r="A23" s="747" t="s">
        <v>553</v>
      </c>
      <c r="B23" s="748" t="s">
        <v>554</v>
      </c>
      <c r="C23" s="749" t="s">
        <v>568</v>
      </c>
      <c r="D23" s="750" t="s">
        <v>569</v>
      </c>
      <c r="E23" s="751">
        <v>50113001</v>
      </c>
      <c r="F23" s="750" t="s">
        <v>585</v>
      </c>
      <c r="G23" s="749" t="s">
        <v>586</v>
      </c>
      <c r="H23" s="749">
        <v>58880</v>
      </c>
      <c r="I23" s="749">
        <v>58880</v>
      </c>
      <c r="J23" s="749" t="s">
        <v>622</v>
      </c>
      <c r="K23" s="749" t="s">
        <v>623</v>
      </c>
      <c r="L23" s="752">
        <v>46.060000000000009</v>
      </c>
      <c r="M23" s="752">
        <v>1</v>
      </c>
      <c r="N23" s="753">
        <v>46.060000000000009</v>
      </c>
    </row>
    <row r="24" spans="1:14" ht="14.4" customHeight="1" x14ac:dyDescent="0.3">
      <c r="A24" s="747" t="s">
        <v>553</v>
      </c>
      <c r="B24" s="748" t="s">
        <v>554</v>
      </c>
      <c r="C24" s="749" t="s">
        <v>568</v>
      </c>
      <c r="D24" s="750" t="s">
        <v>569</v>
      </c>
      <c r="E24" s="751">
        <v>50113001</v>
      </c>
      <c r="F24" s="750" t="s">
        <v>585</v>
      </c>
      <c r="G24" s="749" t="s">
        <v>586</v>
      </c>
      <c r="H24" s="749">
        <v>158425</v>
      </c>
      <c r="I24" s="749">
        <v>58425</v>
      </c>
      <c r="J24" s="749" t="s">
        <v>624</v>
      </c>
      <c r="K24" s="749" t="s">
        <v>625</v>
      </c>
      <c r="L24" s="752">
        <v>82.01</v>
      </c>
      <c r="M24" s="752">
        <v>3</v>
      </c>
      <c r="N24" s="753">
        <v>246.03000000000003</v>
      </c>
    </row>
    <row r="25" spans="1:14" ht="14.4" customHeight="1" x14ac:dyDescent="0.3">
      <c r="A25" s="747" t="s">
        <v>553</v>
      </c>
      <c r="B25" s="748" t="s">
        <v>554</v>
      </c>
      <c r="C25" s="749" t="s">
        <v>568</v>
      </c>
      <c r="D25" s="750" t="s">
        <v>569</v>
      </c>
      <c r="E25" s="751">
        <v>50113001</v>
      </c>
      <c r="F25" s="750" t="s">
        <v>585</v>
      </c>
      <c r="G25" s="749" t="s">
        <v>595</v>
      </c>
      <c r="H25" s="749">
        <v>215715</v>
      </c>
      <c r="I25" s="749">
        <v>215715</v>
      </c>
      <c r="J25" s="749" t="s">
        <v>626</v>
      </c>
      <c r="K25" s="749" t="s">
        <v>627</v>
      </c>
      <c r="L25" s="752">
        <v>66.34</v>
      </c>
      <c r="M25" s="752">
        <v>2</v>
      </c>
      <c r="N25" s="753">
        <v>132.68</v>
      </c>
    </row>
    <row r="26" spans="1:14" ht="14.4" customHeight="1" x14ac:dyDescent="0.3">
      <c r="A26" s="747" t="s">
        <v>553</v>
      </c>
      <c r="B26" s="748" t="s">
        <v>554</v>
      </c>
      <c r="C26" s="749" t="s">
        <v>568</v>
      </c>
      <c r="D26" s="750" t="s">
        <v>569</v>
      </c>
      <c r="E26" s="751">
        <v>50113001</v>
      </c>
      <c r="F26" s="750" t="s">
        <v>585</v>
      </c>
      <c r="G26" s="749" t="s">
        <v>586</v>
      </c>
      <c r="H26" s="749">
        <v>920235</v>
      </c>
      <c r="I26" s="749">
        <v>15880</v>
      </c>
      <c r="J26" s="749" t="s">
        <v>628</v>
      </c>
      <c r="K26" s="749" t="s">
        <v>555</v>
      </c>
      <c r="L26" s="752">
        <v>163.57</v>
      </c>
      <c r="M26" s="752">
        <v>1</v>
      </c>
      <c r="N26" s="753">
        <v>163.57</v>
      </c>
    </row>
    <row r="27" spans="1:14" ht="14.4" customHeight="1" x14ac:dyDescent="0.3">
      <c r="A27" s="747" t="s">
        <v>553</v>
      </c>
      <c r="B27" s="748" t="s">
        <v>554</v>
      </c>
      <c r="C27" s="749" t="s">
        <v>568</v>
      </c>
      <c r="D27" s="750" t="s">
        <v>569</v>
      </c>
      <c r="E27" s="751">
        <v>50113001</v>
      </c>
      <c r="F27" s="750" t="s">
        <v>585</v>
      </c>
      <c r="G27" s="749" t="s">
        <v>586</v>
      </c>
      <c r="H27" s="749">
        <v>23987</v>
      </c>
      <c r="I27" s="749">
        <v>23987</v>
      </c>
      <c r="J27" s="749" t="s">
        <v>629</v>
      </c>
      <c r="K27" s="749" t="s">
        <v>630</v>
      </c>
      <c r="L27" s="752">
        <v>175.02992691251345</v>
      </c>
      <c r="M27" s="752">
        <v>1</v>
      </c>
      <c r="N27" s="753">
        <v>175.02992691251345</v>
      </c>
    </row>
    <row r="28" spans="1:14" ht="14.4" customHeight="1" x14ac:dyDescent="0.3">
      <c r="A28" s="747" t="s">
        <v>553</v>
      </c>
      <c r="B28" s="748" t="s">
        <v>554</v>
      </c>
      <c r="C28" s="749" t="s">
        <v>568</v>
      </c>
      <c r="D28" s="750" t="s">
        <v>569</v>
      </c>
      <c r="E28" s="751">
        <v>50113001</v>
      </c>
      <c r="F28" s="750" t="s">
        <v>585</v>
      </c>
      <c r="G28" s="749" t="s">
        <v>586</v>
      </c>
      <c r="H28" s="749">
        <v>500845</v>
      </c>
      <c r="I28" s="749">
        <v>82015</v>
      </c>
      <c r="J28" s="749" t="s">
        <v>631</v>
      </c>
      <c r="K28" s="749" t="s">
        <v>555</v>
      </c>
      <c r="L28" s="752">
        <v>256.20791950345387</v>
      </c>
      <c r="M28" s="752">
        <v>1</v>
      </c>
      <c r="N28" s="753">
        <v>256.20791950345387</v>
      </c>
    </row>
    <row r="29" spans="1:14" ht="14.4" customHeight="1" x14ac:dyDescent="0.3">
      <c r="A29" s="747" t="s">
        <v>553</v>
      </c>
      <c r="B29" s="748" t="s">
        <v>554</v>
      </c>
      <c r="C29" s="749" t="s">
        <v>568</v>
      </c>
      <c r="D29" s="750" t="s">
        <v>569</v>
      </c>
      <c r="E29" s="751">
        <v>50113001</v>
      </c>
      <c r="F29" s="750" t="s">
        <v>585</v>
      </c>
      <c r="G29" s="749" t="s">
        <v>586</v>
      </c>
      <c r="H29" s="749">
        <v>202924</v>
      </c>
      <c r="I29" s="749">
        <v>202924</v>
      </c>
      <c r="J29" s="749" t="s">
        <v>632</v>
      </c>
      <c r="K29" s="749" t="s">
        <v>633</v>
      </c>
      <c r="L29" s="752">
        <v>81.910000000000011</v>
      </c>
      <c r="M29" s="752">
        <v>1</v>
      </c>
      <c r="N29" s="753">
        <v>81.910000000000011</v>
      </c>
    </row>
    <row r="30" spans="1:14" ht="14.4" customHeight="1" x14ac:dyDescent="0.3">
      <c r="A30" s="747" t="s">
        <v>553</v>
      </c>
      <c r="B30" s="748" t="s">
        <v>554</v>
      </c>
      <c r="C30" s="749" t="s">
        <v>568</v>
      </c>
      <c r="D30" s="750" t="s">
        <v>569</v>
      </c>
      <c r="E30" s="751">
        <v>50113001</v>
      </c>
      <c r="F30" s="750" t="s">
        <v>585</v>
      </c>
      <c r="G30" s="749" t="s">
        <v>586</v>
      </c>
      <c r="H30" s="749">
        <v>192757</v>
      </c>
      <c r="I30" s="749">
        <v>92757</v>
      </c>
      <c r="J30" s="749" t="s">
        <v>634</v>
      </c>
      <c r="K30" s="749" t="s">
        <v>635</v>
      </c>
      <c r="L30" s="752">
        <v>74.350000000000009</v>
      </c>
      <c r="M30" s="752">
        <v>1</v>
      </c>
      <c r="N30" s="753">
        <v>74.350000000000009</v>
      </c>
    </row>
    <row r="31" spans="1:14" ht="14.4" customHeight="1" x14ac:dyDescent="0.3">
      <c r="A31" s="747" t="s">
        <v>553</v>
      </c>
      <c r="B31" s="748" t="s">
        <v>554</v>
      </c>
      <c r="C31" s="749" t="s">
        <v>568</v>
      </c>
      <c r="D31" s="750" t="s">
        <v>569</v>
      </c>
      <c r="E31" s="751">
        <v>50113001</v>
      </c>
      <c r="F31" s="750" t="s">
        <v>585</v>
      </c>
      <c r="G31" s="749" t="s">
        <v>586</v>
      </c>
      <c r="H31" s="749">
        <v>152334</v>
      </c>
      <c r="I31" s="749">
        <v>52334</v>
      </c>
      <c r="J31" s="749" t="s">
        <v>636</v>
      </c>
      <c r="K31" s="749" t="s">
        <v>637</v>
      </c>
      <c r="L31" s="752">
        <v>198.18500000000003</v>
      </c>
      <c r="M31" s="752">
        <v>2</v>
      </c>
      <c r="N31" s="753">
        <v>396.37000000000006</v>
      </c>
    </row>
    <row r="32" spans="1:14" ht="14.4" customHeight="1" x14ac:dyDescent="0.3">
      <c r="A32" s="747" t="s">
        <v>553</v>
      </c>
      <c r="B32" s="748" t="s">
        <v>554</v>
      </c>
      <c r="C32" s="749" t="s">
        <v>568</v>
      </c>
      <c r="D32" s="750" t="s">
        <v>569</v>
      </c>
      <c r="E32" s="751">
        <v>50113001</v>
      </c>
      <c r="F32" s="750" t="s">
        <v>585</v>
      </c>
      <c r="G32" s="749" t="s">
        <v>595</v>
      </c>
      <c r="H32" s="749">
        <v>213477</v>
      </c>
      <c r="I32" s="749">
        <v>213477</v>
      </c>
      <c r="J32" s="749" t="s">
        <v>638</v>
      </c>
      <c r="K32" s="749" t="s">
        <v>639</v>
      </c>
      <c r="L32" s="752">
        <v>3299.9999999999991</v>
      </c>
      <c r="M32" s="752">
        <v>1</v>
      </c>
      <c r="N32" s="753">
        <v>3299.9999999999991</v>
      </c>
    </row>
    <row r="33" spans="1:14" ht="14.4" customHeight="1" x14ac:dyDescent="0.3">
      <c r="A33" s="747" t="s">
        <v>553</v>
      </c>
      <c r="B33" s="748" t="s">
        <v>554</v>
      </c>
      <c r="C33" s="749" t="s">
        <v>568</v>
      </c>
      <c r="D33" s="750" t="s">
        <v>569</v>
      </c>
      <c r="E33" s="751">
        <v>50113001</v>
      </c>
      <c r="F33" s="750" t="s">
        <v>585</v>
      </c>
      <c r="G33" s="749" t="s">
        <v>586</v>
      </c>
      <c r="H33" s="749">
        <v>31915</v>
      </c>
      <c r="I33" s="749">
        <v>31915</v>
      </c>
      <c r="J33" s="749" t="s">
        <v>640</v>
      </c>
      <c r="K33" s="749" t="s">
        <v>641</v>
      </c>
      <c r="L33" s="752">
        <v>173.69</v>
      </c>
      <c r="M33" s="752">
        <v>1</v>
      </c>
      <c r="N33" s="753">
        <v>173.69</v>
      </c>
    </row>
    <row r="34" spans="1:14" ht="14.4" customHeight="1" x14ac:dyDescent="0.3">
      <c r="A34" s="747" t="s">
        <v>553</v>
      </c>
      <c r="B34" s="748" t="s">
        <v>554</v>
      </c>
      <c r="C34" s="749" t="s">
        <v>568</v>
      </c>
      <c r="D34" s="750" t="s">
        <v>569</v>
      </c>
      <c r="E34" s="751">
        <v>50113001</v>
      </c>
      <c r="F34" s="750" t="s">
        <v>585</v>
      </c>
      <c r="G34" s="749" t="s">
        <v>586</v>
      </c>
      <c r="H34" s="749">
        <v>47244</v>
      </c>
      <c r="I34" s="749">
        <v>47244</v>
      </c>
      <c r="J34" s="749" t="s">
        <v>642</v>
      </c>
      <c r="K34" s="749" t="s">
        <v>641</v>
      </c>
      <c r="L34" s="752">
        <v>143</v>
      </c>
      <c r="M34" s="752">
        <v>1</v>
      </c>
      <c r="N34" s="753">
        <v>143</v>
      </c>
    </row>
    <row r="35" spans="1:14" ht="14.4" customHeight="1" x14ac:dyDescent="0.3">
      <c r="A35" s="747" t="s">
        <v>553</v>
      </c>
      <c r="B35" s="748" t="s">
        <v>554</v>
      </c>
      <c r="C35" s="749" t="s">
        <v>568</v>
      </c>
      <c r="D35" s="750" t="s">
        <v>569</v>
      </c>
      <c r="E35" s="751">
        <v>50113001</v>
      </c>
      <c r="F35" s="750" t="s">
        <v>585</v>
      </c>
      <c r="G35" s="749" t="s">
        <v>586</v>
      </c>
      <c r="H35" s="749">
        <v>191186</v>
      </c>
      <c r="I35" s="749">
        <v>191186</v>
      </c>
      <c r="J35" s="749" t="s">
        <v>643</v>
      </c>
      <c r="K35" s="749" t="s">
        <v>644</v>
      </c>
      <c r="L35" s="752">
        <v>89.42</v>
      </c>
      <c r="M35" s="752">
        <v>1</v>
      </c>
      <c r="N35" s="753">
        <v>89.42</v>
      </c>
    </row>
    <row r="36" spans="1:14" ht="14.4" customHeight="1" x14ac:dyDescent="0.3">
      <c r="A36" s="747" t="s">
        <v>553</v>
      </c>
      <c r="B36" s="748" t="s">
        <v>554</v>
      </c>
      <c r="C36" s="749" t="s">
        <v>568</v>
      </c>
      <c r="D36" s="750" t="s">
        <v>569</v>
      </c>
      <c r="E36" s="751">
        <v>50113001</v>
      </c>
      <c r="F36" s="750" t="s">
        <v>585</v>
      </c>
      <c r="G36" s="749" t="s">
        <v>586</v>
      </c>
      <c r="H36" s="749">
        <v>214355</v>
      </c>
      <c r="I36" s="749">
        <v>214355</v>
      </c>
      <c r="J36" s="749" t="s">
        <v>645</v>
      </c>
      <c r="K36" s="749" t="s">
        <v>646</v>
      </c>
      <c r="L36" s="752">
        <v>247.95499999999996</v>
      </c>
      <c r="M36" s="752">
        <v>2</v>
      </c>
      <c r="N36" s="753">
        <v>495.90999999999991</v>
      </c>
    </row>
    <row r="37" spans="1:14" ht="14.4" customHeight="1" x14ac:dyDescent="0.3">
      <c r="A37" s="747" t="s">
        <v>553</v>
      </c>
      <c r="B37" s="748" t="s">
        <v>554</v>
      </c>
      <c r="C37" s="749" t="s">
        <v>568</v>
      </c>
      <c r="D37" s="750" t="s">
        <v>569</v>
      </c>
      <c r="E37" s="751">
        <v>50113001</v>
      </c>
      <c r="F37" s="750" t="s">
        <v>585</v>
      </c>
      <c r="G37" s="749" t="s">
        <v>586</v>
      </c>
      <c r="H37" s="749">
        <v>176205</v>
      </c>
      <c r="I37" s="749">
        <v>180825</v>
      </c>
      <c r="J37" s="749" t="s">
        <v>647</v>
      </c>
      <c r="K37" s="749" t="s">
        <v>617</v>
      </c>
      <c r="L37" s="752">
        <v>104.78000000000003</v>
      </c>
      <c r="M37" s="752">
        <v>3</v>
      </c>
      <c r="N37" s="753">
        <v>314.34000000000009</v>
      </c>
    </row>
    <row r="38" spans="1:14" ht="14.4" customHeight="1" x14ac:dyDescent="0.3">
      <c r="A38" s="747" t="s">
        <v>553</v>
      </c>
      <c r="B38" s="748" t="s">
        <v>554</v>
      </c>
      <c r="C38" s="749" t="s">
        <v>568</v>
      </c>
      <c r="D38" s="750" t="s">
        <v>569</v>
      </c>
      <c r="E38" s="751">
        <v>50113001</v>
      </c>
      <c r="F38" s="750" t="s">
        <v>585</v>
      </c>
      <c r="G38" s="749" t="s">
        <v>586</v>
      </c>
      <c r="H38" s="749">
        <v>100858</v>
      </c>
      <c r="I38" s="749">
        <v>858</v>
      </c>
      <c r="J38" s="749" t="s">
        <v>648</v>
      </c>
      <c r="K38" s="749" t="s">
        <v>649</v>
      </c>
      <c r="L38" s="752">
        <v>29.670000000000012</v>
      </c>
      <c r="M38" s="752">
        <v>1</v>
      </c>
      <c r="N38" s="753">
        <v>29.670000000000012</v>
      </c>
    </row>
    <row r="39" spans="1:14" ht="14.4" customHeight="1" x14ac:dyDescent="0.3">
      <c r="A39" s="747" t="s">
        <v>553</v>
      </c>
      <c r="B39" s="748" t="s">
        <v>554</v>
      </c>
      <c r="C39" s="749" t="s">
        <v>568</v>
      </c>
      <c r="D39" s="750" t="s">
        <v>569</v>
      </c>
      <c r="E39" s="751">
        <v>50113001</v>
      </c>
      <c r="F39" s="750" t="s">
        <v>585</v>
      </c>
      <c r="G39" s="749" t="s">
        <v>586</v>
      </c>
      <c r="H39" s="749">
        <v>216572</v>
      </c>
      <c r="I39" s="749">
        <v>216572</v>
      </c>
      <c r="J39" s="749" t="s">
        <v>650</v>
      </c>
      <c r="K39" s="749" t="s">
        <v>651</v>
      </c>
      <c r="L39" s="752">
        <v>36.283999999999999</v>
      </c>
      <c r="M39" s="752">
        <v>25</v>
      </c>
      <c r="N39" s="753">
        <v>907.09999999999991</v>
      </c>
    </row>
    <row r="40" spans="1:14" ht="14.4" customHeight="1" x14ac:dyDescent="0.3">
      <c r="A40" s="747" t="s">
        <v>553</v>
      </c>
      <c r="B40" s="748" t="s">
        <v>554</v>
      </c>
      <c r="C40" s="749" t="s">
        <v>568</v>
      </c>
      <c r="D40" s="750" t="s">
        <v>569</v>
      </c>
      <c r="E40" s="751">
        <v>50113001</v>
      </c>
      <c r="F40" s="750" t="s">
        <v>585</v>
      </c>
      <c r="G40" s="749" t="s">
        <v>586</v>
      </c>
      <c r="H40" s="749">
        <v>51366</v>
      </c>
      <c r="I40" s="749">
        <v>51366</v>
      </c>
      <c r="J40" s="749" t="s">
        <v>652</v>
      </c>
      <c r="K40" s="749" t="s">
        <v>653</v>
      </c>
      <c r="L40" s="752">
        <v>171.6</v>
      </c>
      <c r="M40" s="752">
        <v>6</v>
      </c>
      <c r="N40" s="753">
        <v>1029.5999999999999</v>
      </c>
    </row>
    <row r="41" spans="1:14" ht="14.4" customHeight="1" x14ac:dyDescent="0.3">
      <c r="A41" s="747" t="s">
        <v>553</v>
      </c>
      <c r="B41" s="748" t="s">
        <v>554</v>
      </c>
      <c r="C41" s="749" t="s">
        <v>568</v>
      </c>
      <c r="D41" s="750" t="s">
        <v>569</v>
      </c>
      <c r="E41" s="751">
        <v>50113001</v>
      </c>
      <c r="F41" s="750" t="s">
        <v>585</v>
      </c>
      <c r="G41" s="749" t="s">
        <v>586</v>
      </c>
      <c r="H41" s="749">
        <v>132082</v>
      </c>
      <c r="I41" s="749">
        <v>32082</v>
      </c>
      <c r="J41" s="749" t="s">
        <v>654</v>
      </c>
      <c r="K41" s="749" t="s">
        <v>655</v>
      </c>
      <c r="L41" s="752">
        <v>82.063333333333347</v>
      </c>
      <c r="M41" s="752">
        <v>3</v>
      </c>
      <c r="N41" s="753">
        <v>246.19000000000005</v>
      </c>
    </row>
    <row r="42" spans="1:14" ht="14.4" customHeight="1" x14ac:dyDescent="0.3">
      <c r="A42" s="747" t="s">
        <v>553</v>
      </c>
      <c r="B42" s="748" t="s">
        <v>554</v>
      </c>
      <c r="C42" s="749" t="s">
        <v>568</v>
      </c>
      <c r="D42" s="750" t="s">
        <v>569</v>
      </c>
      <c r="E42" s="751">
        <v>50113001</v>
      </c>
      <c r="F42" s="750" t="s">
        <v>585</v>
      </c>
      <c r="G42" s="749" t="s">
        <v>586</v>
      </c>
      <c r="H42" s="749">
        <v>100802</v>
      </c>
      <c r="I42" s="749">
        <v>0</v>
      </c>
      <c r="J42" s="749" t="s">
        <v>656</v>
      </c>
      <c r="K42" s="749" t="s">
        <v>657</v>
      </c>
      <c r="L42" s="752">
        <v>97.282750374695368</v>
      </c>
      <c r="M42" s="752">
        <v>6</v>
      </c>
      <c r="N42" s="753">
        <v>583.69650224817224</v>
      </c>
    </row>
    <row r="43" spans="1:14" ht="14.4" customHeight="1" x14ac:dyDescent="0.3">
      <c r="A43" s="747" t="s">
        <v>553</v>
      </c>
      <c r="B43" s="748" t="s">
        <v>554</v>
      </c>
      <c r="C43" s="749" t="s">
        <v>568</v>
      </c>
      <c r="D43" s="750" t="s">
        <v>569</v>
      </c>
      <c r="E43" s="751">
        <v>50113001</v>
      </c>
      <c r="F43" s="750" t="s">
        <v>585</v>
      </c>
      <c r="G43" s="749" t="s">
        <v>586</v>
      </c>
      <c r="H43" s="749">
        <v>117189</v>
      </c>
      <c r="I43" s="749">
        <v>17189</v>
      </c>
      <c r="J43" s="749" t="s">
        <v>658</v>
      </c>
      <c r="K43" s="749" t="s">
        <v>659</v>
      </c>
      <c r="L43" s="752">
        <v>55.87</v>
      </c>
      <c r="M43" s="752">
        <v>1</v>
      </c>
      <c r="N43" s="753">
        <v>55.87</v>
      </c>
    </row>
    <row r="44" spans="1:14" ht="14.4" customHeight="1" x14ac:dyDescent="0.3">
      <c r="A44" s="747" t="s">
        <v>553</v>
      </c>
      <c r="B44" s="748" t="s">
        <v>554</v>
      </c>
      <c r="C44" s="749" t="s">
        <v>568</v>
      </c>
      <c r="D44" s="750" t="s">
        <v>569</v>
      </c>
      <c r="E44" s="751">
        <v>50113001</v>
      </c>
      <c r="F44" s="750" t="s">
        <v>585</v>
      </c>
      <c r="G44" s="749" t="s">
        <v>586</v>
      </c>
      <c r="H44" s="749">
        <v>930661</v>
      </c>
      <c r="I44" s="749">
        <v>0</v>
      </c>
      <c r="J44" s="749" t="s">
        <v>660</v>
      </c>
      <c r="K44" s="749" t="s">
        <v>555</v>
      </c>
      <c r="L44" s="752">
        <v>316.91581925449572</v>
      </c>
      <c r="M44" s="752">
        <v>1</v>
      </c>
      <c r="N44" s="753">
        <v>316.91581925449572</v>
      </c>
    </row>
    <row r="45" spans="1:14" ht="14.4" customHeight="1" x14ac:dyDescent="0.3">
      <c r="A45" s="747" t="s">
        <v>553</v>
      </c>
      <c r="B45" s="748" t="s">
        <v>554</v>
      </c>
      <c r="C45" s="749" t="s">
        <v>568</v>
      </c>
      <c r="D45" s="750" t="s">
        <v>569</v>
      </c>
      <c r="E45" s="751">
        <v>50113001</v>
      </c>
      <c r="F45" s="750" t="s">
        <v>585</v>
      </c>
      <c r="G45" s="749" t="s">
        <v>586</v>
      </c>
      <c r="H45" s="749">
        <v>920359</v>
      </c>
      <c r="I45" s="749">
        <v>0</v>
      </c>
      <c r="J45" s="749" t="s">
        <v>661</v>
      </c>
      <c r="K45" s="749" t="s">
        <v>555</v>
      </c>
      <c r="L45" s="752">
        <v>166.26899995738617</v>
      </c>
      <c r="M45" s="752">
        <v>2</v>
      </c>
      <c r="N45" s="753">
        <v>332.53799991477234</v>
      </c>
    </row>
    <row r="46" spans="1:14" ht="14.4" customHeight="1" x14ac:dyDescent="0.3">
      <c r="A46" s="747" t="s">
        <v>553</v>
      </c>
      <c r="B46" s="748" t="s">
        <v>554</v>
      </c>
      <c r="C46" s="749" t="s">
        <v>568</v>
      </c>
      <c r="D46" s="750" t="s">
        <v>569</v>
      </c>
      <c r="E46" s="751">
        <v>50113001</v>
      </c>
      <c r="F46" s="750" t="s">
        <v>585</v>
      </c>
      <c r="G46" s="749" t="s">
        <v>586</v>
      </c>
      <c r="H46" s="749">
        <v>920361</v>
      </c>
      <c r="I46" s="749">
        <v>0</v>
      </c>
      <c r="J46" s="749" t="s">
        <v>662</v>
      </c>
      <c r="K46" s="749" t="s">
        <v>555</v>
      </c>
      <c r="L46" s="752">
        <v>233.60095682773169</v>
      </c>
      <c r="M46" s="752">
        <v>1</v>
      </c>
      <c r="N46" s="753">
        <v>233.60095682773169</v>
      </c>
    </row>
    <row r="47" spans="1:14" ht="14.4" customHeight="1" x14ac:dyDescent="0.3">
      <c r="A47" s="747" t="s">
        <v>553</v>
      </c>
      <c r="B47" s="748" t="s">
        <v>554</v>
      </c>
      <c r="C47" s="749" t="s">
        <v>568</v>
      </c>
      <c r="D47" s="750" t="s">
        <v>569</v>
      </c>
      <c r="E47" s="751">
        <v>50113001</v>
      </c>
      <c r="F47" s="750" t="s">
        <v>585</v>
      </c>
      <c r="G47" s="749" t="s">
        <v>586</v>
      </c>
      <c r="H47" s="749">
        <v>900493</v>
      </c>
      <c r="I47" s="749">
        <v>0</v>
      </c>
      <c r="J47" s="749" t="s">
        <v>663</v>
      </c>
      <c r="K47" s="749" t="s">
        <v>555</v>
      </c>
      <c r="L47" s="752">
        <v>283.29119661425671</v>
      </c>
      <c r="M47" s="752">
        <v>1</v>
      </c>
      <c r="N47" s="753">
        <v>283.29119661425671</v>
      </c>
    </row>
    <row r="48" spans="1:14" ht="14.4" customHeight="1" x14ac:dyDescent="0.3">
      <c r="A48" s="747" t="s">
        <v>553</v>
      </c>
      <c r="B48" s="748" t="s">
        <v>554</v>
      </c>
      <c r="C48" s="749" t="s">
        <v>568</v>
      </c>
      <c r="D48" s="750" t="s">
        <v>569</v>
      </c>
      <c r="E48" s="751">
        <v>50113001</v>
      </c>
      <c r="F48" s="750" t="s">
        <v>585</v>
      </c>
      <c r="G48" s="749" t="s">
        <v>586</v>
      </c>
      <c r="H48" s="749">
        <v>843067</v>
      </c>
      <c r="I48" s="749">
        <v>0</v>
      </c>
      <c r="J48" s="749" t="s">
        <v>664</v>
      </c>
      <c r="K48" s="749" t="s">
        <v>555</v>
      </c>
      <c r="L48" s="752">
        <v>375.72454149402535</v>
      </c>
      <c r="M48" s="752">
        <v>1</v>
      </c>
      <c r="N48" s="753">
        <v>375.72454149402535</v>
      </c>
    </row>
    <row r="49" spans="1:14" ht="14.4" customHeight="1" x14ac:dyDescent="0.3">
      <c r="A49" s="747" t="s">
        <v>553</v>
      </c>
      <c r="B49" s="748" t="s">
        <v>554</v>
      </c>
      <c r="C49" s="749" t="s">
        <v>568</v>
      </c>
      <c r="D49" s="750" t="s">
        <v>569</v>
      </c>
      <c r="E49" s="751">
        <v>50113001</v>
      </c>
      <c r="F49" s="750" t="s">
        <v>585</v>
      </c>
      <c r="G49" s="749" t="s">
        <v>586</v>
      </c>
      <c r="H49" s="749">
        <v>921394</v>
      </c>
      <c r="I49" s="749">
        <v>0</v>
      </c>
      <c r="J49" s="749" t="s">
        <v>665</v>
      </c>
      <c r="K49" s="749" t="s">
        <v>555</v>
      </c>
      <c r="L49" s="752">
        <v>444.81612605574026</v>
      </c>
      <c r="M49" s="752">
        <v>1</v>
      </c>
      <c r="N49" s="753">
        <v>444.81612605574026</v>
      </c>
    </row>
    <row r="50" spans="1:14" ht="14.4" customHeight="1" x14ac:dyDescent="0.3">
      <c r="A50" s="747" t="s">
        <v>553</v>
      </c>
      <c r="B50" s="748" t="s">
        <v>554</v>
      </c>
      <c r="C50" s="749" t="s">
        <v>568</v>
      </c>
      <c r="D50" s="750" t="s">
        <v>569</v>
      </c>
      <c r="E50" s="751">
        <v>50113001</v>
      </c>
      <c r="F50" s="750" t="s">
        <v>585</v>
      </c>
      <c r="G50" s="749" t="s">
        <v>586</v>
      </c>
      <c r="H50" s="749">
        <v>188217</v>
      </c>
      <c r="I50" s="749">
        <v>88217</v>
      </c>
      <c r="J50" s="749" t="s">
        <v>666</v>
      </c>
      <c r="K50" s="749" t="s">
        <v>667</v>
      </c>
      <c r="L50" s="752">
        <v>126.015</v>
      </c>
      <c r="M50" s="752">
        <v>2</v>
      </c>
      <c r="N50" s="753">
        <v>252.03</v>
      </c>
    </row>
    <row r="51" spans="1:14" ht="14.4" customHeight="1" x14ac:dyDescent="0.3">
      <c r="A51" s="747" t="s">
        <v>553</v>
      </c>
      <c r="B51" s="748" t="s">
        <v>554</v>
      </c>
      <c r="C51" s="749" t="s">
        <v>568</v>
      </c>
      <c r="D51" s="750" t="s">
        <v>569</v>
      </c>
      <c r="E51" s="751">
        <v>50113001</v>
      </c>
      <c r="F51" s="750" t="s">
        <v>585</v>
      </c>
      <c r="G51" s="749" t="s">
        <v>595</v>
      </c>
      <c r="H51" s="749">
        <v>115316</v>
      </c>
      <c r="I51" s="749">
        <v>15316</v>
      </c>
      <c r="J51" s="749" t="s">
        <v>668</v>
      </c>
      <c r="K51" s="749" t="s">
        <v>669</v>
      </c>
      <c r="L51" s="752">
        <v>18.98</v>
      </c>
      <c r="M51" s="752">
        <v>1</v>
      </c>
      <c r="N51" s="753">
        <v>18.98</v>
      </c>
    </row>
    <row r="52" spans="1:14" ht="14.4" customHeight="1" x14ac:dyDescent="0.3">
      <c r="A52" s="747" t="s">
        <v>553</v>
      </c>
      <c r="B52" s="748" t="s">
        <v>554</v>
      </c>
      <c r="C52" s="749" t="s">
        <v>568</v>
      </c>
      <c r="D52" s="750" t="s">
        <v>569</v>
      </c>
      <c r="E52" s="751">
        <v>50113001</v>
      </c>
      <c r="F52" s="750" t="s">
        <v>585</v>
      </c>
      <c r="G52" s="749" t="s">
        <v>586</v>
      </c>
      <c r="H52" s="749">
        <v>67558</v>
      </c>
      <c r="I52" s="749">
        <v>67558</v>
      </c>
      <c r="J52" s="749" t="s">
        <v>670</v>
      </c>
      <c r="K52" s="749" t="s">
        <v>671</v>
      </c>
      <c r="L52" s="752">
        <v>27.662307692307692</v>
      </c>
      <c r="M52" s="752">
        <v>13</v>
      </c>
      <c r="N52" s="753">
        <v>359.61</v>
      </c>
    </row>
    <row r="53" spans="1:14" ht="14.4" customHeight="1" x14ac:dyDescent="0.3">
      <c r="A53" s="747" t="s">
        <v>553</v>
      </c>
      <c r="B53" s="748" t="s">
        <v>554</v>
      </c>
      <c r="C53" s="749" t="s">
        <v>568</v>
      </c>
      <c r="D53" s="750" t="s">
        <v>569</v>
      </c>
      <c r="E53" s="751">
        <v>50113001</v>
      </c>
      <c r="F53" s="750" t="s">
        <v>585</v>
      </c>
      <c r="G53" s="749" t="s">
        <v>586</v>
      </c>
      <c r="H53" s="749">
        <v>100502</v>
      </c>
      <c r="I53" s="749">
        <v>502</v>
      </c>
      <c r="J53" s="749" t="s">
        <v>672</v>
      </c>
      <c r="K53" s="749" t="s">
        <v>673</v>
      </c>
      <c r="L53" s="752">
        <v>238.65999999999997</v>
      </c>
      <c r="M53" s="752">
        <v>1</v>
      </c>
      <c r="N53" s="753">
        <v>238.65999999999997</v>
      </c>
    </row>
    <row r="54" spans="1:14" ht="14.4" customHeight="1" x14ac:dyDescent="0.3">
      <c r="A54" s="747" t="s">
        <v>553</v>
      </c>
      <c r="B54" s="748" t="s">
        <v>554</v>
      </c>
      <c r="C54" s="749" t="s">
        <v>568</v>
      </c>
      <c r="D54" s="750" t="s">
        <v>569</v>
      </c>
      <c r="E54" s="751">
        <v>50113001</v>
      </c>
      <c r="F54" s="750" t="s">
        <v>585</v>
      </c>
      <c r="G54" s="749" t="s">
        <v>586</v>
      </c>
      <c r="H54" s="749">
        <v>102684</v>
      </c>
      <c r="I54" s="749">
        <v>2684</v>
      </c>
      <c r="J54" s="749" t="s">
        <v>672</v>
      </c>
      <c r="K54" s="749" t="s">
        <v>674</v>
      </c>
      <c r="L54" s="752">
        <v>73.763333333333335</v>
      </c>
      <c r="M54" s="752">
        <v>3</v>
      </c>
      <c r="N54" s="753">
        <v>221.29000000000002</v>
      </c>
    </row>
    <row r="55" spans="1:14" ht="14.4" customHeight="1" x14ac:dyDescent="0.3">
      <c r="A55" s="747" t="s">
        <v>553</v>
      </c>
      <c r="B55" s="748" t="s">
        <v>554</v>
      </c>
      <c r="C55" s="749" t="s">
        <v>568</v>
      </c>
      <c r="D55" s="750" t="s">
        <v>569</v>
      </c>
      <c r="E55" s="751">
        <v>50113001</v>
      </c>
      <c r="F55" s="750" t="s">
        <v>585</v>
      </c>
      <c r="G55" s="749" t="s">
        <v>586</v>
      </c>
      <c r="H55" s="749">
        <v>100536</v>
      </c>
      <c r="I55" s="749">
        <v>536</v>
      </c>
      <c r="J55" s="749" t="s">
        <v>675</v>
      </c>
      <c r="K55" s="749" t="s">
        <v>590</v>
      </c>
      <c r="L55" s="752">
        <v>140.24999999999997</v>
      </c>
      <c r="M55" s="752">
        <v>1</v>
      </c>
      <c r="N55" s="753">
        <v>140.24999999999997</v>
      </c>
    </row>
    <row r="56" spans="1:14" ht="14.4" customHeight="1" x14ac:dyDescent="0.3">
      <c r="A56" s="747" t="s">
        <v>553</v>
      </c>
      <c r="B56" s="748" t="s">
        <v>554</v>
      </c>
      <c r="C56" s="749" t="s">
        <v>568</v>
      </c>
      <c r="D56" s="750" t="s">
        <v>569</v>
      </c>
      <c r="E56" s="751">
        <v>50113001</v>
      </c>
      <c r="F56" s="750" t="s">
        <v>585</v>
      </c>
      <c r="G56" s="749" t="s">
        <v>595</v>
      </c>
      <c r="H56" s="749">
        <v>107981</v>
      </c>
      <c r="I56" s="749">
        <v>7981</v>
      </c>
      <c r="J56" s="749" t="s">
        <v>676</v>
      </c>
      <c r="K56" s="749" t="s">
        <v>677</v>
      </c>
      <c r="L56" s="752">
        <v>50.640000000000008</v>
      </c>
      <c r="M56" s="752">
        <v>36</v>
      </c>
      <c r="N56" s="753">
        <v>1823.0400000000002</v>
      </c>
    </row>
    <row r="57" spans="1:14" ht="14.4" customHeight="1" x14ac:dyDescent="0.3">
      <c r="A57" s="747" t="s">
        <v>553</v>
      </c>
      <c r="B57" s="748" t="s">
        <v>554</v>
      </c>
      <c r="C57" s="749" t="s">
        <v>568</v>
      </c>
      <c r="D57" s="750" t="s">
        <v>569</v>
      </c>
      <c r="E57" s="751">
        <v>50113001</v>
      </c>
      <c r="F57" s="750" t="s">
        <v>585</v>
      </c>
      <c r="G57" s="749" t="s">
        <v>595</v>
      </c>
      <c r="H57" s="749">
        <v>155823</v>
      </c>
      <c r="I57" s="749">
        <v>55823</v>
      </c>
      <c r="J57" s="749" t="s">
        <v>676</v>
      </c>
      <c r="K57" s="749" t="s">
        <v>678</v>
      </c>
      <c r="L57" s="752">
        <v>33.637916666666662</v>
      </c>
      <c r="M57" s="752">
        <v>48</v>
      </c>
      <c r="N57" s="753">
        <v>1614.62</v>
      </c>
    </row>
    <row r="58" spans="1:14" ht="14.4" customHeight="1" x14ac:dyDescent="0.3">
      <c r="A58" s="747" t="s">
        <v>553</v>
      </c>
      <c r="B58" s="748" t="s">
        <v>554</v>
      </c>
      <c r="C58" s="749" t="s">
        <v>568</v>
      </c>
      <c r="D58" s="750" t="s">
        <v>569</v>
      </c>
      <c r="E58" s="751">
        <v>50113001</v>
      </c>
      <c r="F58" s="750" t="s">
        <v>585</v>
      </c>
      <c r="G58" s="749" t="s">
        <v>595</v>
      </c>
      <c r="H58" s="749">
        <v>155824</v>
      </c>
      <c r="I58" s="749">
        <v>55824</v>
      </c>
      <c r="J58" s="749" t="s">
        <v>676</v>
      </c>
      <c r="K58" s="749" t="s">
        <v>679</v>
      </c>
      <c r="L58" s="752">
        <v>50.78700000000002</v>
      </c>
      <c r="M58" s="752">
        <v>10</v>
      </c>
      <c r="N58" s="753">
        <v>507.87000000000018</v>
      </c>
    </row>
    <row r="59" spans="1:14" ht="14.4" customHeight="1" x14ac:dyDescent="0.3">
      <c r="A59" s="747" t="s">
        <v>553</v>
      </c>
      <c r="B59" s="748" t="s">
        <v>554</v>
      </c>
      <c r="C59" s="749" t="s">
        <v>568</v>
      </c>
      <c r="D59" s="750" t="s">
        <v>569</v>
      </c>
      <c r="E59" s="751">
        <v>50113001</v>
      </c>
      <c r="F59" s="750" t="s">
        <v>585</v>
      </c>
      <c r="G59" s="749" t="s">
        <v>586</v>
      </c>
      <c r="H59" s="749">
        <v>162579</v>
      </c>
      <c r="I59" s="749">
        <v>162579</v>
      </c>
      <c r="J59" s="749" t="s">
        <v>680</v>
      </c>
      <c r="K59" s="749" t="s">
        <v>681</v>
      </c>
      <c r="L59" s="752">
        <v>44.88</v>
      </c>
      <c r="M59" s="752">
        <v>3</v>
      </c>
      <c r="N59" s="753">
        <v>134.64000000000001</v>
      </c>
    </row>
    <row r="60" spans="1:14" ht="14.4" customHeight="1" x14ac:dyDescent="0.3">
      <c r="A60" s="747" t="s">
        <v>553</v>
      </c>
      <c r="B60" s="748" t="s">
        <v>554</v>
      </c>
      <c r="C60" s="749" t="s">
        <v>568</v>
      </c>
      <c r="D60" s="750" t="s">
        <v>569</v>
      </c>
      <c r="E60" s="751">
        <v>50113001</v>
      </c>
      <c r="F60" s="750" t="s">
        <v>585</v>
      </c>
      <c r="G60" s="749" t="s">
        <v>586</v>
      </c>
      <c r="H60" s="749">
        <v>100874</v>
      </c>
      <c r="I60" s="749">
        <v>874</v>
      </c>
      <c r="J60" s="749" t="s">
        <v>682</v>
      </c>
      <c r="K60" s="749" t="s">
        <v>683</v>
      </c>
      <c r="L60" s="752">
        <v>48.440000000000012</v>
      </c>
      <c r="M60" s="752">
        <v>2</v>
      </c>
      <c r="N60" s="753">
        <v>96.880000000000024</v>
      </c>
    </row>
    <row r="61" spans="1:14" ht="14.4" customHeight="1" x14ac:dyDescent="0.3">
      <c r="A61" s="747" t="s">
        <v>553</v>
      </c>
      <c r="B61" s="748" t="s">
        <v>554</v>
      </c>
      <c r="C61" s="749" t="s">
        <v>568</v>
      </c>
      <c r="D61" s="750" t="s">
        <v>569</v>
      </c>
      <c r="E61" s="751">
        <v>50113001</v>
      </c>
      <c r="F61" s="750" t="s">
        <v>585</v>
      </c>
      <c r="G61" s="749" t="s">
        <v>586</v>
      </c>
      <c r="H61" s="749">
        <v>100876</v>
      </c>
      <c r="I61" s="749">
        <v>876</v>
      </c>
      <c r="J61" s="749" t="s">
        <v>684</v>
      </c>
      <c r="K61" s="749" t="s">
        <v>683</v>
      </c>
      <c r="L61" s="752">
        <v>66.33</v>
      </c>
      <c r="M61" s="752">
        <v>2</v>
      </c>
      <c r="N61" s="753">
        <v>132.66</v>
      </c>
    </row>
    <row r="62" spans="1:14" ht="14.4" customHeight="1" x14ac:dyDescent="0.3">
      <c r="A62" s="747" t="s">
        <v>553</v>
      </c>
      <c r="B62" s="748" t="s">
        <v>554</v>
      </c>
      <c r="C62" s="749" t="s">
        <v>568</v>
      </c>
      <c r="D62" s="750" t="s">
        <v>569</v>
      </c>
      <c r="E62" s="751">
        <v>50113001</v>
      </c>
      <c r="F62" s="750" t="s">
        <v>585</v>
      </c>
      <c r="G62" s="749" t="s">
        <v>586</v>
      </c>
      <c r="H62" s="749">
        <v>848950</v>
      </c>
      <c r="I62" s="749">
        <v>155148</v>
      </c>
      <c r="J62" s="749" t="s">
        <v>685</v>
      </c>
      <c r="K62" s="749" t="s">
        <v>686</v>
      </c>
      <c r="L62" s="752">
        <v>20.0715</v>
      </c>
      <c r="M62" s="752">
        <v>20</v>
      </c>
      <c r="N62" s="753">
        <v>401.43</v>
      </c>
    </row>
    <row r="63" spans="1:14" ht="14.4" customHeight="1" x14ac:dyDescent="0.3">
      <c r="A63" s="747" t="s">
        <v>553</v>
      </c>
      <c r="B63" s="748" t="s">
        <v>554</v>
      </c>
      <c r="C63" s="749" t="s">
        <v>568</v>
      </c>
      <c r="D63" s="750" t="s">
        <v>569</v>
      </c>
      <c r="E63" s="751">
        <v>50113001</v>
      </c>
      <c r="F63" s="750" t="s">
        <v>585</v>
      </c>
      <c r="G63" s="749" t="s">
        <v>595</v>
      </c>
      <c r="H63" s="749">
        <v>130652</v>
      </c>
      <c r="I63" s="749">
        <v>30652</v>
      </c>
      <c r="J63" s="749" t="s">
        <v>687</v>
      </c>
      <c r="K63" s="749" t="s">
        <v>688</v>
      </c>
      <c r="L63" s="752">
        <v>103.87999999999997</v>
      </c>
      <c r="M63" s="752">
        <v>1</v>
      </c>
      <c r="N63" s="753">
        <v>103.87999999999997</v>
      </c>
    </row>
    <row r="64" spans="1:14" ht="14.4" customHeight="1" x14ac:dyDescent="0.3">
      <c r="A64" s="747" t="s">
        <v>553</v>
      </c>
      <c r="B64" s="748" t="s">
        <v>554</v>
      </c>
      <c r="C64" s="749" t="s">
        <v>568</v>
      </c>
      <c r="D64" s="750" t="s">
        <v>569</v>
      </c>
      <c r="E64" s="751">
        <v>50113001</v>
      </c>
      <c r="F64" s="750" t="s">
        <v>585</v>
      </c>
      <c r="G64" s="749" t="s">
        <v>586</v>
      </c>
      <c r="H64" s="749">
        <v>118305</v>
      </c>
      <c r="I64" s="749">
        <v>18305</v>
      </c>
      <c r="J64" s="749" t="s">
        <v>689</v>
      </c>
      <c r="K64" s="749" t="s">
        <v>690</v>
      </c>
      <c r="L64" s="752">
        <v>242</v>
      </c>
      <c r="M64" s="752">
        <v>7</v>
      </c>
      <c r="N64" s="753">
        <v>1694</v>
      </c>
    </row>
    <row r="65" spans="1:14" ht="14.4" customHeight="1" x14ac:dyDescent="0.3">
      <c r="A65" s="747" t="s">
        <v>553</v>
      </c>
      <c r="B65" s="748" t="s">
        <v>554</v>
      </c>
      <c r="C65" s="749" t="s">
        <v>568</v>
      </c>
      <c r="D65" s="750" t="s">
        <v>569</v>
      </c>
      <c r="E65" s="751">
        <v>50113001</v>
      </c>
      <c r="F65" s="750" t="s">
        <v>585</v>
      </c>
      <c r="G65" s="749" t="s">
        <v>586</v>
      </c>
      <c r="H65" s="749">
        <v>58159</v>
      </c>
      <c r="I65" s="749">
        <v>58159</v>
      </c>
      <c r="J65" s="749" t="s">
        <v>691</v>
      </c>
      <c r="K65" s="749" t="s">
        <v>692</v>
      </c>
      <c r="L65" s="752">
        <v>67.390000000000015</v>
      </c>
      <c r="M65" s="752">
        <v>1</v>
      </c>
      <c r="N65" s="753">
        <v>67.390000000000015</v>
      </c>
    </row>
    <row r="66" spans="1:14" ht="14.4" customHeight="1" x14ac:dyDescent="0.3">
      <c r="A66" s="747" t="s">
        <v>553</v>
      </c>
      <c r="B66" s="748" t="s">
        <v>554</v>
      </c>
      <c r="C66" s="749" t="s">
        <v>568</v>
      </c>
      <c r="D66" s="750" t="s">
        <v>569</v>
      </c>
      <c r="E66" s="751">
        <v>50113001</v>
      </c>
      <c r="F66" s="750" t="s">
        <v>585</v>
      </c>
      <c r="G66" s="749" t="s">
        <v>586</v>
      </c>
      <c r="H66" s="749">
        <v>119653</v>
      </c>
      <c r="I66" s="749">
        <v>119653</v>
      </c>
      <c r="J66" s="749" t="s">
        <v>693</v>
      </c>
      <c r="K66" s="749" t="s">
        <v>694</v>
      </c>
      <c r="L66" s="752">
        <v>157.38000000000002</v>
      </c>
      <c r="M66" s="752">
        <v>1</v>
      </c>
      <c r="N66" s="753">
        <v>157.38000000000002</v>
      </c>
    </row>
    <row r="67" spans="1:14" ht="14.4" customHeight="1" x14ac:dyDescent="0.3">
      <c r="A67" s="747" t="s">
        <v>553</v>
      </c>
      <c r="B67" s="748" t="s">
        <v>554</v>
      </c>
      <c r="C67" s="749" t="s">
        <v>568</v>
      </c>
      <c r="D67" s="750" t="s">
        <v>569</v>
      </c>
      <c r="E67" s="751">
        <v>50113001</v>
      </c>
      <c r="F67" s="750" t="s">
        <v>585</v>
      </c>
      <c r="G67" s="749" t="s">
        <v>586</v>
      </c>
      <c r="H67" s="749">
        <v>100610</v>
      </c>
      <c r="I67" s="749">
        <v>610</v>
      </c>
      <c r="J67" s="749" t="s">
        <v>695</v>
      </c>
      <c r="K67" s="749" t="s">
        <v>696</v>
      </c>
      <c r="L67" s="752">
        <v>68.330000000000013</v>
      </c>
      <c r="M67" s="752">
        <v>2</v>
      </c>
      <c r="N67" s="753">
        <v>136.66000000000003</v>
      </c>
    </row>
    <row r="68" spans="1:14" ht="14.4" customHeight="1" x14ac:dyDescent="0.3">
      <c r="A68" s="747" t="s">
        <v>553</v>
      </c>
      <c r="B68" s="748" t="s">
        <v>554</v>
      </c>
      <c r="C68" s="749" t="s">
        <v>568</v>
      </c>
      <c r="D68" s="750" t="s">
        <v>569</v>
      </c>
      <c r="E68" s="751">
        <v>50113001</v>
      </c>
      <c r="F68" s="750" t="s">
        <v>585</v>
      </c>
      <c r="G68" s="749" t="s">
        <v>586</v>
      </c>
      <c r="H68" s="749">
        <v>100612</v>
      </c>
      <c r="I68" s="749">
        <v>612</v>
      </c>
      <c r="J68" s="749" t="s">
        <v>697</v>
      </c>
      <c r="K68" s="749" t="s">
        <v>698</v>
      </c>
      <c r="L68" s="752">
        <v>59.879999999999995</v>
      </c>
      <c r="M68" s="752">
        <v>1</v>
      </c>
      <c r="N68" s="753">
        <v>59.879999999999995</v>
      </c>
    </row>
    <row r="69" spans="1:14" ht="14.4" customHeight="1" x14ac:dyDescent="0.3">
      <c r="A69" s="747" t="s">
        <v>553</v>
      </c>
      <c r="B69" s="748" t="s">
        <v>554</v>
      </c>
      <c r="C69" s="749" t="s">
        <v>568</v>
      </c>
      <c r="D69" s="750" t="s">
        <v>569</v>
      </c>
      <c r="E69" s="751">
        <v>50113001</v>
      </c>
      <c r="F69" s="750" t="s">
        <v>585</v>
      </c>
      <c r="G69" s="749" t="s">
        <v>586</v>
      </c>
      <c r="H69" s="749">
        <v>848632</v>
      </c>
      <c r="I69" s="749">
        <v>125315</v>
      </c>
      <c r="J69" s="749" t="s">
        <v>699</v>
      </c>
      <c r="K69" s="749" t="s">
        <v>700</v>
      </c>
      <c r="L69" s="752">
        <v>134.63000000000005</v>
      </c>
      <c r="M69" s="752">
        <v>1</v>
      </c>
      <c r="N69" s="753">
        <v>134.63000000000005</v>
      </c>
    </row>
    <row r="70" spans="1:14" ht="14.4" customHeight="1" x14ac:dyDescent="0.3">
      <c r="A70" s="747" t="s">
        <v>553</v>
      </c>
      <c r="B70" s="748" t="s">
        <v>554</v>
      </c>
      <c r="C70" s="749" t="s">
        <v>568</v>
      </c>
      <c r="D70" s="750" t="s">
        <v>569</v>
      </c>
      <c r="E70" s="751">
        <v>50113001</v>
      </c>
      <c r="F70" s="750" t="s">
        <v>585</v>
      </c>
      <c r="G70" s="749" t="s">
        <v>586</v>
      </c>
      <c r="H70" s="749">
        <v>191836</v>
      </c>
      <c r="I70" s="749">
        <v>91836</v>
      </c>
      <c r="J70" s="749" t="s">
        <v>701</v>
      </c>
      <c r="K70" s="749" t="s">
        <v>702</v>
      </c>
      <c r="L70" s="752">
        <v>44.22999999999999</v>
      </c>
      <c r="M70" s="752">
        <v>2</v>
      </c>
      <c r="N70" s="753">
        <v>88.45999999999998</v>
      </c>
    </row>
    <row r="71" spans="1:14" ht="14.4" customHeight="1" x14ac:dyDescent="0.3">
      <c r="A71" s="747" t="s">
        <v>553</v>
      </c>
      <c r="B71" s="748" t="s">
        <v>554</v>
      </c>
      <c r="C71" s="749" t="s">
        <v>568</v>
      </c>
      <c r="D71" s="750" t="s">
        <v>569</v>
      </c>
      <c r="E71" s="751">
        <v>50113001</v>
      </c>
      <c r="F71" s="750" t="s">
        <v>585</v>
      </c>
      <c r="G71" s="749" t="s">
        <v>586</v>
      </c>
      <c r="H71" s="749">
        <v>132086</v>
      </c>
      <c r="I71" s="749">
        <v>32086</v>
      </c>
      <c r="J71" s="749" t="s">
        <v>703</v>
      </c>
      <c r="K71" s="749" t="s">
        <v>704</v>
      </c>
      <c r="L71" s="752">
        <v>19.323333333333334</v>
      </c>
      <c r="M71" s="752">
        <v>3</v>
      </c>
      <c r="N71" s="753">
        <v>57.97</v>
      </c>
    </row>
    <row r="72" spans="1:14" ht="14.4" customHeight="1" x14ac:dyDescent="0.3">
      <c r="A72" s="747" t="s">
        <v>553</v>
      </c>
      <c r="B72" s="748" t="s">
        <v>554</v>
      </c>
      <c r="C72" s="749" t="s">
        <v>568</v>
      </c>
      <c r="D72" s="750" t="s">
        <v>569</v>
      </c>
      <c r="E72" s="751">
        <v>50113001</v>
      </c>
      <c r="F72" s="750" t="s">
        <v>585</v>
      </c>
      <c r="G72" s="749" t="s">
        <v>586</v>
      </c>
      <c r="H72" s="749">
        <v>159672</v>
      </c>
      <c r="I72" s="749">
        <v>59672</v>
      </c>
      <c r="J72" s="749" t="s">
        <v>705</v>
      </c>
      <c r="K72" s="749" t="s">
        <v>706</v>
      </c>
      <c r="L72" s="752">
        <v>47.070000000000007</v>
      </c>
      <c r="M72" s="752">
        <v>1</v>
      </c>
      <c r="N72" s="753">
        <v>47.070000000000007</v>
      </c>
    </row>
    <row r="73" spans="1:14" ht="14.4" customHeight="1" x14ac:dyDescent="0.3">
      <c r="A73" s="747" t="s">
        <v>553</v>
      </c>
      <c r="B73" s="748" t="s">
        <v>554</v>
      </c>
      <c r="C73" s="749" t="s">
        <v>568</v>
      </c>
      <c r="D73" s="750" t="s">
        <v>569</v>
      </c>
      <c r="E73" s="751">
        <v>50113001</v>
      </c>
      <c r="F73" s="750" t="s">
        <v>585</v>
      </c>
      <c r="G73" s="749" t="s">
        <v>595</v>
      </c>
      <c r="H73" s="749">
        <v>150316</v>
      </c>
      <c r="I73" s="749">
        <v>50316</v>
      </c>
      <c r="J73" s="749" t="s">
        <v>707</v>
      </c>
      <c r="K73" s="749" t="s">
        <v>592</v>
      </c>
      <c r="L73" s="752">
        <v>69.379999999999981</v>
      </c>
      <c r="M73" s="752">
        <v>1</v>
      </c>
      <c r="N73" s="753">
        <v>69.379999999999981</v>
      </c>
    </row>
    <row r="74" spans="1:14" ht="14.4" customHeight="1" x14ac:dyDescent="0.3">
      <c r="A74" s="747" t="s">
        <v>553</v>
      </c>
      <c r="B74" s="748" t="s">
        <v>554</v>
      </c>
      <c r="C74" s="749" t="s">
        <v>568</v>
      </c>
      <c r="D74" s="750" t="s">
        <v>569</v>
      </c>
      <c r="E74" s="751">
        <v>50113001</v>
      </c>
      <c r="F74" s="750" t="s">
        <v>585</v>
      </c>
      <c r="G74" s="749" t="s">
        <v>595</v>
      </c>
      <c r="H74" s="749">
        <v>845240</v>
      </c>
      <c r="I74" s="749">
        <v>109799</v>
      </c>
      <c r="J74" s="749" t="s">
        <v>708</v>
      </c>
      <c r="K74" s="749" t="s">
        <v>709</v>
      </c>
      <c r="L74" s="752">
        <v>80.717142857142861</v>
      </c>
      <c r="M74" s="752">
        <v>7</v>
      </c>
      <c r="N74" s="753">
        <v>565.02</v>
      </c>
    </row>
    <row r="75" spans="1:14" ht="14.4" customHeight="1" x14ac:dyDescent="0.3">
      <c r="A75" s="747" t="s">
        <v>553</v>
      </c>
      <c r="B75" s="748" t="s">
        <v>554</v>
      </c>
      <c r="C75" s="749" t="s">
        <v>568</v>
      </c>
      <c r="D75" s="750" t="s">
        <v>569</v>
      </c>
      <c r="E75" s="751">
        <v>50113001</v>
      </c>
      <c r="F75" s="750" t="s">
        <v>585</v>
      </c>
      <c r="G75" s="749" t="s">
        <v>595</v>
      </c>
      <c r="H75" s="749">
        <v>131934</v>
      </c>
      <c r="I75" s="749">
        <v>31934</v>
      </c>
      <c r="J75" s="749" t="s">
        <v>710</v>
      </c>
      <c r="K75" s="749" t="s">
        <v>711</v>
      </c>
      <c r="L75" s="752">
        <v>49.829999999999991</v>
      </c>
      <c r="M75" s="752">
        <v>1</v>
      </c>
      <c r="N75" s="753">
        <v>49.829999999999991</v>
      </c>
    </row>
    <row r="76" spans="1:14" ht="14.4" customHeight="1" x14ac:dyDescent="0.3">
      <c r="A76" s="747" t="s">
        <v>553</v>
      </c>
      <c r="B76" s="748" t="s">
        <v>554</v>
      </c>
      <c r="C76" s="749" t="s">
        <v>568</v>
      </c>
      <c r="D76" s="750" t="s">
        <v>569</v>
      </c>
      <c r="E76" s="751">
        <v>50113001</v>
      </c>
      <c r="F76" s="750" t="s">
        <v>585</v>
      </c>
      <c r="G76" s="749" t="s">
        <v>586</v>
      </c>
      <c r="H76" s="749">
        <v>840155</v>
      </c>
      <c r="I76" s="749">
        <v>0</v>
      </c>
      <c r="J76" s="749" t="s">
        <v>712</v>
      </c>
      <c r="K76" s="749" t="s">
        <v>555</v>
      </c>
      <c r="L76" s="752">
        <v>62.85</v>
      </c>
      <c r="M76" s="752">
        <v>4</v>
      </c>
      <c r="N76" s="753">
        <v>251.4</v>
      </c>
    </row>
    <row r="77" spans="1:14" ht="14.4" customHeight="1" x14ac:dyDescent="0.3">
      <c r="A77" s="747" t="s">
        <v>553</v>
      </c>
      <c r="B77" s="748" t="s">
        <v>554</v>
      </c>
      <c r="C77" s="749" t="s">
        <v>568</v>
      </c>
      <c r="D77" s="750" t="s">
        <v>569</v>
      </c>
      <c r="E77" s="751">
        <v>50113001</v>
      </c>
      <c r="F77" s="750" t="s">
        <v>585</v>
      </c>
      <c r="G77" s="749" t="s">
        <v>595</v>
      </c>
      <c r="H77" s="749">
        <v>987473</v>
      </c>
      <c r="I77" s="749">
        <v>146894</v>
      </c>
      <c r="J77" s="749" t="s">
        <v>713</v>
      </c>
      <c r="K77" s="749" t="s">
        <v>714</v>
      </c>
      <c r="L77" s="752">
        <v>21.959999999999997</v>
      </c>
      <c r="M77" s="752">
        <v>1</v>
      </c>
      <c r="N77" s="753">
        <v>21.959999999999997</v>
      </c>
    </row>
    <row r="78" spans="1:14" ht="14.4" customHeight="1" x14ac:dyDescent="0.3">
      <c r="A78" s="747" t="s">
        <v>553</v>
      </c>
      <c r="B78" s="748" t="s">
        <v>554</v>
      </c>
      <c r="C78" s="749" t="s">
        <v>568</v>
      </c>
      <c r="D78" s="750" t="s">
        <v>569</v>
      </c>
      <c r="E78" s="751">
        <v>50113013</v>
      </c>
      <c r="F78" s="750" t="s">
        <v>715</v>
      </c>
      <c r="G78" s="749" t="s">
        <v>595</v>
      </c>
      <c r="H78" s="749">
        <v>185525</v>
      </c>
      <c r="I78" s="749">
        <v>85525</v>
      </c>
      <c r="J78" s="749" t="s">
        <v>716</v>
      </c>
      <c r="K78" s="749" t="s">
        <v>717</v>
      </c>
      <c r="L78" s="752">
        <v>111.32</v>
      </c>
      <c r="M78" s="752">
        <v>1</v>
      </c>
      <c r="N78" s="753">
        <v>111.32</v>
      </c>
    </row>
    <row r="79" spans="1:14" ht="14.4" customHeight="1" x14ac:dyDescent="0.3">
      <c r="A79" s="747" t="s">
        <v>553</v>
      </c>
      <c r="B79" s="748" t="s">
        <v>554</v>
      </c>
      <c r="C79" s="749" t="s">
        <v>568</v>
      </c>
      <c r="D79" s="750" t="s">
        <v>569</v>
      </c>
      <c r="E79" s="751">
        <v>50113013</v>
      </c>
      <c r="F79" s="750" t="s">
        <v>715</v>
      </c>
      <c r="G79" s="749" t="s">
        <v>586</v>
      </c>
      <c r="H79" s="749">
        <v>172972</v>
      </c>
      <c r="I79" s="749">
        <v>72972</v>
      </c>
      <c r="J79" s="749" t="s">
        <v>718</v>
      </c>
      <c r="K79" s="749" t="s">
        <v>719</v>
      </c>
      <c r="L79" s="752">
        <v>181.64999999999998</v>
      </c>
      <c r="M79" s="752">
        <v>2</v>
      </c>
      <c r="N79" s="753">
        <v>363.29999999999995</v>
      </c>
    </row>
    <row r="80" spans="1:14" ht="14.4" customHeight="1" x14ac:dyDescent="0.3">
      <c r="A80" s="747" t="s">
        <v>553</v>
      </c>
      <c r="B80" s="748" t="s">
        <v>554</v>
      </c>
      <c r="C80" s="749" t="s">
        <v>568</v>
      </c>
      <c r="D80" s="750" t="s">
        <v>569</v>
      </c>
      <c r="E80" s="751">
        <v>50113013</v>
      </c>
      <c r="F80" s="750" t="s">
        <v>715</v>
      </c>
      <c r="G80" s="749" t="s">
        <v>595</v>
      </c>
      <c r="H80" s="749">
        <v>105951</v>
      </c>
      <c r="I80" s="749">
        <v>5951</v>
      </c>
      <c r="J80" s="749" t="s">
        <v>720</v>
      </c>
      <c r="K80" s="749" t="s">
        <v>721</v>
      </c>
      <c r="L80" s="752">
        <v>114.92000000000006</v>
      </c>
      <c r="M80" s="752">
        <v>1</v>
      </c>
      <c r="N80" s="753">
        <v>114.92000000000006</v>
      </c>
    </row>
    <row r="81" spans="1:14" ht="14.4" customHeight="1" x14ac:dyDescent="0.3">
      <c r="A81" s="747" t="s">
        <v>553</v>
      </c>
      <c r="B81" s="748" t="s">
        <v>554</v>
      </c>
      <c r="C81" s="749" t="s">
        <v>568</v>
      </c>
      <c r="D81" s="750" t="s">
        <v>569</v>
      </c>
      <c r="E81" s="751">
        <v>50113013</v>
      </c>
      <c r="F81" s="750" t="s">
        <v>715</v>
      </c>
      <c r="G81" s="749" t="s">
        <v>586</v>
      </c>
      <c r="H81" s="749">
        <v>164831</v>
      </c>
      <c r="I81" s="749">
        <v>64831</v>
      </c>
      <c r="J81" s="749" t="s">
        <v>722</v>
      </c>
      <c r="K81" s="749" t="s">
        <v>723</v>
      </c>
      <c r="L81" s="752">
        <v>198.88000000000005</v>
      </c>
      <c r="M81" s="752">
        <v>13.99999999999998</v>
      </c>
      <c r="N81" s="753">
        <v>2784.319999999997</v>
      </c>
    </row>
    <row r="82" spans="1:14" ht="14.4" customHeight="1" x14ac:dyDescent="0.3">
      <c r="A82" s="747" t="s">
        <v>553</v>
      </c>
      <c r="B82" s="748" t="s">
        <v>554</v>
      </c>
      <c r="C82" s="749" t="s">
        <v>568</v>
      </c>
      <c r="D82" s="750" t="s">
        <v>569</v>
      </c>
      <c r="E82" s="751">
        <v>50113013</v>
      </c>
      <c r="F82" s="750" t="s">
        <v>715</v>
      </c>
      <c r="G82" s="749" t="s">
        <v>586</v>
      </c>
      <c r="H82" s="749">
        <v>164835</v>
      </c>
      <c r="I82" s="749">
        <v>64835</v>
      </c>
      <c r="J82" s="749" t="s">
        <v>724</v>
      </c>
      <c r="K82" s="749" t="s">
        <v>725</v>
      </c>
      <c r="L82" s="752">
        <v>143.66</v>
      </c>
      <c r="M82" s="752">
        <v>0.2</v>
      </c>
      <c r="N82" s="753">
        <v>28.731999999999999</v>
      </c>
    </row>
    <row r="83" spans="1:14" ht="14.4" customHeight="1" x14ac:dyDescent="0.3">
      <c r="A83" s="747" t="s">
        <v>553</v>
      </c>
      <c r="B83" s="748" t="s">
        <v>554</v>
      </c>
      <c r="C83" s="749" t="s">
        <v>568</v>
      </c>
      <c r="D83" s="750" t="s">
        <v>569</v>
      </c>
      <c r="E83" s="751">
        <v>50113013</v>
      </c>
      <c r="F83" s="750" t="s">
        <v>715</v>
      </c>
      <c r="G83" s="749" t="s">
        <v>595</v>
      </c>
      <c r="H83" s="749">
        <v>849655</v>
      </c>
      <c r="I83" s="749">
        <v>129836</v>
      </c>
      <c r="J83" s="749" t="s">
        <v>726</v>
      </c>
      <c r="K83" s="749" t="s">
        <v>727</v>
      </c>
      <c r="L83" s="752">
        <v>262.89999999999998</v>
      </c>
      <c r="M83" s="752">
        <v>1.4000000000000001</v>
      </c>
      <c r="N83" s="753">
        <v>368.06</v>
      </c>
    </row>
    <row r="84" spans="1:14" ht="14.4" customHeight="1" x14ac:dyDescent="0.3">
      <c r="A84" s="747" t="s">
        <v>553</v>
      </c>
      <c r="B84" s="748" t="s">
        <v>554</v>
      </c>
      <c r="C84" s="749" t="s">
        <v>568</v>
      </c>
      <c r="D84" s="750" t="s">
        <v>569</v>
      </c>
      <c r="E84" s="751">
        <v>50113013</v>
      </c>
      <c r="F84" s="750" t="s">
        <v>715</v>
      </c>
      <c r="G84" s="749" t="s">
        <v>586</v>
      </c>
      <c r="H84" s="749">
        <v>101066</v>
      </c>
      <c r="I84" s="749">
        <v>1066</v>
      </c>
      <c r="J84" s="749" t="s">
        <v>728</v>
      </c>
      <c r="K84" s="749" t="s">
        <v>729</v>
      </c>
      <c r="L84" s="752">
        <v>50.69</v>
      </c>
      <c r="M84" s="752">
        <v>5</v>
      </c>
      <c r="N84" s="753">
        <v>253.45</v>
      </c>
    </row>
    <row r="85" spans="1:14" ht="14.4" customHeight="1" x14ac:dyDescent="0.3">
      <c r="A85" s="747" t="s">
        <v>553</v>
      </c>
      <c r="B85" s="748" t="s">
        <v>554</v>
      </c>
      <c r="C85" s="749" t="s">
        <v>568</v>
      </c>
      <c r="D85" s="750" t="s">
        <v>569</v>
      </c>
      <c r="E85" s="751">
        <v>50113013</v>
      </c>
      <c r="F85" s="750" t="s">
        <v>715</v>
      </c>
      <c r="G85" s="749" t="s">
        <v>595</v>
      </c>
      <c r="H85" s="749">
        <v>111592</v>
      </c>
      <c r="I85" s="749">
        <v>11592</v>
      </c>
      <c r="J85" s="749" t="s">
        <v>730</v>
      </c>
      <c r="K85" s="749" t="s">
        <v>731</v>
      </c>
      <c r="L85" s="752">
        <v>384.73</v>
      </c>
      <c r="M85" s="752">
        <v>0.3</v>
      </c>
      <c r="N85" s="753">
        <v>115.419</v>
      </c>
    </row>
    <row r="86" spans="1:14" ht="14.4" customHeight="1" x14ac:dyDescent="0.3">
      <c r="A86" s="747" t="s">
        <v>553</v>
      </c>
      <c r="B86" s="748" t="s">
        <v>554</v>
      </c>
      <c r="C86" s="749" t="s">
        <v>568</v>
      </c>
      <c r="D86" s="750" t="s">
        <v>569</v>
      </c>
      <c r="E86" s="751">
        <v>50113013</v>
      </c>
      <c r="F86" s="750" t="s">
        <v>715</v>
      </c>
      <c r="G86" s="749" t="s">
        <v>586</v>
      </c>
      <c r="H86" s="749">
        <v>207116</v>
      </c>
      <c r="I86" s="749">
        <v>207116</v>
      </c>
      <c r="J86" s="749" t="s">
        <v>732</v>
      </c>
      <c r="K86" s="749" t="s">
        <v>733</v>
      </c>
      <c r="L86" s="752">
        <v>419.51999999999992</v>
      </c>
      <c r="M86" s="752">
        <v>0.3</v>
      </c>
      <c r="N86" s="753">
        <v>125.85599999999997</v>
      </c>
    </row>
    <row r="87" spans="1:14" ht="14.4" customHeight="1" x14ac:dyDescent="0.3">
      <c r="A87" s="747" t="s">
        <v>553</v>
      </c>
      <c r="B87" s="748" t="s">
        <v>554</v>
      </c>
      <c r="C87" s="749" t="s">
        <v>568</v>
      </c>
      <c r="D87" s="750" t="s">
        <v>569</v>
      </c>
      <c r="E87" s="751">
        <v>50113013</v>
      </c>
      <c r="F87" s="750" t="s">
        <v>715</v>
      </c>
      <c r="G87" s="749" t="s">
        <v>586</v>
      </c>
      <c r="H87" s="749">
        <v>101076</v>
      </c>
      <c r="I87" s="749">
        <v>1076</v>
      </c>
      <c r="J87" s="749" t="s">
        <v>734</v>
      </c>
      <c r="K87" s="749" t="s">
        <v>683</v>
      </c>
      <c r="L87" s="752">
        <v>78.430000000000021</v>
      </c>
      <c r="M87" s="752">
        <v>1</v>
      </c>
      <c r="N87" s="753">
        <v>78.430000000000021</v>
      </c>
    </row>
    <row r="88" spans="1:14" ht="14.4" customHeight="1" x14ac:dyDescent="0.3">
      <c r="A88" s="747" t="s">
        <v>553</v>
      </c>
      <c r="B88" s="748" t="s">
        <v>554</v>
      </c>
      <c r="C88" s="749" t="s">
        <v>568</v>
      </c>
      <c r="D88" s="750" t="s">
        <v>569</v>
      </c>
      <c r="E88" s="751">
        <v>50113013</v>
      </c>
      <c r="F88" s="750" t="s">
        <v>715</v>
      </c>
      <c r="G88" s="749" t="s">
        <v>586</v>
      </c>
      <c r="H88" s="749">
        <v>184895</v>
      </c>
      <c r="I88" s="749">
        <v>84895</v>
      </c>
      <c r="J88" s="749" t="s">
        <v>735</v>
      </c>
      <c r="K88" s="749" t="s">
        <v>736</v>
      </c>
      <c r="L88" s="752">
        <v>66.61999999999999</v>
      </c>
      <c r="M88" s="752">
        <v>1</v>
      </c>
      <c r="N88" s="753">
        <v>66.61999999999999</v>
      </c>
    </row>
    <row r="89" spans="1:14" ht="14.4" customHeight="1" x14ac:dyDescent="0.3">
      <c r="A89" s="747" t="s">
        <v>553</v>
      </c>
      <c r="B89" s="748" t="s">
        <v>554</v>
      </c>
      <c r="C89" s="749" t="s">
        <v>568</v>
      </c>
      <c r="D89" s="750" t="s">
        <v>569</v>
      </c>
      <c r="E89" s="751">
        <v>50113014</v>
      </c>
      <c r="F89" s="750" t="s">
        <v>737</v>
      </c>
      <c r="G89" s="749" t="s">
        <v>595</v>
      </c>
      <c r="H89" s="749">
        <v>164941</v>
      </c>
      <c r="I89" s="749">
        <v>64941</v>
      </c>
      <c r="J89" s="749" t="s">
        <v>738</v>
      </c>
      <c r="K89" s="749" t="s">
        <v>739</v>
      </c>
      <c r="L89" s="752">
        <v>59.459999999999994</v>
      </c>
      <c r="M89" s="752">
        <v>1</v>
      </c>
      <c r="N89" s="753">
        <v>59.459999999999994</v>
      </c>
    </row>
    <row r="90" spans="1:14" ht="14.4" customHeight="1" x14ac:dyDescent="0.3">
      <c r="A90" s="747" t="s">
        <v>553</v>
      </c>
      <c r="B90" s="748" t="s">
        <v>554</v>
      </c>
      <c r="C90" s="749" t="s">
        <v>568</v>
      </c>
      <c r="D90" s="750" t="s">
        <v>569</v>
      </c>
      <c r="E90" s="751">
        <v>50113014</v>
      </c>
      <c r="F90" s="750" t="s">
        <v>737</v>
      </c>
      <c r="G90" s="749" t="s">
        <v>595</v>
      </c>
      <c r="H90" s="749">
        <v>164401</v>
      </c>
      <c r="I90" s="749">
        <v>164401</v>
      </c>
      <c r="J90" s="749" t="s">
        <v>740</v>
      </c>
      <c r="K90" s="749" t="s">
        <v>741</v>
      </c>
      <c r="L90" s="752">
        <v>148.5</v>
      </c>
      <c r="M90" s="752">
        <v>0.5</v>
      </c>
      <c r="N90" s="753">
        <v>74.25</v>
      </c>
    </row>
    <row r="91" spans="1:14" ht="14.4" customHeight="1" x14ac:dyDescent="0.3">
      <c r="A91" s="747" t="s">
        <v>553</v>
      </c>
      <c r="B91" s="748" t="s">
        <v>554</v>
      </c>
      <c r="C91" s="749" t="s">
        <v>573</v>
      </c>
      <c r="D91" s="750" t="s">
        <v>574</v>
      </c>
      <c r="E91" s="751">
        <v>50113001</v>
      </c>
      <c r="F91" s="750" t="s">
        <v>585</v>
      </c>
      <c r="G91" s="749" t="s">
        <v>586</v>
      </c>
      <c r="H91" s="749">
        <v>202701</v>
      </c>
      <c r="I91" s="749">
        <v>202701</v>
      </c>
      <c r="J91" s="749" t="s">
        <v>591</v>
      </c>
      <c r="K91" s="749" t="s">
        <v>742</v>
      </c>
      <c r="L91" s="752">
        <v>116.52</v>
      </c>
      <c r="M91" s="752">
        <v>1</v>
      </c>
      <c r="N91" s="753">
        <v>116.52</v>
      </c>
    </row>
    <row r="92" spans="1:14" ht="14.4" customHeight="1" x14ac:dyDescent="0.3">
      <c r="A92" s="747" t="s">
        <v>553</v>
      </c>
      <c r="B92" s="748" t="s">
        <v>554</v>
      </c>
      <c r="C92" s="749" t="s">
        <v>573</v>
      </c>
      <c r="D92" s="750" t="s">
        <v>574</v>
      </c>
      <c r="E92" s="751">
        <v>50113001</v>
      </c>
      <c r="F92" s="750" t="s">
        <v>585</v>
      </c>
      <c r="G92" s="749" t="s">
        <v>586</v>
      </c>
      <c r="H92" s="749">
        <v>845008</v>
      </c>
      <c r="I92" s="749">
        <v>107806</v>
      </c>
      <c r="J92" s="749" t="s">
        <v>591</v>
      </c>
      <c r="K92" s="749" t="s">
        <v>592</v>
      </c>
      <c r="L92" s="752">
        <v>52.59</v>
      </c>
      <c r="M92" s="752">
        <v>2</v>
      </c>
      <c r="N92" s="753">
        <v>105.18</v>
      </c>
    </row>
    <row r="93" spans="1:14" ht="14.4" customHeight="1" x14ac:dyDescent="0.3">
      <c r="A93" s="747" t="s">
        <v>553</v>
      </c>
      <c r="B93" s="748" t="s">
        <v>554</v>
      </c>
      <c r="C93" s="749" t="s">
        <v>573</v>
      </c>
      <c r="D93" s="750" t="s">
        <v>574</v>
      </c>
      <c r="E93" s="751">
        <v>50113001</v>
      </c>
      <c r="F93" s="750" t="s">
        <v>585</v>
      </c>
      <c r="G93" s="749" t="s">
        <v>586</v>
      </c>
      <c r="H93" s="749">
        <v>167547</v>
      </c>
      <c r="I93" s="749">
        <v>67547</v>
      </c>
      <c r="J93" s="749" t="s">
        <v>593</v>
      </c>
      <c r="K93" s="749" t="s">
        <v>594</v>
      </c>
      <c r="L93" s="752">
        <v>47.54</v>
      </c>
      <c r="M93" s="752">
        <v>2</v>
      </c>
      <c r="N93" s="753">
        <v>95.08</v>
      </c>
    </row>
    <row r="94" spans="1:14" ht="14.4" customHeight="1" x14ac:dyDescent="0.3">
      <c r="A94" s="747" t="s">
        <v>553</v>
      </c>
      <c r="B94" s="748" t="s">
        <v>554</v>
      </c>
      <c r="C94" s="749" t="s">
        <v>573</v>
      </c>
      <c r="D94" s="750" t="s">
        <v>574</v>
      </c>
      <c r="E94" s="751">
        <v>50113001</v>
      </c>
      <c r="F94" s="750" t="s">
        <v>585</v>
      </c>
      <c r="G94" s="749" t="s">
        <v>595</v>
      </c>
      <c r="H94" s="749">
        <v>849444</v>
      </c>
      <c r="I94" s="749">
        <v>163085</v>
      </c>
      <c r="J94" s="749" t="s">
        <v>743</v>
      </c>
      <c r="K94" s="749" t="s">
        <v>744</v>
      </c>
      <c r="L94" s="752">
        <v>29.06</v>
      </c>
      <c r="M94" s="752">
        <v>1</v>
      </c>
      <c r="N94" s="753">
        <v>29.06</v>
      </c>
    </row>
    <row r="95" spans="1:14" ht="14.4" customHeight="1" x14ac:dyDescent="0.3">
      <c r="A95" s="747" t="s">
        <v>553</v>
      </c>
      <c r="B95" s="748" t="s">
        <v>554</v>
      </c>
      <c r="C95" s="749" t="s">
        <v>573</v>
      </c>
      <c r="D95" s="750" t="s">
        <v>574</v>
      </c>
      <c r="E95" s="751">
        <v>50113001</v>
      </c>
      <c r="F95" s="750" t="s">
        <v>585</v>
      </c>
      <c r="G95" s="749" t="s">
        <v>586</v>
      </c>
      <c r="H95" s="749">
        <v>145310</v>
      </c>
      <c r="I95" s="749">
        <v>45310</v>
      </c>
      <c r="J95" s="749" t="s">
        <v>745</v>
      </c>
      <c r="K95" s="749" t="s">
        <v>746</v>
      </c>
      <c r="L95" s="752">
        <v>44.640000000000015</v>
      </c>
      <c r="M95" s="752">
        <v>1</v>
      </c>
      <c r="N95" s="753">
        <v>44.640000000000015</v>
      </c>
    </row>
    <row r="96" spans="1:14" ht="14.4" customHeight="1" x14ac:dyDescent="0.3">
      <c r="A96" s="747" t="s">
        <v>553</v>
      </c>
      <c r="B96" s="748" t="s">
        <v>554</v>
      </c>
      <c r="C96" s="749" t="s">
        <v>573</v>
      </c>
      <c r="D96" s="750" t="s">
        <v>574</v>
      </c>
      <c r="E96" s="751">
        <v>50113001</v>
      </c>
      <c r="F96" s="750" t="s">
        <v>585</v>
      </c>
      <c r="G96" s="749" t="s">
        <v>586</v>
      </c>
      <c r="H96" s="749">
        <v>844960</v>
      </c>
      <c r="I96" s="749">
        <v>125114</v>
      </c>
      <c r="J96" s="749" t="s">
        <v>747</v>
      </c>
      <c r="K96" s="749" t="s">
        <v>748</v>
      </c>
      <c r="L96" s="752">
        <v>57.849999999999994</v>
      </c>
      <c r="M96" s="752">
        <v>2</v>
      </c>
      <c r="N96" s="753">
        <v>115.69999999999999</v>
      </c>
    </row>
    <row r="97" spans="1:14" ht="14.4" customHeight="1" x14ac:dyDescent="0.3">
      <c r="A97" s="747" t="s">
        <v>553</v>
      </c>
      <c r="B97" s="748" t="s">
        <v>554</v>
      </c>
      <c r="C97" s="749" t="s">
        <v>573</v>
      </c>
      <c r="D97" s="750" t="s">
        <v>574</v>
      </c>
      <c r="E97" s="751">
        <v>50113001</v>
      </c>
      <c r="F97" s="750" t="s">
        <v>585</v>
      </c>
      <c r="G97" s="749" t="s">
        <v>586</v>
      </c>
      <c r="H97" s="749">
        <v>173396</v>
      </c>
      <c r="I97" s="749">
        <v>173396</v>
      </c>
      <c r="J97" s="749" t="s">
        <v>749</v>
      </c>
      <c r="K97" s="749" t="s">
        <v>750</v>
      </c>
      <c r="L97" s="752">
        <v>673.6400000000001</v>
      </c>
      <c r="M97" s="752">
        <v>0.5</v>
      </c>
      <c r="N97" s="753">
        <v>336.82000000000005</v>
      </c>
    </row>
    <row r="98" spans="1:14" ht="14.4" customHeight="1" x14ac:dyDescent="0.3">
      <c r="A98" s="747" t="s">
        <v>553</v>
      </c>
      <c r="B98" s="748" t="s">
        <v>554</v>
      </c>
      <c r="C98" s="749" t="s">
        <v>573</v>
      </c>
      <c r="D98" s="750" t="s">
        <v>574</v>
      </c>
      <c r="E98" s="751">
        <v>50113001</v>
      </c>
      <c r="F98" s="750" t="s">
        <v>585</v>
      </c>
      <c r="G98" s="749" t="s">
        <v>586</v>
      </c>
      <c r="H98" s="749">
        <v>162320</v>
      </c>
      <c r="I98" s="749">
        <v>62320</v>
      </c>
      <c r="J98" s="749" t="s">
        <v>598</v>
      </c>
      <c r="K98" s="749" t="s">
        <v>599</v>
      </c>
      <c r="L98" s="752">
        <v>74.430000000000007</v>
      </c>
      <c r="M98" s="752">
        <v>1</v>
      </c>
      <c r="N98" s="753">
        <v>74.430000000000007</v>
      </c>
    </row>
    <row r="99" spans="1:14" ht="14.4" customHeight="1" x14ac:dyDescent="0.3">
      <c r="A99" s="747" t="s">
        <v>553</v>
      </c>
      <c r="B99" s="748" t="s">
        <v>554</v>
      </c>
      <c r="C99" s="749" t="s">
        <v>573</v>
      </c>
      <c r="D99" s="750" t="s">
        <v>574</v>
      </c>
      <c r="E99" s="751">
        <v>50113001</v>
      </c>
      <c r="F99" s="750" t="s">
        <v>585</v>
      </c>
      <c r="G99" s="749" t="s">
        <v>595</v>
      </c>
      <c r="H99" s="749">
        <v>146981</v>
      </c>
      <c r="I99" s="749">
        <v>46981</v>
      </c>
      <c r="J99" s="749" t="s">
        <v>751</v>
      </c>
      <c r="K99" s="749" t="s">
        <v>752</v>
      </c>
      <c r="L99" s="752">
        <v>97.489999999999981</v>
      </c>
      <c r="M99" s="752">
        <v>1</v>
      </c>
      <c r="N99" s="753">
        <v>97.489999999999981</v>
      </c>
    </row>
    <row r="100" spans="1:14" ht="14.4" customHeight="1" x14ac:dyDescent="0.3">
      <c r="A100" s="747" t="s">
        <v>553</v>
      </c>
      <c r="B100" s="748" t="s">
        <v>554</v>
      </c>
      <c r="C100" s="749" t="s">
        <v>573</v>
      </c>
      <c r="D100" s="750" t="s">
        <v>574</v>
      </c>
      <c r="E100" s="751">
        <v>50113001</v>
      </c>
      <c r="F100" s="750" t="s">
        <v>585</v>
      </c>
      <c r="G100" s="749" t="s">
        <v>586</v>
      </c>
      <c r="H100" s="749">
        <v>203954</v>
      </c>
      <c r="I100" s="749">
        <v>203954</v>
      </c>
      <c r="J100" s="749" t="s">
        <v>602</v>
      </c>
      <c r="K100" s="749" t="s">
        <v>603</v>
      </c>
      <c r="L100" s="752">
        <v>92.410000000000011</v>
      </c>
      <c r="M100" s="752">
        <v>6</v>
      </c>
      <c r="N100" s="753">
        <v>554.46</v>
      </c>
    </row>
    <row r="101" spans="1:14" ht="14.4" customHeight="1" x14ac:dyDescent="0.3">
      <c r="A101" s="747" t="s">
        <v>553</v>
      </c>
      <c r="B101" s="748" t="s">
        <v>554</v>
      </c>
      <c r="C101" s="749" t="s">
        <v>573</v>
      </c>
      <c r="D101" s="750" t="s">
        <v>574</v>
      </c>
      <c r="E101" s="751">
        <v>50113001</v>
      </c>
      <c r="F101" s="750" t="s">
        <v>585</v>
      </c>
      <c r="G101" s="749" t="s">
        <v>595</v>
      </c>
      <c r="H101" s="749">
        <v>158692</v>
      </c>
      <c r="I101" s="749">
        <v>158692</v>
      </c>
      <c r="J101" s="749" t="s">
        <v>753</v>
      </c>
      <c r="K101" s="749" t="s">
        <v>754</v>
      </c>
      <c r="L101" s="752">
        <v>26.149999999999988</v>
      </c>
      <c r="M101" s="752">
        <v>1</v>
      </c>
      <c r="N101" s="753">
        <v>26.149999999999988</v>
      </c>
    </row>
    <row r="102" spans="1:14" ht="14.4" customHeight="1" x14ac:dyDescent="0.3">
      <c r="A102" s="747" t="s">
        <v>553</v>
      </c>
      <c r="B102" s="748" t="s">
        <v>554</v>
      </c>
      <c r="C102" s="749" t="s">
        <v>573</v>
      </c>
      <c r="D102" s="750" t="s">
        <v>574</v>
      </c>
      <c r="E102" s="751">
        <v>50113001</v>
      </c>
      <c r="F102" s="750" t="s">
        <v>585</v>
      </c>
      <c r="G102" s="749" t="s">
        <v>595</v>
      </c>
      <c r="H102" s="749">
        <v>214427</v>
      </c>
      <c r="I102" s="749">
        <v>214427</v>
      </c>
      <c r="J102" s="749" t="s">
        <v>610</v>
      </c>
      <c r="K102" s="749" t="s">
        <v>611</v>
      </c>
      <c r="L102" s="752">
        <v>16.589999999999996</v>
      </c>
      <c r="M102" s="752">
        <v>2</v>
      </c>
      <c r="N102" s="753">
        <v>33.179999999999993</v>
      </c>
    </row>
    <row r="103" spans="1:14" ht="14.4" customHeight="1" x14ac:dyDescent="0.3">
      <c r="A103" s="747" t="s">
        <v>553</v>
      </c>
      <c r="B103" s="748" t="s">
        <v>554</v>
      </c>
      <c r="C103" s="749" t="s">
        <v>573</v>
      </c>
      <c r="D103" s="750" t="s">
        <v>574</v>
      </c>
      <c r="E103" s="751">
        <v>50113001</v>
      </c>
      <c r="F103" s="750" t="s">
        <v>585</v>
      </c>
      <c r="G103" s="749" t="s">
        <v>586</v>
      </c>
      <c r="H103" s="749">
        <v>197522</v>
      </c>
      <c r="I103" s="749">
        <v>97522</v>
      </c>
      <c r="J103" s="749" t="s">
        <v>755</v>
      </c>
      <c r="K103" s="749" t="s">
        <v>756</v>
      </c>
      <c r="L103" s="752">
        <v>159.20500000000001</v>
      </c>
      <c r="M103" s="752">
        <v>2</v>
      </c>
      <c r="N103" s="753">
        <v>318.41000000000003</v>
      </c>
    </row>
    <row r="104" spans="1:14" ht="14.4" customHeight="1" x14ac:dyDescent="0.3">
      <c r="A104" s="747" t="s">
        <v>553</v>
      </c>
      <c r="B104" s="748" t="s">
        <v>554</v>
      </c>
      <c r="C104" s="749" t="s">
        <v>573</v>
      </c>
      <c r="D104" s="750" t="s">
        <v>574</v>
      </c>
      <c r="E104" s="751">
        <v>50113001</v>
      </c>
      <c r="F104" s="750" t="s">
        <v>585</v>
      </c>
      <c r="G104" s="749" t="s">
        <v>586</v>
      </c>
      <c r="H104" s="749">
        <v>184090</v>
      </c>
      <c r="I104" s="749">
        <v>84090</v>
      </c>
      <c r="J104" s="749" t="s">
        <v>614</v>
      </c>
      <c r="K104" s="749" t="s">
        <v>615</v>
      </c>
      <c r="L104" s="752">
        <v>60.14</v>
      </c>
      <c r="M104" s="752">
        <v>1</v>
      </c>
      <c r="N104" s="753">
        <v>60.14</v>
      </c>
    </row>
    <row r="105" spans="1:14" ht="14.4" customHeight="1" x14ac:dyDescent="0.3">
      <c r="A105" s="747" t="s">
        <v>553</v>
      </c>
      <c r="B105" s="748" t="s">
        <v>554</v>
      </c>
      <c r="C105" s="749" t="s">
        <v>573</v>
      </c>
      <c r="D105" s="750" t="s">
        <v>574</v>
      </c>
      <c r="E105" s="751">
        <v>50113001</v>
      </c>
      <c r="F105" s="750" t="s">
        <v>585</v>
      </c>
      <c r="G105" s="749" t="s">
        <v>586</v>
      </c>
      <c r="H105" s="749">
        <v>208695</v>
      </c>
      <c r="I105" s="749">
        <v>208695</v>
      </c>
      <c r="J105" s="749" t="s">
        <v>616</v>
      </c>
      <c r="K105" s="749" t="s">
        <v>617</v>
      </c>
      <c r="L105" s="752">
        <v>77.760000000000005</v>
      </c>
      <c r="M105" s="752">
        <v>6</v>
      </c>
      <c r="N105" s="753">
        <v>466.56000000000006</v>
      </c>
    </row>
    <row r="106" spans="1:14" ht="14.4" customHeight="1" x14ac:dyDescent="0.3">
      <c r="A106" s="747" t="s">
        <v>553</v>
      </c>
      <c r="B106" s="748" t="s">
        <v>554</v>
      </c>
      <c r="C106" s="749" t="s">
        <v>573</v>
      </c>
      <c r="D106" s="750" t="s">
        <v>574</v>
      </c>
      <c r="E106" s="751">
        <v>50113001</v>
      </c>
      <c r="F106" s="750" t="s">
        <v>585</v>
      </c>
      <c r="G106" s="749" t="s">
        <v>586</v>
      </c>
      <c r="H106" s="749">
        <v>117011</v>
      </c>
      <c r="I106" s="749">
        <v>17011</v>
      </c>
      <c r="J106" s="749" t="s">
        <v>757</v>
      </c>
      <c r="K106" s="749" t="s">
        <v>758</v>
      </c>
      <c r="L106" s="752">
        <v>145.63999999999999</v>
      </c>
      <c r="M106" s="752">
        <v>1</v>
      </c>
      <c r="N106" s="753">
        <v>145.63999999999999</v>
      </c>
    </row>
    <row r="107" spans="1:14" ht="14.4" customHeight="1" x14ac:dyDescent="0.3">
      <c r="A107" s="747" t="s">
        <v>553</v>
      </c>
      <c r="B107" s="748" t="s">
        <v>554</v>
      </c>
      <c r="C107" s="749" t="s">
        <v>573</v>
      </c>
      <c r="D107" s="750" t="s">
        <v>574</v>
      </c>
      <c r="E107" s="751">
        <v>50113001</v>
      </c>
      <c r="F107" s="750" t="s">
        <v>585</v>
      </c>
      <c r="G107" s="749" t="s">
        <v>586</v>
      </c>
      <c r="H107" s="749">
        <v>108499</v>
      </c>
      <c r="I107" s="749">
        <v>8499</v>
      </c>
      <c r="J107" s="749" t="s">
        <v>618</v>
      </c>
      <c r="K107" s="749" t="s">
        <v>619</v>
      </c>
      <c r="L107" s="752">
        <v>111.52</v>
      </c>
      <c r="M107" s="752">
        <v>30</v>
      </c>
      <c r="N107" s="753">
        <v>3345.6</v>
      </c>
    </row>
    <row r="108" spans="1:14" ht="14.4" customHeight="1" x14ac:dyDescent="0.3">
      <c r="A108" s="747" t="s">
        <v>553</v>
      </c>
      <c r="B108" s="748" t="s">
        <v>554</v>
      </c>
      <c r="C108" s="749" t="s">
        <v>573</v>
      </c>
      <c r="D108" s="750" t="s">
        <v>574</v>
      </c>
      <c r="E108" s="751">
        <v>50113001</v>
      </c>
      <c r="F108" s="750" t="s">
        <v>585</v>
      </c>
      <c r="G108" s="749" t="s">
        <v>586</v>
      </c>
      <c r="H108" s="749">
        <v>102479</v>
      </c>
      <c r="I108" s="749">
        <v>2479</v>
      </c>
      <c r="J108" s="749" t="s">
        <v>620</v>
      </c>
      <c r="K108" s="749" t="s">
        <v>621</v>
      </c>
      <c r="L108" s="752">
        <v>65.58</v>
      </c>
      <c r="M108" s="752">
        <v>1</v>
      </c>
      <c r="N108" s="753">
        <v>65.58</v>
      </c>
    </row>
    <row r="109" spans="1:14" ht="14.4" customHeight="1" x14ac:dyDescent="0.3">
      <c r="A109" s="747" t="s">
        <v>553</v>
      </c>
      <c r="B109" s="748" t="s">
        <v>554</v>
      </c>
      <c r="C109" s="749" t="s">
        <v>573</v>
      </c>
      <c r="D109" s="750" t="s">
        <v>574</v>
      </c>
      <c r="E109" s="751">
        <v>50113001</v>
      </c>
      <c r="F109" s="750" t="s">
        <v>585</v>
      </c>
      <c r="G109" s="749" t="s">
        <v>586</v>
      </c>
      <c r="H109" s="749">
        <v>158425</v>
      </c>
      <c r="I109" s="749">
        <v>58425</v>
      </c>
      <c r="J109" s="749" t="s">
        <v>624</v>
      </c>
      <c r="K109" s="749" t="s">
        <v>625</v>
      </c>
      <c r="L109" s="752">
        <v>82.01</v>
      </c>
      <c r="M109" s="752">
        <v>2</v>
      </c>
      <c r="N109" s="753">
        <v>164.02</v>
      </c>
    </row>
    <row r="110" spans="1:14" ht="14.4" customHeight="1" x14ac:dyDescent="0.3">
      <c r="A110" s="747" t="s">
        <v>553</v>
      </c>
      <c r="B110" s="748" t="s">
        <v>554</v>
      </c>
      <c r="C110" s="749" t="s">
        <v>573</v>
      </c>
      <c r="D110" s="750" t="s">
        <v>574</v>
      </c>
      <c r="E110" s="751">
        <v>50113001</v>
      </c>
      <c r="F110" s="750" t="s">
        <v>585</v>
      </c>
      <c r="G110" s="749" t="s">
        <v>586</v>
      </c>
      <c r="H110" s="749">
        <v>185656</v>
      </c>
      <c r="I110" s="749">
        <v>85656</v>
      </c>
      <c r="J110" s="749" t="s">
        <v>759</v>
      </c>
      <c r="K110" s="749" t="s">
        <v>760</v>
      </c>
      <c r="L110" s="752">
        <v>70.53</v>
      </c>
      <c r="M110" s="752">
        <v>2</v>
      </c>
      <c r="N110" s="753">
        <v>141.06</v>
      </c>
    </row>
    <row r="111" spans="1:14" ht="14.4" customHeight="1" x14ac:dyDescent="0.3">
      <c r="A111" s="747" t="s">
        <v>553</v>
      </c>
      <c r="B111" s="748" t="s">
        <v>554</v>
      </c>
      <c r="C111" s="749" t="s">
        <v>573</v>
      </c>
      <c r="D111" s="750" t="s">
        <v>574</v>
      </c>
      <c r="E111" s="751">
        <v>50113001</v>
      </c>
      <c r="F111" s="750" t="s">
        <v>585</v>
      </c>
      <c r="G111" s="749" t="s">
        <v>595</v>
      </c>
      <c r="H111" s="749">
        <v>215715</v>
      </c>
      <c r="I111" s="749">
        <v>215715</v>
      </c>
      <c r="J111" s="749" t="s">
        <v>626</v>
      </c>
      <c r="K111" s="749" t="s">
        <v>627</v>
      </c>
      <c r="L111" s="752">
        <v>66.340000000000018</v>
      </c>
      <c r="M111" s="752">
        <v>1</v>
      </c>
      <c r="N111" s="753">
        <v>66.340000000000018</v>
      </c>
    </row>
    <row r="112" spans="1:14" ht="14.4" customHeight="1" x14ac:dyDescent="0.3">
      <c r="A112" s="747" t="s">
        <v>553</v>
      </c>
      <c r="B112" s="748" t="s">
        <v>554</v>
      </c>
      <c r="C112" s="749" t="s">
        <v>573</v>
      </c>
      <c r="D112" s="750" t="s">
        <v>574</v>
      </c>
      <c r="E112" s="751">
        <v>50113001</v>
      </c>
      <c r="F112" s="750" t="s">
        <v>585</v>
      </c>
      <c r="G112" s="749" t="s">
        <v>595</v>
      </c>
      <c r="H112" s="749">
        <v>847627</v>
      </c>
      <c r="I112" s="749">
        <v>134502</v>
      </c>
      <c r="J112" s="749" t="s">
        <v>761</v>
      </c>
      <c r="K112" s="749" t="s">
        <v>762</v>
      </c>
      <c r="L112" s="752">
        <v>50.640000547830518</v>
      </c>
      <c r="M112" s="752">
        <v>1</v>
      </c>
      <c r="N112" s="753">
        <v>50.640000547830518</v>
      </c>
    </row>
    <row r="113" spans="1:14" ht="14.4" customHeight="1" x14ac:dyDescent="0.3">
      <c r="A113" s="747" t="s">
        <v>553</v>
      </c>
      <c r="B113" s="748" t="s">
        <v>554</v>
      </c>
      <c r="C113" s="749" t="s">
        <v>573</v>
      </c>
      <c r="D113" s="750" t="s">
        <v>574</v>
      </c>
      <c r="E113" s="751">
        <v>50113001</v>
      </c>
      <c r="F113" s="750" t="s">
        <v>585</v>
      </c>
      <c r="G113" s="749" t="s">
        <v>586</v>
      </c>
      <c r="H113" s="749">
        <v>152334</v>
      </c>
      <c r="I113" s="749">
        <v>52334</v>
      </c>
      <c r="J113" s="749" t="s">
        <v>636</v>
      </c>
      <c r="K113" s="749" t="s">
        <v>637</v>
      </c>
      <c r="L113" s="752">
        <v>198.19</v>
      </c>
      <c r="M113" s="752">
        <v>1</v>
      </c>
      <c r="N113" s="753">
        <v>198.19</v>
      </c>
    </row>
    <row r="114" spans="1:14" ht="14.4" customHeight="1" x14ac:dyDescent="0.3">
      <c r="A114" s="747" t="s">
        <v>553</v>
      </c>
      <c r="B114" s="748" t="s">
        <v>554</v>
      </c>
      <c r="C114" s="749" t="s">
        <v>573</v>
      </c>
      <c r="D114" s="750" t="s">
        <v>574</v>
      </c>
      <c r="E114" s="751">
        <v>50113001</v>
      </c>
      <c r="F114" s="750" t="s">
        <v>585</v>
      </c>
      <c r="G114" s="749" t="s">
        <v>595</v>
      </c>
      <c r="H114" s="749">
        <v>213477</v>
      </c>
      <c r="I114" s="749">
        <v>213477</v>
      </c>
      <c r="J114" s="749" t="s">
        <v>638</v>
      </c>
      <c r="K114" s="749" t="s">
        <v>639</v>
      </c>
      <c r="L114" s="752">
        <v>3300</v>
      </c>
      <c r="M114" s="752">
        <v>2</v>
      </c>
      <c r="N114" s="753">
        <v>6600</v>
      </c>
    </row>
    <row r="115" spans="1:14" ht="14.4" customHeight="1" x14ac:dyDescent="0.3">
      <c r="A115" s="747" t="s">
        <v>553</v>
      </c>
      <c r="B115" s="748" t="s">
        <v>554</v>
      </c>
      <c r="C115" s="749" t="s">
        <v>573</v>
      </c>
      <c r="D115" s="750" t="s">
        <v>574</v>
      </c>
      <c r="E115" s="751">
        <v>50113001</v>
      </c>
      <c r="F115" s="750" t="s">
        <v>585</v>
      </c>
      <c r="G115" s="749" t="s">
        <v>595</v>
      </c>
      <c r="H115" s="749">
        <v>213480</v>
      </c>
      <c r="I115" s="749">
        <v>213480</v>
      </c>
      <c r="J115" s="749" t="s">
        <v>763</v>
      </c>
      <c r="K115" s="749" t="s">
        <v>764</v>
      </c>
      <c r="L115" s="752">
        <v>1106.26</v>
      </c>
      <c r="M115" s="752">
        <v>1</v>
      </c>
      <c r="N115" s="753">
        <v>1106.26</v>
      </c>
    </row>
    <row r="116" spans="1:14" ht="14.4" customHeight="1" x14ac:dyDescent="0.3">
      <c r="A116" s="747" t="s">
        <v>553</v>
      </c>
      <c r="B116" s="748" t="s">
        <v>554</v>
      </c>
      <c r="C116" s="749" t="s">
        <v>573</v>
      </c>
      <c r="D116" s="750" t="s">
        <v>574</v>
      </c>
      <c r="E116" s="751">
        <v>50113001</v>
      </c>
      <c r="F116" s="750" t="s">
        <v>585</v>
      </c>
      <c r="G116" s="749" t="s">
        <v>586</v>
      </c>
      <c r="H116" s="749">
        <v>31915</v>
      </c>
      <c r="I116" s="749">
        <v>31915</v>
      </c>
      <c r="J116" s="749" t="s">
        <v>640</v>
      </c>
      <c r="K116" s="749" t="s">
        <v>641</v>
      </c>
      <c r="L116" s="752">
        <v>173.68999999999997</v>
      </c>
      <c r="M116" s="752">
        <v>2</v>
      </c>
      <c r="N116" s="753">
        <v>347.37999999999994</v>
      </c>
    </row>
    <row r="117" spans="1:14" ht="14.4" customHeight="1" x14ac:dyDescent="0.3">
      <c r="A117" s="747" t="s">
        <v>553</v>
      </c>
      <c r="B117" s="748" t="s">
        <v>554</v>
      </c>
      <c r="C117" s="749" t="s">
        <v>573</v>
      </c>
      <c r="D117" s="750" t="s">
        <v>574</v>
      </c>
      <c r="E117" s="751">
        <v>50113001</v>
      </c>
      <c r="F117" s="750" t="s">
        <v>585</v>
      </c>
      <c r="G117" s="749" t="s">
        <v>586</v>
      </c>
      <c r="H117" s="749">
        <v>158249</v>
      </c>
      <c r="I117" s="749">
        <v>58249</v>
      </c>
      <c r="J117" s="749" t="s">
        <v>765</v>
      </c>
      <c r="K117" s="749" t="s">
        <v>555</v>
      </c>
      <c r="L117" s="752">
        <v>202.43</v>
      </c>
      <c r="M117" s="752">
        <v>2</v>
      </c>
      <c r="N117" s="753">
        <v>404.86</v>
      </c>
    </row>
    <row r="118" spans="1:14" ht="14.4" customHeight="1" x14ac:dyDescent="0.3">
      <c r="A118" s="747" t="s">
        <v>553</v>
      </c>
      <c r="B118" s="748" t="s">
        <v>554</v>
      </c>
      <c r="C118" s="749" t="s">
        <v>573</v>
      </c>
      <c r="D118" s="750" t="s">
        <v>574</v>
      </c>
      <c r="E118" s="751">
        <v>50113001</v>
      </c>
      <c r="F118" s="750" t="s">
        <v>585</v>
      </c>
      <c r="G118" s="749" t="s">
        <v>586</v>
      </c>
      <c r="H118" s="749">
        <v>215606</v>
      </c>
      <c r="I118" s="749">
        <v>215606</v>
      </c>
      <c r="J118" s="749" t="s">
        <v>766</v>
      </c>
      <c r="K118" s="749" t="s">
        <v>767</v>
      </c>
      <c r="L118" s="752">
        <v>71.996666666666684</v>
      </c>
      <c r="M118" s="752">
        <v>3</v>
      </c>
      <c r="N118" s="753">
        <v>215.99000000000004</v>
      </c>
    </row>
    <row r="119" spans="1:14" ht="14.4" customHeight="1" x14ac:dyDescent="0.3">
      <c r="A119" s="747" t="s">
        <v>553</v>
      </c>
      <c r="B119" s="748" t="s">
        <v>554</v>
      </c>
      <c r="C119" s="749" t="s">
        <v>573</v>
      </c>
      <c r="D119" s="750" t="s">
        <v>574</v>
      </c>
      <c r="E119" s="751">
        <v>50113001</v>
      </c>
      <c r="F119" s="750" t="s">
        <v>585</v>
      </c>
      <c r="G119" s="749" t="s">
        <v>586</v>
      </c>
      <c r="H119" s="749">
        <v>214355</v>
      </c>
      <c r="I119" s="749">
        <v>214355</v>
      </c>
      <c r="J119" s="749" t="s">
        <v>645</v>
      </c>
      <c r="K119" s="749" t="s">
        <v>646</v>
      </c>
      <c r="L119" s="752">
        <v>215.18</v>
      </c>
      <c r="M119" s="752">
        <v>1</v>
      </c>
      <c r="N119" s="753">
        <v>215.18</v>
      </c>
    </row>
    <row r="120" spans="1:14" ht="14.4" customHeight="1" x14ac:dyDescent="0.3">
      <c r="A120" s="747" t="s">
        <v>553</v>
      </c>
      <c r="B120" s="748" t="s">
        <v>554</v>
      </c>
      <c r="C120" s="749" t="s">
        <v>573</v>
      </c>
      <c r="D120" s="750" t="s">
        <v>574</v>
      </c>
      <c r="E120" s="751">
        <v>50113001</v>
      </c>
      <c r="F120" s="750" t="s">
        <v>585</v>
      </c>
      <c r="G120" s="749" t="s">
        <v>586</v>
      </c>
      <c r="H120" s="749">
        <v>176205</v>
      </c>
      <c r="I120" s="749">
        <v>180825</v>
      </c>
      <c r="J120" s="749" t="s">
        <v>647</v>
      </c>
      <c r="K120" s="749" t="s">
        <v>617</v>
      </c>
      <c r="L120" s="752">
        <v>104.78000000000003</v>
      </c>
      <c r="M120" s="752">
        <v>1</v>
      </c>
      <c r="N120" s="753">
        <v>104.78000000000003</v>
      </c>
    </row>
    <row r="121" spans="1:14" ht="14.4" customHeight="1" x14ac:dyDescent="0.3">
      <c r="A121" s="747" t="s">
        <v>553</v>
      </c>
      <c r="B121" s="748" t="s">
        <v>554</v>
      </c>
      <c r="C121" s="749" t="s">
        <v>573</v>
      </c>
      <c r="D121" s="750" t="s">
        <v>574</v>
      </c>
      <c r="E121" s="751">
        <v>50113001</v>
      </c>
      <c r="F121" s="750" t="s">
        <v>585</v>
      </c>
      <c r="G121" s="749" t="s">
        <v>586</v>
      </c>
      <c r="H121" s="749">
        <v>216572</v>
      </c>
      <c r="I121" s="749">
        <v>216572</v>
      </c>
      <c r="J121" s="749" t="s">
        <v>650</v>
      </c>
      <c r="K121" s="749" t="s">
        <v>651</v>
      </c>
      <c r="L121" s="752">
        <v>36.280000000000015</v>
      </c>
      <c r="M121" s="752">
        <v>10</v>
      </c>
      <c r="N121" s="753">
        <v>362.80000000000018</v>
      </c>
    </row>
    <row r="122" spans="1:14" ht="14.4" customHeight="1" x14ac:dyDescent="0.3">
      <c r="A122" s="747" t="s">
        <v>553</v>
      </c>
      <c r="B122" s="748" t="s">
        <v>554</v>
      </c>
      <c r="C122" s="749" t="s">
        <v>573</v>
      </c>
      <c r="D122" s="750" t="s">
        <v>574</v>
      </c>
      <c r="E122" s="751">
        <v>50113001</v>
      </c>
      <c r="F122" s="750" t="s">
        <v>585</v>
      </c>
      <c r="G122" s="749" t="s">
        <v>586</v>
      </c>
      <c r="H122" s="749">
        <v>51366</v>
      </c>
      <c r="I122" s="749">
        <v>51366</v>
      </c>
      <c r="J122" s="749" t="s">
        <v>652</v>
      </c>
      <c r="K122" s="749" t="s">
        <v>653</v>
      </c>
      <c r="L122" s="752">
        <v>171.6</v>
      </c>
      <c r="M122" s="752">
        <v>5</v>
      </c>
      <c r="N122" s="753">
        <v>858</v>
      </c>
    </row>
    <row r="123" spans="1:14" ht="14.4" customHeight="1" x14ac:dyDescent="0.3">
      <c r="A123" s="747" t="s">
        <v>553</v>
      </c>
      <c r="B123" s="748" t="s">
        <v>554</v>
      </c>
      <c r="C123" s="749" t="s">
        <v>573</v>
      </c>
      <c r="D123" s="750" t="s">
        <v>574</v>
      </c>
      <c r="E123" s="751">
        <v>50113001</v>
      </c>
      <c r="F123" s="750" t="s">
        <v>585</v>
      </c>
      <c r="G123" s="749" t="s">
        <v>586</v>
      </c>
      <c r="H123" s="749">
        <v>51367</v>
      </c>
      <c r="I123" s="749">
        <v>51367</v>
      </c>
      <c r="J123" s="749" t="s">
        <v>652</v>
      </c>
      <c r="K123" s="749" t="s">
        <v>768</v>
      </c>
      <c r="L123" s="752">
        <v>92.95</v>
      </c>
      <c r="M123" s="752">
        <v>1</v>
      </c>
      <c r="N123" s="753">
        <v>92.95</v>
      </c>
    </row>
    <row r="124" spans="1:14" ht="14.4" customHeight="1" x14ac:dyDescent="0.3">
      <c r="A124" s="747" t="s">
        <v>553</v>
      </c>
      <c r="B124" s="748" t="s">
        <v>554</v>
      </c>
      <c r="C124" s="749" t="s">
        <v>573</v>
      </c>
      <c r="D124" s="750" t="s">
        <v>574</v>
      </c>
      <c r="E124" s="751">
        <v>50113001</v>
      </c>
      <c r="F124" s="750" t="s">
        <v>585</v>
      </c>
      <c r="G124" s="749" t="s">
        <v>586</v>
      </c>
      <c r="H124" s="749">
        <v>202362</v>
      </c>
      <c r="I124" s="749">
        <v>202362</v>
      </c>
      <c r="J124" s="749" t="s">
        <v>769</v>
      </c>
      <c r="K124" s="749" t="s">
        <v>770</v>
      </c>
      <c r="L124" s="752">
        <v>61.709999999999958</v>
      </c>
      <c r="M124" s="752">
        <v>1</v>
      </c>
      <c r="N124" s="753">
        <v>61.709999999999958</v>
      </c>
    </row>
    <row r="125" spans="1:14" ht="14.4" customHeight="1" x14ac:dyDescent="0.3">
      <c r="A125" s="747" t="s">
        <v>553</v>
      </c>
      <c r="B125" s="748" t="s">
        <v>554</v>
      </c>
      <c r="C125" s="749" t="s">
        <v>573</v>
      </c>
      <c r="D125" s="750" t="s">
        <v>574</v>
      </c>
      <c r="E125" s="751">
        <v>50113001</v>
      </c>
      <c r="F125" s="750" t="s">
        <v>585</v>
      </c>
      <c r="G125" s="749" t="s">
        <v>586</v>
      </c>
      <c r="H125" s="749">
        <v>850724</v>
      </c>
      <c r="I125" s="749">
        <v>120325</v>
      </c>
      <c r="J125" s="749" t="s">
        <v>771</v>
      </c>
      <c r="K125" s="749" t="s">
        <v>772</v>
      </c>
      <c r="L125" s="752">
        <v>47.330000000000005</v>
      </c>
      <c r="M125" s="752">
        <v>1</v>
      </c>
      <c r="N125" s="753">
        <v>47.330000000000005</v>
      </c>
    </row>
    <row r="126" spans="1:14" ht="14.4" customHeight="1" x14ac:dyDescent="0.3">
      <c r="A126" s="747" t="s">
        <v>553</v>
      </c>
      <c r="B126" s="748" t="s">
        <v>554</v>
      </c>
      <c r="C126" s="749" t="s">
        <v>573</v>
      </c>
      <c r="D126" s="750" t="s">
        <v>574</v>
      </c>
      <c r="E126" s="751">
        <v>50113001</v>
      </c>
      <c r="F126" s="750" t="s">
        <v>585</v>
      </c>
      <c r="G126" s="749" t="s">
        <v>586</v>
      </c>
      <c r="H126" s="749">
        <v>208466</v>
      </c>
      <c r="I126" s="749">
        <v>208466</v>
      </c>
      <c r="J126" s="749" t="s">
        <v>773</v>
      </c>
      <c r="K126" s="749" t="s">
        <v>774</v>
      </c>
      <c r="L126" s="752">
        <v>792.7700000000001</v>
      </c>
      <c r="M126" s="752">
        <v>2</v>
      </c>
      <c r="N126" s="753">
        <v>1585.5400000000002</v>
      </c>
    </row>
    <row r="127" spans="1:14" ht="14.4" customHeight="1" x14ac:dyDescent="0.3">
      <c r="A127" s="747" t="s">
        <v>553</v>
      </c>
      <c r="B127" s="748" t="s">
        <v>554</v>
      </c>
      <c r="C127" s="749" t="s">
        <v>573</v>
      </c>
      <c r="D127" s="750" t="s">
        <v>574</v>
      </c>
      <c r="E127" s="751">
        <v>50113001</v>
      </c>
      <c r="F127" s="750" t="s">
        <v>585</v>
      </c>
      <c r="G127" s="749" t="s">
        <v>586</v>
      </c>
      <c r="H127" s="749">
        <v>100802</v>
      </c>
      <c r="I127" s="749">
        <v>0</v>
      </c>
      <c r="J127" s="749" t="s">
        <v>656</v>
      </c>
      <c r="K127" s="749" t="s">
        <v>657</v>
      </c>
      <c r="L127" s="752">
        <v>73.59668895529903</v>
      </c>
      <c r="M127" s="752">
        <v>1</v>
      </c>
      <c r="N127" s="753">
        <v>73.59668895529903</v>
      </c>
    </row>
    <row r="128" spans="1:14" ht="14.4" customHeight="1" x14ac:dyDescent="0.3">
      <c r="A128" s="747" t="s">
        <v>553</v>
      </c>
      <c r="B128" s="748" t="s">
        <v>554</v>
      </c>
      <c r="C128" s="749" t="s">
        <v>573</v>
      </c>
      <c r="D128" s="750" t="s">
        <v>574</v>
      </c>
      <c r="E128" s="751">
        <v>50113001</v>
      </c>
      <c r="F128" s="750" t="s">
        <v>585</v>
      </c>
      <c r="G128" s="749" t="s">
        <v>586</v>
      </c>
      <c r="H128" s="749">
        <v>117189</v>
      </c>
      <c r="I128" s="749">
        <v>17189</v>
      </c>
      <c r="J128" s="749" t="s">
        <v>658</v>
      </c>
      <c r="K128" s="749" t="s">
        <v>659</v>
      </c>
      <c r="L128" s="752">
        <v>55.870000000000012</v>
      </c>
      <c r="M128" s="752">
        <v>1</v>
      </c>
      <c r="N128" s="753">
        <v>55.870000000000012</v>
      </c>
    </row>
    <row r="129" spans="1:14" ht="14.4" customHeight="1" x14ac:dyDescent="0.3">
      <c r="A129" s="747" t="s">
        <v>553</v>
      </c>
      <c r="B129" s="748" t="s">
        <v>554</v>
      </c>
      <c r="C129" s="749" t="s">
        <v>573</v>
      </c>
      <c r="D129" s="750" t="s">
        <v>574</v>
      </c>
      <c r="E129" s="751">
        <v>50113001</v>
      </c>
      <c r="F129" s="750" t="s">
        <v>585</v>
      </c>
      <c r="G129" s="749" t="s">
        <v>586</v>
      </c>
      <c r="H129" s="749">
        <v>920362</v>
      </c>
      <c r="I129" s="749">
        <v>0</v>
      </c>
      <c r="J129" s="749" t="s">
        <v>775</v>
      </c>
      <c r="K129" s="749" t="s">
        <v>555</v>
      </c>
      <c r="L129" s="752">
        <v>519.87944101496259</v>
      </c>
      <c r="M129" s="752">
        <v>1</v>
      </c>
      <c r="N129" s="753">
        <v>519.87944101496259</v>
      </c>
    </row>
    <row r="130" spans="1:14" ht="14.4" customHeight="1" x14ac:dyDescent="0.3">
      <c r="A130" s="747" t="s">
        <v>553</v>
      </c>
      <c r="B130" s="748" t="s">
        <v>554</v>
      </c>
      <c r="C130" s="749" t="s">
        <v>573</v>
      </c>
      <c r="D130" s="750" t="s">
        <v>574</v>
      </c>
      <c r="E130" s="751">
        <v>50113001</v>
      </c>
      <c r="F130" s="750" t="s">
        <v>585</v>
      </c>
      <c r="G130" s="749" t="s">
        <v>586</v>
      </c>
      <c r="H130" s="749">
        <v>843067</v>
      </c>
      <c r="I130" s="749">
        <v>0</v>
      </c>
      <c r="J130" s="749" t="s">
        <v>664</v>
      </c>
      <c r="K130" s="749" t="s">
        <v>555</v>
      </c>
      <c r="L130" s="752">
        <v>371.42201046199051</v>
      </c>
      <c r="M130" s="752">
        <v>4</v>
      </c>
      <c r="N130" s="753">
        <v>1485.688041847962</v>
      </c>
    </row>
    <row r="131" spans="1:14" ht="14.4" customHeight="1" x14ac:dyDescent="0.3">
      <c r="A131" s="747" t="s">
        <v>553</v>
      </c>
      <c r="B131" s="748" t="s">
        <v>554</v>
      </c>
      <c r="C131" s="749" t="s">
        <v>573</v>
      </c>
      <c r="D131" s="750" t="s">
        <v>574</v>
      </c>
      <c r="E131" s="751">
        <v>50113001</v>
      </c>
      <c r="F131" s="750" t="s">
        <v>585</v>
      </c>
      <c r="G131" s="749" t="s">
        <v>595</v>
      </c>
      <c r="H131" s="749">
        <v>169714</v>
      </c>
      <c r="I131" s="749">
        <v>169714</v>
      </c>
      <c r="J131" s="749" t="s">
        <v>776</v>
      </c>
      <c r="K131" s="749" t="s">
        <v>777</v>
      </c>
      <c r="L131" s="752">
        <v>112.28000000000003</v>
      </c>
      <c r="M131" s="752">
        <v>1</v>
      </c>
      <c r="N131" s="753">
        <v>112.28000000000003</v>
      </c>
    </row>
    <row r="132" spans="1:14" ht="14.4" customHeight="1" x14ac:dyDescent="0.3">
      <c r="A132" s="747" t="s">
        <v>553</v>
      </c>
      <c r="B132" s="748" t="s">
        <v>554</v>
      </c>
      <c r="C132" s="749" t="s">
        <v>573</v>
      </c>
      <c r="D132" s="750" t="s">
        <v>574</v>
      </c>
      <c r="E132" s="751">
        <v>50113001</v>
      </c>
      <c r="F132" s="750" t="s">
        <v>585</v>
      </c>
      <c r="G132" s="749" t="s">
        <v>586</v>
      </c>
      <c r="H132" s="749">
        <v>188219</v>
      </c>
      <c r="I132" s="749">
        <v>88219</v>
      </c>
      <c r="J132" s="749" t="s">
        <v>778</v>
      </c>
      <c r="K132" s="749" t="s">
        <v>779</v>
      </c>
      <c r="L132" s="752">
        <v>141.6</v>
      </c>
      <c r="M132" s="752">
        <v>1</v>
      </c>
      <c r="N132" s="753">
        <v>141.6</v>
      </c>
    </row>
    <row r="133" spans="1:14" ht="14.4" customHeight="1" x14ac:dyDescent="0.3">
      <c r="A133" s="747" t="s">
        <v>553</v>
      </c>
      <c r="B133" s="748" t="s">
        <v>554</v>
      </c>
      <c r="C133" s="749" t="s">
        <v>573</v>
      </c>
      <c r="D133" s="750" t="s">
        <v>574</v>
      </c>
      <c r="E133" s="751">
        <v>50113001</v>
      </c>
      <c r="F133" s="750" t="s">
        <v>585</v>
      </c>
      <c r="G133" s="749" t="s">
        <v>586</v>
      </c>
      <c r="H133" s="749">
        <v>67558</v>
      </c>
      <c r="I133" s="749">
        <v>67558</v>
      </c>
      <c r="J133" s="749" t="s">
        <v>670</v>
      </c>
      <c r="K133" s="749" t="s">
        <v>671</v>
      </c>
      <c r="L133" s="752">
        <v>27.73</v>
      </c>
      <c r="M133" s="752">
        <v>3</v>
      </c>
      <c r="N133" s="753">
        <v>83.19</v>
      </c>
    </row>
    <row r="134" spans="1:14" ht="14.4" customHeight="1" x14ac:dyDescent="0.3">
      <c r="A134" s="747" t="s">
        <v>553</v>
      </c>
      <c r="B134" s="748" t="s">
        <v>554</v>
      </c>
      <c r="C134" s="749" t="s">
        <v>573</v>
      </c>
      <c r="D134" s="750" t="s">
        <v>574</v>
      </c>
      <c r="E134" s="751">
        <v>50113001</v>
      </c>
      <c r="F134" s="750" t="s">
        <v>585</v>
      </c>
      <c r="G134" s="749" t="s">
        <v>586</v>
      </c>
      <c r="H134" s="749">
        <v>117992</v>
      </c>
      <c r="I134" s="749">
        <v>17992</v>
      </c>
      <c r="J134" s="749" t="s">
        <v>780</v>
      </c>
      <c r="K134" s="749" t="s">
        <v>781</v>
      </c>
      <c r="L134" s="752">
        <v>94.339999999999975</v>
      </c>
      <c r="M134" s="752">
        <v>1</v>
      </c>
      <c r="N134" s="753">
        <v>94.339999999999975</v>
      </c>
    </row>
    <row r="135" spans="1:14" ht="14.4" customHeight="1" x14ac:dyDescent="0.3">
      <c r="A135" s="747" t="s">
        <v>553</v>
      </c>
      <c r="B135" s="748" t="s">
        <v>554</v>
      </c>
      <c r="C135" s="749" t="s">
        <v>573</v>
      </c>
      <c r="D135" s="750" t="s">
        <v>574</v>
      </c>
      <c r="E135" s="751">
        <v>50113001</v>
      </c>
      <c r="F135" s="750" t="s">
        <v>585</v>
      </c>
      <c r="G135" s="749" t="s">
        <v>586</v>
      </c>
      <c r="H135" s="749">
        <v>100498</v>
      </c>
      <c r="I135" s="749">
        <v>498</v>
      </c>
      <c r="J135" s="749" t="s">
        <v>782</v>
      </c>
      <c r="K135" s="749" t="s">
        <v>783</v>
      </c>
      <c r="L135" s="752">
        <v>105.67249999999999</v>
      </c>
      <c r="M135" s="752">
        <v>4</v>
      </c>
      <c r="N135" s="753">
        <v>422.68999999999994</v>
      </c>
    </row>
    <row r="136" spans="1:14" ht="14.4" customHeight="1" x14ac:dyDescent="0.3">
      <c r="A136" s="747" t="s">
        <v>553</v>
      </c>
      <c r="B136" s="748" t="s">
        <v>554</v>
      </c>
      <c r="C136" s="749" t="s">
        <v>573</v>
      </c>
      <c r="D136" s="750" t="s">
        <v>574</v>
      </c>
      <c r="E136" s="751">
        <v>50113001</v>
      </c>
      <c r="F136" s="750" t="s">
        <v>585</v>
      </c>
      <c r="G136" s="749" t="s">
        <v>586</v>
      </c>
      <c r="H136" s="749">
        <v>225168</v>
      </c>
      <c r="I136" s="749">
        <v>225168</v>
      </c>
      <c r="J136" s="749" t="s">
        <v>784</v>
      </c>
      <c r="K136" s="749" t="s">
        <v>785</v>
      </c>
      <c r="L136" s="752">
        <v>65.38</v>
      </c>
      <c r="M136" s="752">
        <v>2</v>
      </c>
      <c r="N136" s="753">
        <v>130.76</v>
      </c>
    </row>
    <row r="137" spans="1:14" ht="14.4" customHeight="1" x14ac:dyDescent="0.3">
      <c r="A137" s="747" t="s">
        <v>553</v>
      </c>
      <c r="B137" s="748" t="s">
        <v>554</v>
      </c>
      <c r="C137" s="749" t="s">
        <v>573</v>
      </c>
      <c r="D137" s="750" t="s">
        <v>574</v>
      </c>
      <c r="E137" s="751">
        <v>50113001</v>
      </c>
      <c r="F137" s="750" t="s">
        <v>585</v>
      </c>
      <c r="G137" s="749" t="s">
        <v>586</v>
      </c>
      <c r="H137" s="749">
        <v>102684</v>
      </c>
      <c r="I137" s="749">
        <v>2684</v>
      </c>
      <c r="J137" s="749" t="s">
        <v>672</v>
      </c>
      <c r="K137" s="749" t="s">
        <v>674</v>
      </c>
      <c r="L137" s="752">
        <v>73.79000000000002</v>
      </c>
      <c r="M137" s="752">
        <v>2</v>
      </c>
      <c r="N137" s="753">
        <v>147.58000000000004</v>
      </c>
    </row>
    <row r="138" spans="1:14" ht="14.4" customHeight="1" x14ac:dyDescent="0.3">
      <c r="A138" s="747" t="s">
        <v>553</v>
      </c>
      <c r="B138" s="748" t="s">
        <v>554</v>
      </c>
      <c r="C138" s="749" t="s">
        <v>573</v>
      </c>
      <c r="D138" s="750" t="s">
        <v>574</v>
      </c>
      <c r="E138" s="751">
        <v>50113001</v>
      </c>
      <c r="F138" s="750" t="s">
        <v>585</v>
      </c>
      <c r="G138" s="749" t="s">
        <v>586</v>
      </c>
      <c r="H138" s="749">
        <v>160480</v>
      </c>
      <c r="I138" s="749">
        <v>160480</v>
      </c>
      <c r="J138" s="749" t="s">
        <v>786</v>
      </c>
      <c r="K138" s="749" t="s">
        <v>709</v>
      </c>
      <c r="L138" s="752">
        <v>87.110000000000028</v>
      </c>
      <c r="M138" s="752">
        <v>1</v>
      </c>
      <c r="N138" s="753">
        <v>87.110000000000028</v>
      </c>
    </row>
    <row r="139" spans="1:14" ht="14.4" customHeight="1" x14ac:dyDescent="0.3">
      <c r="A139" s="747" t="s">
        <v>553</v>
      </c>
      <c r="B139" s="748" t="s">
        <v>554</v>
      </c>
      <c r="C139" s="749" t="s">
        <v>573</v>
      </c>
      <c r="D139" s="750" t="s">
        <v>574</v>
      </c>
      <c r="E139" s="751">
        <v>50113001</v>
      </c>
      <c r="F139" s="750" t="s">
        <v>585</v>
      </c>
      <c r="G139" s="749" t="s">
        <v>586</v>
      </c>
      <c r="H139" s="749">
        <v>223159</v>
      </c>
      <c r="I139" s="749">
        <v>223159</v>
      </c>
      <c r="J139" s="749" t="s">
        <v>787</v>
      </c>
      <c r="K139" s="749" t="s">
        <v>788</v>
      </c>
      <c r="L139" s="752">
        <v>73.010000000000005</v>
      </c>
      <c r="M139" s="752">
        <v>2</v>
      </c>
      <c r="N139" s="753">
        <v>146.02000000000001</v>
      </c>
    </row>
    <row r="140" spans="1:14" ht="14.4" customHeight="1" x14ac:dyDescent="0.3">
      <c r="A140" s="747" t="s">
        <v>553</v>
      </c>
      <c r="B140" s="748" t="s">
        <v>554</v>
      </c>
      <c r="C140" s="749" t="s">
        <v>573</v>
      </c>
      <c r="D140" s="750" t="s">
        <v>574</v>
      </c>
      <c r="E140" s="751">
        <v>50113001</v>
      </c>
      <c r="F140" s="750" t="s">
        <v>585</v>
      </c>
      <c r="G140" s="749" t="s">
        <v>586</v>
      </c>
      <c r="H140" s="749">
        <v>100527</v>
      </c>
      <c r="I140" s="749">
        <v>527</v>
      </c>
      <c r="J140" s="749" t="s">
        <v>789</v>
      </c>
      <c r="K140" s="749" t="s">
        <v>790</v>
      </c>
      <c r="L140" s="752">
        <v>136.55000000000004</v>
      </c>
      <c r="M140" s="752">
        <v>1</v>
      </c>
      <c r="N140" s="753">
        <v>136.55000000000004</v>
      </c>
    </row>
    <row r="141" spans="1:14" ht="14.4" customHeight="1" x14ac:dyDescent="0.3">
      <c r="A141" s="747" t="s">
        <v>553</v>
      </c>
      <c r="B141" s="748" t="s">
        <v>554</v>
      </c>
      <c r="C141" s="749" t="s">
        <v>573</v>
      </c>
      <c r="D141" s="750" t="s">
        <v>574</v>
      </c>
      <c r="E141" s="751">
        <v>50113001</v>
      </c>
      <c r="F141" s="750" t="s">
        <v>585</v>
      </c>
      <c r="G141" s="749" t="s">
        <v>586</v>
      </c>
      <c r="H141" s="749">
        <v>110086</v>
      </c>
      <c r="I141" s="749">
        <v>10086</v>
      </c>
      <c r="J141" s="749" t="s">
        <v>791</v>
      </c>
      <c r="K141" s="749" t="s">
        <v>792</v>
      </c>
      <c r="L141" s="752">
        <v>1592.8</v>
      </c>
      <c r="M141" s="752">
        <v>2</v>
      </c>
      <c r="N141" s="753">
        <v>3185.6</v>
      </c>
    </row>
    <row r="142" spans="1:14" ht="14.4" customHeight="1" x14ac:dyDescent="0.3">
      <c r="A142" s="747" t="s">
        <v>553</v>
      </c>
      <c r="B142" s="748" t="s">
        <v>554</v>
      </c>
      <c r="C142" s="749" t="s">
        <v>573</v>
      </c>
      <c r="D142" s="750" t="s">
        <v>574</v>
      </c>
      <c r="E142" s="751">
        <v>50113001</v>
      </c>
      <c r="F142" s="750" t="s">
        <v>585</v>
      </c>
      <c r="G142" s="749" t="s">
        <v>595</v>
      </c>
      <c r="H142" s="749">
        <v>107981</v>
      </c>
      <c r="I142" s="749">
        <v>7981</v>
      </c>
      <c r="J142" s="749" t="s">
        <v>676</v>
      </c>
      <c r="K142" s="749" t="s">
        <v>677</v>
      </c>
      <c r="L142" s="752">
        <v>50.64</v>
      </c>
      <c r="M142" s="752">
        <v>21</v>
      </c>
      <c r="N142" s="753">
        <v>1063.44</v>
      </c>
    </row>
    <row r="143" spans="1:14" ht="14.4" customHeight="1" x14ac:dyDescent="0.3">
      <c r="A143" s="747" t="s">
        <v>553</v>
      </c>
      <c r="B143" s="748" t="s">
        <v>554</v>
      </c>
      <c r="C143" s="749" t="s">
        <v>573</v>
      </c>
      <c r="D143" s="750" t="s">
        <v>574</v>
      </c>
      <c r="E143" s="751">
        <v>50113001</v>
      </c>
      <c r="F143" s="750" t="s">
        <v>585</v>
      </c>
      <c r="G143" s="749" t="s">
        <v>595</v>
      </c>
      <c r="H143" s="749">
        <v>155823</v>
      </c>
      <c r="I143" s="749">
        <v>55823</v>
      </c>
      <c r="J143" s="749" t="s">
        <v>676</v>
      </c>
      <c r="K143" s="749" t="s">
        <v>678</v>
      </c>
      <c r="L143" s="752">
        <v>33.481111111111119</v>
      </c>
      <c r="M143" s="752">
        <v>36</v>
      </c>
      <c r="N143" s="753">
        <v>1205.3200000000002</v>
      </c>
    </row>
    <row r="144" spans="1:14" ht="14.4" customHeight="1" x14ac:dyDescent="0.3">
      <c r="A144" s="747" t="s">
        <v>553</v>
      </c>
      <c r="B144" s="748" t="s">
        <v>554</v>
      </c>
      <c r="C144" s="749" t="s">
        <v>573</v>
      </c>
      <c r="D144" s="750" t="s">
        <v>574</v>
      </c>
      <c r="E144" s="751">
        <v>50113001</v>
      </c>
      <c r="F144" s="750" t="s">
        <v>585</v>
      </c>
      <c r="G144" s="749" t="s">
        <v>595</v>
      </c>
      <c r="H144" s="749">
        <v>155824</v>
      </c>
      <c r="I144" s="749">
        <v>55824</v>
      </c>
      <c r="J144" s="749" t="s">
        <v>676</v>
      </c>
      <c r="K144" s="749" t="s">
        <v>679</v>
      </c>
      <c r="L144" s="752">
        <v>50.64</v>
      </c>
      <c r="M144" s="752">
        <v>2</v>
      </c>
      <c r="N144" s="753">
        <v>101.28</v>
      </c>
    </row>
    <row r="145" spans="1:14" ht="14.4" customHeight="1" x14ac:dyDescent="0.3">
      <c r="A145" s="747" t="s">
        <v>553</v>
      </c>
      <c r="B145" s="748" t="s">
        <v>554</v>
      </c>
      <c r="C145" s="749" t="s">
        <v>573</v>
      </c>
      <c r="D145" s="750" t="s">
        <v>574</v>
      </c>
      <c r="E145" s="751">
        <v>50113001</v>
      </c>
      <c r="F145" s="750" t="s">
        <v>585</v>
      </c>
      <c r="G145" s="749" t="s">
        <v>586</v>
      </c>
      <c r="H145" s="749">
        <v>207696</v>
      </c>
      <c r="I145" s="749">
        <v>207696</v>
      </c>
      <c r="J145" s="749" t="s">
        <v>793</v>
      </c>
      <c r="K145" s="749" t="s">
        <v>794</v>
      </c>
      <c r="L145" s="752">
        <v>649.00000000000011</v>
      </c>
      <c r="M145" s="752">
        <v>1</v>
      </c>
      <c r="N145" s="753">
        <v>649.00000000000011</v>
      </c>
    </row>
    <row r="146" spans="1:14" ht="14.4" customHeight="1" x14ac:dyDescent="0.3">
      <c r="A146" s="747" t="s">
        <v>553</v>
      </c>
      <c r="B146" s="748" t="s">
        <v>554</v>
      </c>
      <c r="C146" s="749" t="s">
        <v>573</v>
      </c>
      <c r="D146" s="750" t="s">
        <v>574</v>
      </c>
      <c r="E146" s="751">
        <v>50113001</v>
      </c>
      <c r="F146" s="750" t="s">
        <v>585</v>
      </c>
      <c r="G146" s="749" t="s">
        <v>586</v>
      </c>
      <c r="H146" s="749">
        <v>130229</v>
      </c>
      <c r="I146" s="749">
        <v>30229</v>
      </c>
      <c r="J146" s="749" t="s">
        <v>795</v>
      </c>
      <c r="K146" s="749" t="s">
        <v>796</v>
      </c>
      <c r="L146" s="752">
        <v>149.41499999999996</v>
      </c>
      <c r="M146" s="752">
        <v>2</v>
      </c>
      <c r="N146" s="753">
        <v>298.82999999999993</v>
      </c>
    </row>
    <row r="147" spans="1:14" ht="14.4" customHeight="1" x14ac:dyDescent="0.3">
      <c r="A147" s="747" t="s">
        <v>553</v>
      </c>
      <c r="B147" s="748" t="s">
        <v>554</v>
      </c>
      <c r="C147" s="749" t="s">
        <v>573</v>
      </c>
      <c r="D147" s="750" t="s">
        <v>574</v>
      </c>
      <c r="E147" s="751">
        <v>50113001</v>
      </c>
      <c r="F147" s="750" t="s">
        <v>585</v>
      </c>
      <c r="G147" s="749" t="s">
        <v>595</v>
      </c>
      <c r="H147" s="749">
        <v>846980</v>
      </c>
      <c r="I147" s="749">
        <v>124129</v>
      </c>
      <c r="J147" s="749" t="s">
        <v>797</v>
      </c>
      <c r="K147" s="749" t="s">
        <v>709</v>
      </c>
      <c r="L147" s="752">
        <v>254.25</v>
      </c>
      <c r="M147" s="752">
        <v>1</v>
      </c>
      <c r="N147" s="753">
        <v>254.25</v>
      </c>
    </row>
    <row r="148" spans="1:14" ht="14.4" customHeight="1" x14ac:dyDescent="0.3">
      <c r="A148" s="747" t="s">
        <v>553</v>
      </c>
      <c r="B148" s="748" t="s">
        <v>554</v>
      </c>
      <c r="C148" s="749" t="s">
        <v>573</v>
      </c>
      <c r="D148" s="750" t="s">
        <v>574</v>
      </c>
      <c r="E148" s="751">
        <v>50113001</v>
      </c>
      <c r="F148" s="750" t="s">
        <v>585</v>
      </c>
      <c r="G148" s="749" t="s">
        <v>595</v>
      </c>
      <c r="H148" s="749">
        <v>130652</v>
      </c>
      <c r="I148" s="749">
        <v>30652</v>
      </c>
      <c r="J148" s="749" t="s">
        <v>687</v>
      </c>
      <c r="K148" s="749" t="s">
        <v>688</v>
      </c>
      <c r="L148" s="752">
        <v>103.87999999999997</v>
      </c>
      <c r="M148" s="752">
        <v>1</v>
      </c>
      <c r="N148" s="753">
        <v>103.87999999999997</v>
      </c>
    </row>
    <row r="149" spans="1:14" ht="14.4" customHeight="1" x14ac:dyDescent="0.3">
      <c r="A149" s="747" t="s">
        <v>553</v>
      </c>
      <c r="B149" s="748" t="s">
        <v>554</v>
      </c>
      <c r="C149" s="749" t="s">
        <v>573</v>
      </c>
      <c r="D149" s="750" t="s">
        <v>574</v>
      </c>
      <c r="E149" s="751">
        <v>50113001</v>
      </c>
      <c r="F149" s="750" t="s">
        <v>585</v>
      </c>
      <c r="G149" s="749" t="s">
        <v>586</v>
      </c>
      <c r="H149" s="749">
        <v>118305</v>
      </c>
      <c r="I149" s="749">
        <v>18305</v>
      </c>
      <c r="J149" s="749" t="s">
        <v>689</v>
      </c>
      <c r="K149" s="749" t="s">
        <v>690</v>
      </c>
      <c r="L149" s="752">
        <v>242</v>
      </c>
      <c r="M149" s="752">
        <v>6</v>
      </c>
      <c r="N149" s="753">
        <v>1452</v>
      </c>
    </row>
    <row r="150" spans="1:14" ht="14.4" customHeight="1" x14ac:dyDescent="0.3">
      <c r="A150" s="747" t="s">
        <v>553</v>
      </c>
      <c r="B150" s="748" t="s">
        <v>554</v>
      </c>
      <c r="C150" s="749" t="s">
        <v>573</v>
      </c>
      <c r="D150" s="750" t="s">
        <v>574</v>
      </c>
      <c r="E150" s="751">
        <v>50113001</v>
      </c>
      <c r="F150" s="750" t="s">
        <v>585</v>
      </c>
      <c r="G150" s="749" t="s">
        <v>586</v>
      </c>
      <c r="H150" s="749">
        <v>159357</v>
      </c>
      <c r="I150" s="749">
        <v>59357</v>
      </c>
      <c r="J150" s="749" t="s">
        <v>798</v>
      </c>
      <c r="K150" s="749" t="s">
        <v>799</v>
      </c>
      <c r="L150" s="752">
        <v>188.88</v>
      </c>
      <c r="M150" s="752">
        <v>1</v>
      </c>
      <c r="N150" s="753">
        <v>188.88</v>
      </c>
    </row>
    <row r="151" spans="1:14" ht="14.4" customHeight="1" x14ac:dyDescent="0.3">
      <c r="A151" s="747" t="s">
        <v>553</v>
      </c>
      <c r="B151" s="748" t="s">
        <v>554</v>
      </c>
      <c r="C151" s="749" t="s">
        <v>573</v>
      </c>
      <c r="D151" s="750" t="s">
        <v>574</v>
      </c>
      <c r="E151" s="751">
        <v>50113001</v>
      </c>
      <c r="F151" s="750" t="s">
        <v>585</v>
      </c>
      <c r="G151" s="749" t="s">
        <v>586</v>
      </c>
      <c r="H151" s="749">
        <v>188900</v>
      </c>
      <c r="I151" s="749">
        <v>88900</v>
      </c>
      <c r="J151" s="749" t="s">
        <v>800</v>
      </c>
      <c r="K151" s="749" t="s">
        <v>801</v>
      </c>
      <c r="L151" s="752">
        <v>78.640000000000015</v>
      </c>
      <c r="M151" s="752">
        <v>2</v>
      </c>
      <c r="N151" s="753">
        <v>157.28000000000003</v>
      </c>
    </row>
    <row r="152" spans="1:14" ht="14.4" customHeight="1" x14ac:dyDescent="0.3">
      <c r="A152" s="747" t="s">
        <v>553</v>
      </c>
      <c r="B152" s="748" t="s">
        <v>554</v>
      </c>
      <c r="C152" s="749" t="s">
        <v>573</v>
      </c>
      <c r="D152" s="750" t="s">
        <v>574</v>
      </c>
      <c r="E152" s="751">
        <v>50113001</v>
      </c>
      <c r="F152" s="750" t="s">
        <v>585</v>
      </c>
      <c r="G152" s="749" t="s">
        <v>586</v>
      </c>
      <c r="H152" s="749">
        <v>100610</v>
      </c>
      <c r="I152" s="749">
        <v>610</v>
      </c>
      <c r="J152" s="749" t="s">
        <v>695</v>
      </c>
      <c r="K152" s="749" t="s">
        <v>696</v>
      </c>
      <c r="L152" s="752">
        <v>72.500000000000014</v>
      </c>
      <c r="M152" s="752">
        <v>1</v>
      </c>
      <c r="N152" s="753">
        <v>72.500000000000014</v>
      </c>
    </row>
    <row r="153" spans="1:14" ht="14.4" customHeight="1" x14ac:dyDescent="0.3">
      <c r="A153" s="747" t="s">
        <v>553</v>
      </c>
      <c r="B153" s="748" t="s">
        <v>554</v>
      </c>
      <c r="C153" s="749" t="s">
        <v>573</v>
      </c>
      <c r="D153" s="750" t="s">
        <v>574</v>
      </c>
      <c r="E153" s="751">
        <v>50113001</v>
      </c>
      <c r="F153" s="750" t="s">
        <v>585</v>
      </c>
      <c r="G153" s="749" t="s">
        <v>586</v>
      </c>
      <c r="H153" s="749">
        <v>214615</v>
      </c>
      <c r="I153" s="749">
        <v>214615</v>
      </c>
      <c r="J153" s="749" t="s">
        <v>802</v>
      </c>
      <c r="K153" s="749" t="s">
        <v>803</v>
      </c>
      <c r="L153" s="752">
        <v>127.77000000000002</v>
      </c>
      <c r="M153" s="752">
        <v>1</v>
      </c>
      <c r="N153" s="753">
        <v>127.77000000000002</v>
      </c>
    </row>
    <row r="154" spans="1:14" ht="14.4" customHeight="1" x14ac:dyDescent="0.3">
      <c r="A154" s="747" t="s">
        <v>553</v>
      </c>
      <c r="B154" s="748" t="s">
        <v>554</v>
      </c>
      <c r="C154" s="749" t="s">
        <v>573</v>
      </c>
      <c r="D154" s="750" t="s">
        <v>574</v>
      </c>
      <c r="E154" s="751">
        <v>50113001</v>
      </c>
      <c r="F154" s="750" t="s">
        <v>585</v>
      </c>
      <c r="G154" s="749" t="s">
        <v>586</v>
      </c>
      <c r="H154" s="749">
        <v>109847</v>
      </c>
      <c r="I154" s="749">
        <v>9847</v>
      </c>
      <c r="J154" s="749" t="s">
        <v>701</v>
      </c>
      <c r="K154" s="749" t="s">
        <v>804</v>
      </c>
      <c r="L154" s="752">
        <v>41.109999999999992</v>
      </c>
      <c r="M154" s="752">
        <v>1</v>
      </c>
      <c r="N154" s="753">
        <v>41.109999999999992</v>
      </c>
    </row>
    <row r="155" spans="1:14" ht="14.4" customHeight="1" x14ac:dyDescent="0.3">
      <c r="A155" s="747" t="s">
        <v>553</v>
      </c>
      <c r="B155" s="748" t="s">
        <v>554</v>
      </c>
      <c r="C155" s="749" t="s">
        <v>573</v>
      </c>
      <c r="D155" s="750" t="s">
        <v>574</v>
      </c>
      <c r="E155" s="751">
        <v>50113001</v>
      </c>
      <c r="F155" s="750" t="s">
        <v>585</v>
      </c>
      <c r="G155" s="749" t="s">
        <v>586</v>
      </c>
      <c r="H155" s="749">
        <v>191836</v>
      </c>
      <c r="I155" s="749">
        <v>91836</v>
      </c>
      <c r="J155" s="749" t="s">
        <v>701</v>
      </c>
      <c r="K155" s="749" t="s">
        <v>702</v>
      </c>
      <c r="L155" s="752">
        <v>44.659999999999968</v>
      </c>
      <c r="M155" s="752">
        <v>2</v>
      </c>
      <c r="N155" s="753">
        <v>89.319999999999936</v>
      </c>
    </row>
    <row r="156" spans="1:14" ht="14.4" customHeight="1" x14ac:dyDescent="0.3">
      <c r="A156" s="747" t="s">
        <v>553</v>
      </c>
      <c r="B156" s="748" t="s">
        <v>554</v>
      </c>
      <c r="C156" s="749" t="s">
        <v>573</v>
      </c>
      <c r="D156" s="750" t="s">
        <v>574</v>
      </c>
      <c r="E156" s="751">
        <v>50113001</v>
      </c>
      <c r="F156" s="750" t="s">
        <v>585</v>
      </c>
      <c r="G156" s="749" t="s">
        <v>586</v>
      </c>
      <c r="H156" s="749">
        <v>159672</v>
      </c>
      <c r="I156" s="749">
        <v>59672</v>
      </c>
      <c r="J156" s="749" t="s">
        <v>705</v>
      </c>
      <c r="K156" s="749" t="s">
        <v>706</v>
      </c>
      <c r="L156" s="752">
        <v>47.03</v>
      </c>
      <c r="M156" s="752">
        <v>1</v>
      </c>
      <c r="N156" s="753">
        <v>47.03</v>
      </c>
    </row>
    <row r="157" spans="1:14" ht="14.4" customHeight="1" x14ac:dyDescent="0.3">
      <c r="A157" s="747" t="s">
        <v>553</v>
      </c>
      <c r="B157" s="748" t="s">
        <v>554</v>
      </c>
      <c r="C157" s="749" t="s">
        <v>573</v>
      </c>
      <c r="D157" s="750" t="s">
        <v>574</v>
      </c>
      <c r="E157" s="751">
        <v>50113001</v>
      </c>
      <c r="F157" s="750" t="s">
        <v>585</v>
      </c>
      <c r="G157" s="749" t="s">
        <v>586</v>
      </c>
      <c r="H157" s="749">
        <v>159673</v>
      </c>
      <c r="I157" s="749">
        <v>59673</v>
      </c>
      <c r="J157" s="749" t="s">
        <v>705</v>
      </c>
      <c r="K157" s="749" t="s">
        <v>805</v>
      </c>
      <c r="L157" s="752">
        <v>71.47</v>
      </c>
      <c r="M157" s="752">
        <v>1</v>
      </c>
      <c r="N157" s="753">
        <v>71.47</v>
      </c>
    </row>
    <row r="158" spans="1:14" ht="14.4" customHeight="1" x14ac:dyDescent="0.3">
      <c r="A158" s="747" t="s">
        <v>553</v>
      </c>
      <c r="B158" s="748" t="s">
        <v>554</v>
      </c>
      <c r="C158" s="749" t="s">
        <v>573</v>
      </c>
      <c r="D158" s="750" t="s">
        <v>574</v>
      </c>
      <c r="E158" s="751">
        <v>50113001</v>
      </c>
      <c r="F158" s="750" t="s">
        <v>585</v>
      </c>
      <c r="G158" s="749" t="s">
        <v>595</v>
      </c>
      <c r="H158" s="749">
        <v>849896</v>
      </c>
      <c r="I158" s="749">
        <v>134281</v>
      </c>
      <c r="J158" s="749" t="s">
        <v>806</v>
      </c>
      <c r="K158" s="749" t="s">
        <v>807</v>
      </c>
      <c r="L158" s="752">
        <v>114.86999999999998</v>
      </c>
      <c r="M158" s="752">
        <v>1</v>
      </c>
      <c r="N158" s="753">
        <v>114.86999999999998</v>
      </c>
    </row>
    <row r="159" spans="1:14" ht="14.4" customHeight="1" x14ac:dyDescent="0.3">
      <c r="A159" s="747" t="s">
        <v>553</v>
      </c>
      <c r="B159" s="748" t="s">
        <v>554</v>
      </c>
      <c r="C159" s="749" t="s">
        <v>573</v>
      </c>
      <c r="D159" s="750" t="s">
        <v>574</v>
      </c>
      <c r="E159" s="751">
        <v>50113001</v>
      </c>
      <c r="F159" s="750" t="s">
        <v>585</v>
      </c>
      <c r="G159" s="749" t="s">
        <v>595</v>
      </c>
      <c r="H159" s="749">
        <v>131934</v>
      </c>
      <c r="I159" s="749">
        <v>31934</v>
      </c>
      <c r="J159" s="749" t="s">
        <v>710</v>
      </c>
      <c r="K159" s="749" t="s">
        <v>711</v>
      </c>
      <c r="L159" s="752">
        <v>49.83</v>
      </c>
      <c r="M159" s="752">
        <v>1</v>
      </c>
      <c r="N159" s="753">
        <v>49.83</v>
      </c>
    </row>
    <row r="160" spans="1:14" ht="14.4" customHeight="1" x14ac:dyDescent="0.3">
      <c r="A160" s="747" t="s">
        <v>553</v>
      </c>
      <c r="B160" s="748" t="s">
        <v>554</v>
      </c>
      <c r="C160" s="749" t="s">
        <v>573</v>
      </c>
      <c r="D160" s="750" t="s">
        <v>574</v>
      </c>
      <c r="E160" s="751">
        <v>50113001</v>
      </c>
      <c r="F160" s="750" t="s">
        <v>585</v>
      </c>
      <c r="G160" s="749" t="s">
        <v>595</v>
      </c>
      <c r="H160" s="749">
        <v>987473</v>
      </c>
      <c r="I160" s="749">
        <v>146894</v>
      </c>
      <c r="J160" s="749" t="s">
        <v>713</v>
      </c>
      <c r="K160" s="749" t="s">
        <v>714</v>
      </c>
      <c r="L160" s="752">
        <v>21.960000000000004</v>
      </c>
      <c r="M160" s="752">
        <v>1</v>
      </c>
      <c r="N160" s="753">
        <v>21.960000000000004</v>
      </c>
    </row>
    <row r="161" spans="1:14" ht="14.4" customHeight="1" x14ac:dyDescent="0.3">
      <c r="A161" s="747" t="s">
        <v>553</v>
      </c>
      <c r="B161" s="748" t="s">
        <v>554</v>
      </c>
      <c r="C161" s="749" t="s">
        <v>573</v>
      </c>
      <c r="D161" s="750" t="s">
        <v>574</v>
      </c>
      <c r="E161" s="751">
        <v>50113001</v>
      </c>
      <c r="F161" s="750" t="s">
        <v>585</v>
      </c>
      <c r="G161" s="749" t="s">
        <v>595</v>
      </c>
      <c r="H161" s="749">
        <v>849578</v>
      </c>
      <c r="I161" s="749">
        <v>149480</v>
      </c>
      <c r="J161" s="749" t="s">
        <v>808</v>
      </c>
      <c r="K161" s="749" t="s">
        <v>809</v>
      </c>
      <c r="L161" s="752">
        <v>69.56</v>
      </c>
      <c r="M161" s="752">
        <v>1</v>
      </c>
      <c r="N161" s="753">
        <v>69.56</v>
      </c>
    </row>
    <row r="162" spans="1:14" ht="14.4" customHeight="1" x14ac:dyDescent="0.3">
      <c r="A162" s="747" t="s">
        <v>553</v>
      </c>
      <c r="B162" s="748" t="s">
        <v>554</v>
      </c>
      <c r="C162" s="749" t="s">
        <v>573</v>
      </c>
      <c r="D162" s="750" t="s">
        <v>574</v>
      </c>
      <c r="E162" s="751">
        <v>50113013</v>
      </c>
      <c r="F162" s="750" t="s">
        <v>715</v>
      </c>
      <c r="G162" s="749" t="s">
        <v>595</v>
      </c>
      <c r="H162" s="749">
        <v>203097</v>
      </c>
      <c r="I162" s="749">
        <v>203097</v>
      </c>
      <c r="J162" s="749" t="s">
        <v>810</v>
      </c>
      <c r="K162" s="749" t="s">
        <v>811</v>
      </c>
      <c r="L162" s="752">
        <v>167.54000000000002</v>
      </c>
      <c r="M162" s="752">
        <v>2</v>
      </c>
      <c r="N162" s="753">
        <v>335.08000000000004</v>
      </c>
    </row>
    <row r="163" spans="1:14" ht="14.4" customHeight="1" x14ac:dyDescent="0.3">
      <c r="A163" s="747" t="s">
        <v>553</v>
      </c>
      <c r="B163" s="748" t="s">
        <v>554</v>
      </c>
      <c r="C163" s="749" t="s">
        <v>573</v>
      </c>
      <c r="D163" s="750" t="s">
        <v>574</v>
      </c>
      <c r="E163" s="751">
        <v>50113013</v>
      </c>
      <c r="F163" s="750" t="s">
        <v>715</v>
      </c>
      <c r="G163" s="749" t="s">
        <v>586</v>
      </c>
      <c r="H163" s="749">
        <v>172972</v>
      </c>
      <c r="I163" s="749">
        <v>72972</v>
      </c>
      <c r="J163" s="749" t="s">
        <v>718</v>
      </c>
      <c r="K163" s="749" t="s">
        <v>719</v>
      </c>
      <c r="L163" s="752">
        <v>181.65</v>
      </c>
      <c r="M163" s="752">
        <v>3</v>
      </c>
      <c r="N163" s="753">
        <v>544.95000000000005</v>
      </c>
    </row>
    <row r="164" spans="1:14" ht="14.4" customHeight="1" x14ac:dyDescent="0.3">
      <c r="A164" s="747" t="s">
        <v>553</v>
      </c>
      <c r="B164" s="748" t="s">
        <v>554</v>
      </c>
      <c r="C164" s="749" t="s">
        <v>573</v>
      </c>
      <c r="D164" s="750" t="s">
        <v>574</v>
      </c>
      <c r="E164" s="751">
        <v>50113013</v>
      </c>
      <c r="F164" s="750" t="s">
        <v>715</v>
      </c>
      <c r="G164" s="749" t="s">
        <v>586</v>
      </c>
      <c r="H164" s="749">
        <v>164831</v>
      </c>
      <c r="I164" s="749">
        <v>64831</v>
      </c>
      <c r="J164" s="749" t="s">
        <v>722</v>
      </c>
      <c r="K164" s="749" t="s">
        <v>723</v>
      </c>
      <c r="L164" s="752">
        <v>198.88000000000002</v>
      </c>
      <c r="M164" s="752">
        <v>11.499999999999996</v>
      </c>
      <c r="N164" s="753">
        <v>2287.1199999999994</v>
      </c>
    </row>
    <row r="165" spans="1:14" ht="14.4" customHeight="1" x14ac:dyDescent="0.3">
      <c r="A165" s="747" t="s">
        <v>553</v>
      </c>
      <c r="B165" s="748" t="s">
        <v>554</v>
      </c>
      <c r="C165" s="749" t="s">
        <v>573</v>
      </c>
      <c r="D165" s="750" t="s">
        <v>574</v>
      </c>
      <c r="E165" s="751">
        <v>50113013</v>
      </c>
      <c r="F165" s="750" t="s">
        <v>715</v>
      </c>
      <c r="G165" s="749" t="s">
        <v>595</v>
      </c>
      <c r="H165" s="749">
        <v>849655</v>
      </c>
      <c r="I165" s="749">
        <v>129836</v>
      </c>
      <c r="J165" s="749" t="s">
        <v>726</v>
      </c>
      <c r="K165" s="749" t="s">
        <v>727</v>
      </c>
      <c r="L165" s="752">
        <v>262.89999999999998</v>
      </c>
      <c r="M165" s="752">
        <v>3.0999999999999996</v>
      </c>
      <c r="N165" s="753">
        <v>814.9899999999999</v>
      </c>
    </row>
    <row r="166" spans="1:14" ht="14.4" customHeight="1" x14ac:dyDescent="0.3">
      <c r="A166" s="747" t="s">
        <v>553</v>
      </c>
      <c r="B166" s="748" t="s">
        <v>554</v>
      </c>
      <c r="C166" s="749" t="s">
        <v>573</v>
      </c>
      <c r="D166" s="750" t="s">
        <v>574</v>
      </c>
      <c r="E166" s="751">
        <v>50113013</v>
      </c>
      <c r="F166" s="750" t="s">
        <v>715</v>
      </c>
      <c r="G166" s="749" t="s">
        <v>595</v>
      </c>
      <c r="H166" s="749">
        <v>849887</v>
      </c>
      <c r="I166" s="749">
        <v>129834</v>
      </c>
      <c r="J166" s="749" t="s">
        <v>812</v>
      </c>
      <c r="K166" s="749" t="s">
        <v>555</v>
      </c>
      <c r="L166" s="752">
        <v>154</v>
      </c>
      <c r="M166" s="752">
        <v>2</v>
      </c>
      <c r="N166" s="753">
        <v>308</v>
      </c>
    </row>
    <row r="167" spans="1:14" ht="14.4" customHeight="1" x14ac:dyDescent="0.3">
      <c r="A167" s="747" t="s">
        <v>553</v>
      </c>
      <c r="B167" s="748" t="s">
        <v>554</v>
      </c>
      <c r="C167" s="749" t="s">
        <v>573</v>
      </c>
      <c r="D167" s="750" t="s">
        <v>574</v>
      </c>
      <c r="E167" s="751">
        <v>50113013</v>
      </c>
      <c r="F167" s="750" t="s">
        <v>715</v>
      </c>
      <c r="G167" s="749" t="s">
        <v>586</v>
      </c>
      <c r="H167" s="749">
        <v>101066</v>
      </c>
      <c r="I167" s="749">
        <v>1066</v>
      </c>
      <c r="J167" s="749" t="s">
        <v>728</v>
      </c>
      <c r="K167" s="749" t="s">
        <v>729</v>
      </c>
      <c r="L167" s="752">
        <v>50.69</v>
      </c>
      <c r="M167" s="752">
        <v>6</v>
      </c>
      <c r="N167" s="753">
        <v>304.14</v>
      </c>
    </row>
    <row r="168" spans="1:14" ht="14.4" customHeight="1" x14ac:dyDescent="0.3">
      <c r="A168" s="747" t="s">
        <v>553</v>
      </c>
      <c r="B168" s="748" t="s">
        <v>554</v>
      </c>
      <c r="C168" s="749" t="s">
        <v>573</v>
      </c>
      <c r="D168" s="750" t="s">
        <v>574</v>
      </c>
      <c r="E168" s="751">
        <v>50113013</v>
      </c>
      <c r="F168" s="750" t="s">
        <v>715</v>
      </c>
      <c r="G168" s="749" t="s">
        <v>586</v>
      </c>
      <c r="H168" s="749">
        <v>101076</v>
      </c>
      <c r="I168" s="749">
        <v>1076</v>
      </c>
      <c r="J168" s="749" t="s">
        <v>734</v>
      </c>
      <c r="K168" s="749" t="s">
        <v>683</v>
      </c>
      <c r="L168" s="752">
        <v>78.429999999999993</v>
      </c>
      <c r="M168" s="752">
        <v>4</v>
      </c>
      <c r="N168" s="753">
        <v>313.71999999999997</v>
      </c>
    </row>
    <row r="169" spans="1:14" ht="14.4" customHeight="1" x14ac:dyDescent="0.3">
      <c r="A169" s="747" t="s">
        <v>553</v>
      </c>
      <c r="B169" s="748" t="s">
        <v>554</v>
      </c>
      <c r="C169" s="749" t="s">
        <v>573</v>
      </c>
      <c r="D169" s="750" t="s">
        <v>574</v>
      </c>
      <c r="E169" s="751">
        <v>50113013</v>
      </c>
      <c r="F169" s="750" t="s">
        <v>715</v>
      </c>
      <c r="G169" s="749" t="s">
        <v>586</v>
      </c>
      <c r="H169" s="749">
        <v>101077</v>
      </c>
      <c r="I169" s="749">
        <v>1077</v>
      </c>
      <c r="J169" s="749" t="s">
        <v>813</v>
      </c>
      <c r="K169" s="749" t="s">
        <v>683</v>
      </c>
      <c r="L169" s="752">
        <v>59.600000000000016</v>
      </c>
      <c r="M169" s="752">
        <v>3</v>
      </c>
      <c r="N169" s="753">
        <v>178.80000000000004</v>
      </c>
    </row>
    <row r="170" spans="1:14" ht="14.4" customHeight="1" x14ac:dyDescent="0.3">
      <c r="A170" s="747" t="s">
        <v>553</v>
      </c>
      <c r="B170" s="748" t="s">
        <v>554</v>
      </c>
      <c r="C170" s="749" t="s">
        <v>573</v>
      </c>
      <c r="D170" s="750" t="s">
        <v>574</v>
      </c>
      <c r="E170" s="751">
        <v>50113013</v>
      </c>
      <c r="F170" s="750" t="s">
        <v>715</v>
      </c>
      <c r="G170" s="749" t="s">
        <v>555</v>
      </c>
      <c r="H170" s="749">
        <v>201030</v>
      </c>
      <c r="I170" s="749">
        <v>201030</v>
      </c>
      <c r="J170" s="749" t="s">
        <v>814</v>
      </c>
      <c r="K170" s="749" t="s">
        <v>815</v>
      </c>
      <c r="L170" s="752">
        <v>26.610000000000003</v>
      </c>
      <c r="M170" s="752">
        <v>8</v>
      </c>
      <c r="N170" s="753">
        <v>212.88000000000002</v>
      </c>
    </row>
    <row r="171" spans="1:14" ht="14.4" customHeight="1" x14ac:dyDescent="0.3">
      <c r="A171" s="747" t="s">
        <v>553</v>
      </c>
      <c r="B171" s="748" t="s">
        <v>554</v>
      </c>
      <c r="C171" s="749" t="s">
        <v>573</v>
      </c>
      <c r="D171" s="750" t="s">
        <v>574</v>
      </c>
      <c r="E171" s="751">
        <v>50113013</v>
      </c>
      <c r="F171" s="750" t="s">
        <v>715</v>
      </c>
      <c r="G171" s="749" t="s">
        <v>586</v>
      </c>
      <c r="H171" s="749">
        <v>116600</v>
      </c>
      <c r="I171" s="749">
        <v>16600</v>
      </c>
      <c r="J171" s="749" t="s">
        <v>816</v>
      </c>
      <c r="K171" s="749" t="s">
        <v>817</v>
      </c>
      <c r="L171" s="752">
        <v>23.56</v>
      </c>
      <c r="M171" s="752">
        <v>9</v>
      </c>
      <c r="N171" s="753">
        <v>212.04</v>
      </c>
    </row>
    <row r="172" spans="1:14" ht="14.4" customHeight="1" x14ac:dyDescent="0.3">
      <c r="A172" s="747" t="s">
        <v>553</v>
      </c>
      <c r="B172" s="748" t="s">
        <v>554</v>
      </c>
      <c r="C172" s="749" t="s">
        <v>573</v>
      </c>
      <c r="D172" s="750" t="s">
        <v>574</v>
      </c>
      <c r="E172" s="751">
        <v>50113013</v>
      </c>
      <c r="F172" s="750" t="s">
        <v>715</v>
      </c>
      <c r="G172" s="749" t="s">
        <v>595</v>
      </c>
      <c r="H172" s="749">
        <v>118547</v>
      </c>
      <c r="I172" s="749">
        <v>18547</v>
      </c>
      <c r="J172" s="749" t="s">
        <v>818</v>
      </c>
      <c r="K172" s="749" t="s">
        <v>819</v>
      </c>
      <c r="L172" s="752">
        <v>123.50000000000003</v>
      </c>
      <c r="M172" s="752">
        <v>2</v>
      </c>
      <c r="N172" s="753">
        <v>247.00000000000006</v>
      </c>
    </row>
    <row r="173" spans="1:14" ht="14.4" customHeight="1" x14ac:dyDescent="0.3">
      <c r="A173" s="747" t="s">
        <v>553</v>
      </c>
      <c r="B173" s="748" t="s">
        <v>554</v>
      </c>
      <c r="C173" s="749" t="s">
        <v>576</v>
      </c>
      <c r="D173" s="750" t="s">
        <v>577</v>
      </c>
      <c r="E173" s="751">
        <v>50113001</v>
      </c>
      <c r="F173" s="750" t="s">
        <v>585</v>
      </c>
      <c r="G173" s="749" t="s">
        <v>586</v>
      </c>
      <c r="H173" s="749">
        <v>846346</v>
      </c>
      <c r="I173" s="749">
        <v>119672</v>
      </c>
      <c r="J173" s="749" t="s">
        <v>820</v>
      </c>
      <c r="K173" s="749" t="s">
        <v>821</v>
      </c>
      <c r="L173" s="752">
        <v>115.57</v>
      </c>
      <c r="M173" s="752">
        <v>1</v>
      </c>
      <c r="N173" s="753">
        <v>115.57</v>
      </c>
    </row>
    <row r="174" spans="1:14" ht="14.4" customHeight="1" x14ac:dyDescent="0.3">
      <c r="A174" s="747" t="s">
        <v>553</v>
      </c>
      <c r="B174" s="748" t="s">
        <v>554</v>
      </c>
      <c r="C174" s="749" t="s">
        <v>576</v>
      </c>
      <c r="D174" s="750" t="s">
        <v>577</v>
      </c>
      <c r="E174" s="751">
        <v>50113001</v>
      </c>
      <c r="F174" s="750" t="s">
        <v>585</v>
      </c>
      <c r="G174" s="749" t="s">
        <v>586</v>
      </c>
      <c r="H174" s="749">
        <v>841562</v>
      </c>
      <c r="I174" s="749">
        <v>0</v>
      </c>
      <c r="J174" s="749" t="s">
        <v>822</v>
      </c>
      <c r="K174" s="749" t="s">
        <v>555</v>
      </c>
      <c r="L174" s="752">
        <v>132.95832661733431</v>
      </c>
      <c r="M174" s="752">
        <v>1</v>
      </c>
      <c r="N174" s="753">
        <v>132.95832661733431</v>
      </c>
    </row>
    <row r="175" spans="1:14" ht="14.4" customHeight="1" x14ac:dyDescent="0.3">
      <c r="A175" s="747" t="s">
        <v>553</v>
      </c>
      <c r="B175" s="748" t="s">
        <v>554</v>
      </c>
      <c r="C175" s="749" t="s">
        <v>576</v>
      </c>
      <c r="D175" s="750" t="s">
        <v>577</v>
      </c>
      <c r="E175" s="751">
        <v>50113001</v>
      </c>
      <c r="F175" s="750" t="s">
        <v>585</v>
      </c>
      <c r="G175" s="749" t="s">
        <v>586</v>
      </c>
      <c r="H175" s="749">
        <v>100498</v>
      </c>
      <c r="I175" s="749">
        <v>498</v>
      </c>
      <c r="J175" s="749" t="s">
        <v>782</v>
      </c>
      <c r="K175" s="749" t="s">
        <v>783</v>
      </c>
      <c r="L175" s="752">
        <v>96.32999999999997</v>
      </c>
      <c r="M175" s="752">
        <v>3</v>
      </c>
      <c r="N175" s="753">
        <v>288.9899999999999</v>
      </c>
    </row>
    <row r="176" spans="1:14" ht="14.4" customHeight="1" x14ac:dyDescent="0.3">
      <c r="A176" s="747" t="s">
        <v>553</v>
      </c>
      <c r="B176" s="748" t="s">
        <v>554</v>
      </c>
      <c r="C176" s="749" t="s">
        <v>576</v>
      </c>
      <c r="D176" s="750" t="s">
        <v>577</v>
      </c>
      <c r="E176" s="751">
        <v>50113001</v>
      </c>
      <c r="F176" s="750" t="s">
        <v>585</v>
      </c>
      <c r="G176" s="749" t="s">
        <v>586</v>
      </c>
      <c r="H176" s="749">
        <v>100502</v>
      </c>
      <c r="I176" s="749">
        <v>502</v>
      </c>
      <c r="J176" s="749" t="s">
        <v>672</v>
      </c>
      <c r="K176" s="749" t="s">
        <v>673</v>
      </c>
      <c r="L176" s="752">
        <v>238.68</v>
      </c>
      <c r="M176" s="752">
        <v>1</v>
      </c>
      <c r="N176" s="753">
        <v>238.68</v>
      </c>
    </row>
    <row r="177" spans="1:14" ht="14.4" customHeight="1" x14ac:dyDescent="0.3">
      <c r="A177" s="747" t="s">
        <v>553</v>
      </c>
      <c r="B177" s="748" t="s">
        <v>554</v>
      </c>
      <c r="C177" s="749" t="s">
        <v>579</v>
      </c>
      <c r="D177" s="750" t="s">
        <v>580</v>
      </c>
      <c r="E177" s="751">
        <v>50113001</v>
      </c>
      <c r="F177" s="750" t="s">
        <v>585</v>
      </c>
      <c r="G177" s="749" t="s">
        <v>586</v>
      </c>
      <c r="H177" s="749">
        <v>146686</v>
      </c>
      <c r="I177" s="749">
        <v>146686</v>
      </c>
      <c r="J177" s="749" t="s">
        <v>587</v>
      </c>
      <c r="K177" s="749" t="s">
        <v>588</v>
      </c>
      <c r="L177" s="752">
        <v>19.800005184484892</v>
      </c>
      <c r="M177" s="752">
        <v>100</v>
      </c>
      <c r="N177" s="753">
        <v>1980.0005184484892</v>
      </c>
    </row>
    <row r="178" spans="1:14" ht="14.4" customHeight="1" x14ac:dyDescent="0.3">
      <c r="A178" s="747" t="s">
        <v>553</v>
      </c>
      <c r="B178" s="748" t="s">
        <v>554</v>
      </c>
      <c r="C178" s="749" t="s">
        <v>579</v>
      </c>
      <c r="D178" s="750" t="s">
        <v>580</v>
      </c>
      <c r="E178" s="751">
        <v>50113001</v>
      </c>
      <c r="F178" s="750" t="s">
        <v>585</v>
      </c>
      <c r="G178" s="749" t="s">
        <v>586</v>
      </c>
      <c r="H178" s="749">
        <v>846758</v>
      </c>
      <c r="I178" s="749">
        <v>103387</v>
      </c>
      <c r="J178" s="749" t="s">
        <v>823</v>
      </c>
      <c r="K178" s="749" t="s">
        <v>824</v>
      </c>
      <c r="L178" s="752">
        <v>72.605000000000018</v>
      </c>
      <c r="M178" s="752">
        <v>6</v>
      </c>
      <c r="N178" s="753">
        <v>435.63000000000011</v>
      </c>
    </row>
    <row r="179" spans="1:14" ht="14.4" customHeight="1" x14ac:dyDescent="0.3">
      <c r="A179" s="747" t="s">
        <v>553</v>
      </c>
      <c r="B179" s="748" t="s">
        <v>554</v>
      </c>
      <c r="C179" s="749" t="s">
        <v>579</v>
      </c>
      <c r="D179" s="750" t="s">
        <v>580</v>
      </c>
      <c r="E179" s="751">
        <v>50113001</v>
      </c>
      <c r="F179" s="750" t="s">
        <v>585</v>
      </c>
      <c r="G179" s="749" t="s">
        <v>586</v>
      </c>
      <c r="H179" s="749">
        <v>192729</v>
      </c>
      <c r="I179" s="749">
        <v>92729</v>
      </c>
      <c r="J179" s="749" t="s">
        <v>825</v>
      </c>
      <c r="K179" s="749" t="s">
        <v>826</v>
      </c>
      <c r="L179" s="752">
        <v>48.319999999999986</v>
      </c>
      <c r="M179" s="752">
        <v>1</v>
      </c>
      <c r="N179" s="753">
        <v>48.319999999999986</v>
      </c>
    </row>
    <row r="180" spans="1:14" ht="14.4" customHeight="1" x14ac:dyDescent="0.3">
      <c r="A180" s="747" t="s">
        <v>553</v>
      </c>
      <c r="B180" s="748" t="s">
        <v>554</v>
      </c>
      <c r="C180" s="749" t="s">
        <v>579</v>
      </c>
      <c r="D180" s="750" t="s">
        <v>580</v>
      </c>
      <c r="E180" s="751">
        <v>50113001</v>
      </c>
      <c r="F180" s="750" t="s">
        <v>585</v>
      </c>
      <c r="G180" s="749" t="s">
        <v>586</v>
      </c>
      <c r="H180" s="749">
        <v>192730</v>
      </c>
      <c r="I180" s="749">
        <v>92730</v>
      </c>
      <c r="J180" s="749" t="s">
        <v>825</v>
      </c>
      <c r="K180" s="749" t="s">
        <v>827</v>
      </c>
      <c r="L180" s="752">
        <v>451.31</v>
      </c>
      <c r="M180" s="752">
        <v>1</v>
      </c>
      <c r="N180" s="753">
        <v>451.31</v>
      </c>
    </row>
    <row r="181" spans="1:14" ht="14.4" customHeight="1" x14ac:dyDescent="0.3">
      <c r="A181" s="747" t="s">
        <v>553</v>
      </c>
      <c r="B181" s="748" t="s">
        <v>554</v>
      </c>
      <c r="C181" s="749" t="s">
        <v>579</v>
      </c>
      <c r="D181" s="750" t="s">
        <v>580</v>
      </c>
      <c r="E181" s="751">
        <v>50113001</v>
      </c>
      <c r="F181" s="750" t="s">
        <v>585</v>
      </c>
      <c r="G181" s="749" t="s">
        <v>586</v>
      </c>
      <c r="H181" s="749">
        <v>100009</v>
      </c>
      <c r="I181" s="749">
        <v>9</v>
      </c>
      <c r="J181" s="749" t="s">
        <v>828</v>
      </c>
      <c r="K181" s="749" t="s">
        <v>829</v>
      </c>
      <c r="L181" s="752">
        <v>36.490000000000009</v>
      </c>
      <c r="M181" s="752">
        <v>1</v>
      </c>
      <c r="N181" s="753">
        <v>36.490000000000009</v>
      </c>
    </row>
    <row r="182" spans="1:14" ht="14.4" customHeight="1" x14ac:dyDescent="0.3">
      <c r="A182" s="747" t="s">
        <v>553</v>
      </c>
      <c r="B182" s="748" t="s">
        <v>554</v>
      </c>
      <c r="C182" s="749" t="s">
        <v>579</v>
      </c>
      <c r="D182" s="750" t="s">
        <v>580</v>
      </c>
      <c r="E182" s="751">
        <v>50113001</v>
      </c>
      <c r="F182" s="750" t="s">
        <v>585</v>
      </c>
      <c r="G182" s="749" t="s">
        <v>586</v>
      </c>
      <c r="H182" s="749">
        <v>202701</v>
      </c>
      <c r="I182" s="749">
        <v>202701</v>
      </c>
      <c r="J182" s="749" t="s">
        <v>591</v>
      </c>
      <c r="K182" s="749" t="s">
        <v>742</v>
      </c>
      <c r="L182" s="752">
        <v>116.52</v>
      </c>
      <c r="M182" s="752">
        <v>2</v>
      </c>
      <c r="N182" s="753">
        <v>233.04</v>
      </c>
    </row>
    <row r="183" spans="1:14" ht="14.4" customHeight="1" x14ac:dyDescent="0.3">
      <c r="A183" s="747" t="s">
        <v>553</v>
      </c>
      <c r="B183" s="748" t="s">
        <v>554</v>
      </c>
      <c r="C183" s="749" t="s">
        <v>579</v>
      </c>
      <c r="D183" s="750" t="s">
        <v>580</v>
      </c>
      <c r="E183" s="751">
        <v>50113001</v>
      </c>
      <c r="F183" s="750" t="s">
        <v>585</v>
      </c>
      <c r="G183" s="749" t="s">
        <v>586</v>
      </c>
      <c r="H183" s="749">
        <v>176954</v>
      </c>
      <c r="I183" s="749">
        <v>176954</v>
      </c>
      <c r="J183" s="749" t="s">
        <v>830</v>
      </c>
      <c r="K183" s="749" t="s">
        <v>831</v>
      </c>
      <c r="L183" s="752">
        <v>94.3</v>
      </c>
      <c r="M183" s="752">
        <v>1</v>
      </c>
      <c r="N183" s="753">
        <v>94.3</v>
      </c>
    </row>
    <row r="184" spans="1:14" ht="14.4" customHeight="1" x14ac:dyDescent="0.3">
      <c r="A184" s="747" t="s">
        <v>553</v>
      </c>
      <c r="B184" s="748" t="s">
        <v>554</v>
      </c>
      <c r="C184" s="749" t="s">
        <v>579</v>
      </c>
      <c r="D184" s="750" t="s">
        <v>580</v>
      </c>
      <c r="E184" s="751">
        <v>50113001</v>
      </c>
      <c r="F184" s="750" t="s">
        <v>585</v>
      </c>
      <c r="G184" s="749" t="s">
        <v>586</v>
      </c>
      <c r="H184" s="749">
        <v>167547</v>
      </c>
      <c r="I184" s="749">
        <v>67547</v>
      </c>
      <c r="J184" s="749" t="s">
        <v>593</v>
      </c>
      <c r="K184" s="749" t="s">
        <v>594</v>
      </c>
      <c r="L184" s="752">
        <v>47.12</v>
      </c>
      <c r="M184" s="752">
        <v>8</v>
      </c>
      <c r="N184" s="753">
        <v>376.96</v>
      </c>
    </row>
    <row r="185" spans="1:14" ht="14.4" customHeight="1" x14ac:dyDescent="0.3">
      <c r="A185" s="747" t="s">
        <v>553</v>
      </c>
      <c r="B185" s="748" t="s">
        <v>554</v>
      </c>
      <c r="C185" s="749" t="s">
        <v>579</v>
      </c>
      <c r="D185" s="750" t="s">
        <v>580</v>
      </c>
      <c r="E185" s="751">
        <v>50113001</v>
      </c>
      <c r="F185" s="750" t="s">
        <v>585</v>
      </c>
      <c r="G185" s="749" t="s">
        <v>595</v>
      </c>
      <c r="H185" s="749">
        <v>849444</v>
      </c>
      <c r="I185" s="749">
        <v>163085</v>
      </c>
      <c r="J185" s="749" t="s">
        <v>743</v>
      </c>
      <c r="K185" s="749" t="s">
        <v>744</v>
      </c>
      <c r="L185" s="752">
        <v>29.060000000000013</v>
      </c>
      <c r="M185" s="752">
        <v>2</v>
      </c>
      <c r="N185" s="753">
        <v>58.120000000000026</v>
      </c>
    </row>
    <row r="186" spans="1:14" ht="14.4" customHeight="1" x14ac:dyDescent="0.3">
      <c r="A186" s="747" t="s">
        <v>553</v>
      </c>
      <c r="B186" s="748" t="s">
        <v>554</v>
      </c>
      <c r="C186" s="749" t="s">
        <v>579</v>
      </c>
      <c r="D186" s="750" t="s">
        <v>580</v>
      </c>
      <c r="E186" s="751">
        <v>50113001</v>
      </c>
      <c r="F186" s="750" t="s">
        <v>585</v>
      </c>
      <c r="G186" s="749" t="s">
        <v>586</v>
      </c>
      <c r="H186" s="749">
        <v>194916</v>
      </c>
      <c r="I186" s="749">
        <v>94916</v>
      </c>
      <c r="J186" s="749" t="s">
        <v>832</v>
      </c>
      <c r="K186" s="749" t="s">
        <v>833</v>
      </c>
      <c r="L186" s="752">
        <v>85.240000000000009</v>
      </c>
      <c r="M186" s="752">
        <v>3</v>
      </c>
      <c r="N186" s="753">
        <v>255.72000000000003</v>
      </c>
    </row>
    <row r="187" spans="1:14" ht="14.4" customHeight="1" x14ac:dyDescent="0.3">
      <c r="A187" s="747" t="s">
        <v>553</v>
      </c>
      <c r="B187" s="748" t="s">
        <v>554</v>
      </c>
      <c r="C187" s="749" t="s">
        <v>579</v>
      </c>
      <c r="D187" s="750" t="s">
        <v>580</v>
      </c>
      <c r="E187" s="751">
        <v>50113001</v>
      </c>
      <c r="F187" s="750" t="s">
        <v>585</v>
      </c>
      <c r="G187" s="749" t="s">
        <v>586</v>
      </c>
      <c r="H187" s="749">
        <v>158668</v>
      </c>
      <c r="I187" s="749">
        <v>158668</v>
      </c>
      <c r="J187" s="749" t="s">
        <v>834</v>
      </c>
      <c r="K187" s="749" t="s">
        <v>835</v>
      </c>
      <c r="L187" s="752">
        <v>71.874000000000009</v>
      </c>
      <c r="M187" s="752">
        <v>100</v>
      </c>
      <c r="N187" s="753">
        <v>7187.4000000000005</v>
      </c>
    </row>
    <row r="188" spans="1:14" ht="14.4" customHeight="1" x14ac:dyDescent="0.3">
      <c r="A188" s="747" t="s">
        <v>553</v>
      </c>
      <c r="B188" s="748" t="s">
        <v>554</v>
      </c>
      <c r="C188" s="749" t="s">
        <v>579</v>
      </c>
      <c r="D188" s="750" t="s">
        <v>580</v>
      </c>
      <c r="E188" s="751">
        <v>50113001</v>
      </c>
      <c r="F188" s="750" t="s">
        <v>585</v>
      </c>
      <c r="G188" s="749" t="s">
        <v>586</v>
      </c>
      <c r="H188" s="749">
        <v>189244</v>
      </c>
      <c r="I188" s="749">
        <v>89244</v>
      </c>
      <c r="J188" s="749" t="s">
        <v>836</v>
      </c>
      <c r="K188" s="749" t="s">
        <v>837</v>
      </c>
      <c r="L188" s="752">
        <v>20.759999999999998</v>
      </c>
      <c r="M188" s="752">
        <v>240</v>
      </c>
      <c r="N188" s="753">
        <v>4982.3999999999996</v>
      </c>
    </row>
    <row r="189" spans="1:14" ht="14.4" customHeight="1" x14ac:dyDescent="0.3">
      <c r="A189" s="747" t="s">
        <v>553</v>
      </c>
      <c r="B189" s="748" t="s">
        <v>554</v>
      </c>
      <c r="C189" s="749" t="s">
        <v>579</v>
      </c>
      <c r="D189" s="750" t="s">
        <v>580</v>
      </c>
      <c r="E189" s="751">
        <v>50113001</v>
      </c>
      <c r="F189" s="750" t="s">
        <v>585</v>
      </c>
      <c r="G189" s="749" t="s">
        <v>586</v>
      </c>
      <c r="H189" s="749">
        <v>110555</v>
      </c>
      <c r="I189" s="749">
        <v>10555</v>
      </c>
      <c r="J189" s="749" t="s">
        <v>838</v>
      </c>
      <c r="K189" s="749" t="s">
        <v>839</v>
      </c>
      <c r="L189" s="752">
        <v>254.97999999999996</v>
      </c>
      <c r="M189" s="752">
        <v>2</v>
      </c>
      <c r="N189" s="753">
        <v>509.95999999999992</v>
      </c>
    </row>
    <row r="190" spans="1:14" ht="14.4" customHeight="1" x14ac:dyDescent="0.3">
      <c r="A190" s="747" t="s">
        <v>553</v>
      </c>
      <c r="B190" s="748" t="s">
        <v>554</v>
      </c>
      <c r="C190" s="749" t="s">
        <v>579</v>
      </c>
      <c r="D190" s="750" t="s">
        <v>580</v>
      </c>
      <c r="E190" s="751">
        <v>50113001</v>
      </c>
      <c r="F190" s="750" t="s">
        <v>585</v>
      </c>
      <c r="G190" s="749" t="s">
        <v>586</v>
      </c>
      <c r="H190" s="749">
        <v>173396</v>
      </c>
      <c r="I190" s="749">
        <v>173396</v>
      </c>
      <c r="J190" s="749" t="s">
        <v>749</v>
      </c>
      <c r="K190" s="749" t="s">
        <v>750</v>
      </c>
      <c r="L190" s="752">
        <v>673.64</v>
      </c>
      <c r="M190" s="752">
        <v>12</v>
      </c>
      <c r="N190" s="753">
        <v>8083.6799999999994</v>
      </c>
    </row>
    <row r="191" spans="1:14" ht="14.4" customHeight="1" x14ac:dyDescent="0.3">
      <c r="A191" s="747" t="s">
        <v>553</v>
      </c>
      <c r="B191" s="748" t="s">
        <v>554</v>
      </c>
      <c r="C191" s="749" t="s">
        <v>579</v>
      </c>
      <c r="D191" s="750" t="s">
        <v>580</v>
      </c>
      <c r="E191" s="751">
        <v>50113001</v>
      </c>
      <c r="F191" s="750" t="s">
        <v>585</v>
      </c>
      <c r="G191" s="749" t="s">
        <v>586</v>
      </c>
      <c r="H191" s="749">
        <v>196303</v>
      </c>
      <c r="I191" s="749">
        <v>96303</v>
      </c>
      <c r="J191" s="749" t="s">
        <v>840</v>
      </c>
      <c r="K191" s="749" t="s">
        <v>841</v>
      </c>
      <c r="L191" s="752">
        <v>41</v>
      </c>
      <c r="M191" s="752">
        <v>3</v>
      </c>
      <c r="N191" s="753">
        <v>123</v>
      </c>
    </row>
    <row r="192" spans="1:14" ht="14.4" customHeight="1" x14ac:dyDescent="0.3">
      <c r="A192" s="747" t="s">
        <v>553</v>
      </c>
      <c r="B192" s="748" t="s">
        <v>554</v>
      </c>
      <c r="C192" s="749" t="s">
        <v>579</v>
      </c>
      <c r="D192" s="750" t="s">
        <v>580</v>
      </c>
      <c r="E192" s="751">
        <v>50113001</v>
      </c>
      <c r="F192" s="750" t="s">
        <v>585</v>
      </c>
      <c r="G192" s="749" t="s">
        <v>586</v>
      </c>
      <c r="H192" s="749">
        <v>100392</v>
      </c>
      <c r="I192" s="749">
        <v>392</v>
      </c>
      <c r="J192" s="749" t="s">
        <v>842</v>
      </c>
      <c r="K192" s="749" t="s">
        <v>698</v>
      </c>
      <c r="L192" s="752">
        <v>57.599999999999987</v>
      </c>
      <c r="M192" s="752">
        <v>3</v>
      </c>
      <c r="N192" s="753">
        <v>172.79999999999995</v>
      </c>
    </row>
    <row r="193" spans="1:14" ht="14.4" customHeight="1" x14ac:dyDescent="0.3">
      <c r="A193" s="747" t="s">
        <v>553</v>
      </c>
      <c r="B193" s="748" t="s">
        <v>554</v>
      </c>
      <c r="C193" s="749" t="s">
        <v>579</v>
      </c>
      <c r="D193" s="750" t="s">
        <v>580</v>
      </c>
      <c r="E193" s="751">
        <v>50113001</v>
      </c>
      <c r="F193" s="750" t="s">
        <v>585</v>
      </c>
      <c r="G193" s="749" t="s">
        <v>595</v>
      </c>
      <c r="H193" s="749">
        <v>112892</v>
      </c>
      <c r="I193" s="749">
        <v>12892</v>
      </c>
      <c r="J193" s="749" t="s">
        <v>596</v>
      </c>
      <c r="K193" s="749" t="s">
        <v>843</v>
      </c>
      <c r="L193" s="752">
        <v>103.83250000000001</v>
      </c>
      <c r="M193" s="752">
        <v>4</v>
      </c>
      <c r="N193" s="753">
        <v>415.33000000000004</v>
      </c>
    </row>
    <row r="194" spans="1:14" ht="14.4" customHeight="1" x14ac:dyDescent="0.3">
      <c r="A194" s="747" t="s">
        <v>553</v>
      </c>
      <c r="B194" s="748" t="s">
        <v>554</v>
      </c>
      <c r="C194" s="749" t="s">
        <v>579</v>
      </c>
      <c r="D194" s="750" t="s">
        <v>580</v>
      </c>
      <c r="E194" s="751">
        <v>50113001</v>
      </c>
      <c r="F194" s="750" t="s">
        <v>585</v>
      </c>
      <c r="G194" s="749" t="s">
        <v>595</v>
      </c>
      <c r="H194" s="749">
        <v>183974</v>
      </c>
      <c r="I194" s="749">
        <v>83974</v>
      </c>
      <c r="J194" s="749" t="s">
        <v>844</v>
      </c>
      <c r="K194" s="749" t="s">
        <v>845</v>
      </c>
      <c r="L194" s="752">
        <v>88.449999999999974</v>
      </c>
      <c r="M194" s="752">
        <v>30</v>
      </c>
      <c r="N194" s="753">
        <v>2653.4999999999991</v>
      </c>
    </row>
    <row r="195" spans="1:14" ht="14.4" customHeight="1" x14ac:dyDescent="0.3">
      <c r="A195" s="747" t="s">
        <v>553</v>
      </c>
      <c r="B195" s="748" t="s">
        <v>554</v>
      </c>
      <c r="C195" s="749" t="s">
        <v>579</v>
      </c>
      <c r="D195" s="750" t="s">
        <v>580</v>
      </c>
      <c r="E195" s="751">
        <v>50113001</v>
      </c>
      <c r="F195" s="750" t="s">
        <v>585</v>
      </c>
      <c r="G195" s="749" t="s">
        <v>595</v>
      </c>
      <c r="H195" s="749">
        <v>132225</v>
      </c>
      <c r="I195" s="749">
        <v>32225</v>
      </c>
      <c r="J195" s="749" t="s">
        <v>846</v>
      </c>
      <c r="K195" s="749" t="s">
        <v>847</v>
      </c>
      <c r="L195" s="752">
        <v>72.339999999999989</v>
      </c>
      <c r="M195" s="752">
        <v>1</v>
      </c>
      <c r="N195" s="753">
        <v>72.339999999999989</v>
      </c>
    </row>
    <row r="196" spans="1:14" ht="14.4" customHeight="1" x14ac:dyDescent="0.3">
      <c r="A196" s="747" t="s">
        <v>553</v>
      </c>
      <c r="B196" s="748" t="s">
        <v>554</v>
      </c>
      <c r="C196" s="749" t="s">
        <v>579</v>
      </c>
      <c r="D196" s="750" t="s">
        <v>580</v>
      </c>
      <c r="E196" s="751">
        <v>50113001</v>
      </c>
      <c r="F196" s="750" t="s">
        <v>585</v>
      </c>
      <c r="G196" s="749" t="s">
        <v>586</v>
      </c>
      <c r="H196" s="749">
        <v>845329</v>
      </c>
      <c r="I196" s="749">
        <v>0</v>
      </c>
      <c r="J196" s="749" t="s">
        <v>848</v>
      </c>
      <c r="K196" s="749" t="s">
        <v>555</v>
      </c>
      <c r="L196" s="752">
        <v>178.41</v>
      </c>
      <c r="M196" s="752">
        <v>3</v>
      </c>
      <c r="N196" s="753">
        <v>535.23</v>
      </c>
    </row>
    <row r="197" spans="1:14" ht="14.4" customHeight="1" x14ac:dyDescent="0.3">
      <c r="A197" s="747" t="s">
        <v>553</v>
      </c>
      <c r="B197" s="748" t="s">
        <v>554</v>
      </c>
      <c r="C197" s="749" t="s">
        <v>579</v>
      </c>
      <c r="D197" s="750" t="s">
        <v>580</v>
      </c>
      <c r="E197" s="751">
        <v>50113001</v>
      </c>
      <c r="F197" s="750" t="s">
        <v>585</v>
      </c>
      <c r="G197" s="749" t="s">
        <v>586</v>
      </c>
      <c r="H197" s="749">
        <v>203954</v>
      </c>
      <c r="I197" s="749">
        <v>203954</v>
      </c>
      <c r="J197" s="749" t="s">
        <v>602</v>
      </c>
      <c r="K197" s="749" t="s">
        <v>603</v>
      </c>
      <c r="L197" s="752">
        <v>92.41</v>
      </c>
      <c r="M197" s="752">
        <v>5</v>
      </c>
      <c r="N197" s="753">
        <v>462.05</v>
      </c>
    </row>
    <row r="198" spans="1:14" ht="14.4" customHeight="1" x14ac:dyDescent="0.3">
      <c r="A198" s="747" t="s">
        <v>553</v>
      </c>
      <c r="B198" s="748" t="s">
        <v>554</v>
      </c>
      <c r="C198" s="749" t="s">
        <v>579</v>
      </c>
      <c r="D198" s="750" t="s">
        <v>580</v>
      </c>
      <c r="E198" s="751">
        <v>50113001</v>
      </c>
      <c r="F198" s="750" t="s">
        <v>585</v>
      </c>
      <c r="G198" s="749" t="s">
        <v>595</v>
      </c>
      <c r="H198" s="749">
        <v>215582</v>
      </c>
      <c r="I198" s="749">
        <v>215582</v>
      </c>
      <c r="J198" s="749" t="s">
        <v>849</v>
      </c>
      <c r="K198" s="749" t="s">
        <v>850</v>
      </c>
      <c r="L198" s="752">
        <v>35.371500000000005</v>
      </c>
      <c r="M198" s="752">
        <v>20</v>
      </c>
      <c r="N198" s="753">
        <v>707.43000000000006</v>
      </c>
    </row>
    <row r="199" spans="1:14" ht="14.4" customHeight="1" x14ac:dyDescent="0.3">
      <c r="A199" s="747" t="s">
        <v>553</v>
      </c>
      <c r="B199" s="748" t="s">
        <v>554</v>
      </c>
      <c r="C199" s="749" t="s">
        <v>579</v>
      </c>
      <c r="D199" s="750" t="s">
        <v>580</v>
      </c>
      <c r="E199" s="751">
        <v>50113001</v>
      </c>
      <c r="F199" s="750" t="s">
        <v>585</v>
      </c>
      <c r="G199" s="749" t="s">
        <v>586</v>
      </c>
      <c r="H199" s="749">
        <v>149317</v>
      </c>
      <c r="I199" s="749">
        <v>49317</v>
      </c>
      <c r="J199" s="749" t="s">
        <v>851</v>
      </c>
      <c r="K199" s="749" t="s">
        <v>852</v>
      </c>
      <c r="L199" s="752">
        <v>299</v>
      </c>
      <c r="M199" s="752">
        <v>1</v>
      </c>
      <c r="N199" s="753">
        <v>299</v>
      </c>
    </row>
    <row r="200" spans="1:14" ht="14.4" customHeight="1" x14ac:dyDescent="0.3">
      <c r="A200" s="747" t="s">
        <v>553</v>
      </c>
      <c r="B200" s="748" t="s">
        <v>554</v>
      </c>
      <c r="C200" s="749" t="s">
        <v>579</v>
      </c>
      <c r="D200" s="750" t="s">
        <v>580</v>
      </c>
      <c r="E200" s="751">
        <v>50113001</v>
      </c>
      <c r="F200" s="750" t="s">
        <v>585</v>
      </c>
      <c r="G200" s="749" t="s">
        <v>586</v>
      </c>
      <c r="H200" s="749">
        <v>150660</v>
      </c>
      <c r="I200" s="749">
        <v>150660</v>
      </c>
      <c r="J200" s="749" t="s">
        <v>853</v>
      </c>
      <c r="K200" s="749" t="s">
        <v>854</v>
      </c>
      <c r="L200" s="752">
        <v>793.31999999999994</v>
      </c>
      <c r="M200" s="752">
        <v>5</v>
      </c>
      <c r="N200" s="753">
        <v>3966.5999999999995</v>
      </c>
    </row>
    <row r="201" spans="1:14" ht="14.4" customHeight="1" x14ac:dyDescent="0.3">
      <c r="A201" s="747" t="s">
        <v>553</v>
      </c>
      <c r="B201" s="748" t="s">
        <v>554</v>
      </c>
      <c r="C201" s="749" t="s">
        <v>579</v>
      </c>
      <c r="D201" s="750" t="s">
        <v>580</v>
      </c>
      <c r="E201" s="751">
        <v>50113001</v>
      </c>
      <c r="F201" s="750" t="s">
        <v>585</v>
      </c>
      <c r="G201" s="749" t="s">
        <v>595</v>
      </c>
      <c r="H201" s="749">
        <v>848477</v>
      </c>
      <c r="I201" s="749">
        <v>124346</v>
      </c>
      <c r="J201" s="749" t="s">
        <v>855</v>
      </c>
      <c r="K201" s="749" t="s">
        <v>856</v>
      </c>
      <c r="L201" s="752">
        <v>131.27000000000001</v>
      </c>
      <c r="M201" s="752">
        <v>1</v>
      </c>
      <c r="N201" s="753">
        <v>131.27000000000001</v>
      </c>
    </row>
    <row r="202" spans="1:14" ht="14.4" customHeight="1" x14ac:dyDescent="0.3">
      <c r="A202" s="747" t="s">
        <v>553</v>
      </c>
      <c r="B202" s="748" t="s">
        <v>554</v>
      </c>
      <c r="C202" s="749" t="s">
        <v>579</v>
      </c>
      <c r="D202" s="750" t="s">
        <v>580</v>
      </c>
      <c r="E202" s="751">
        <v>50113001</v>
      </c>
      <c r="F202" s="750" t="s">
        <v>585</v>
      </c>
      <c r="G202" s="749" t="s">
        <v>586</v>
      </c>
      <c r="H202" s="749">
        <v>156993</v>
      </c>
      <c r="I202" s="749">
        <v>56993</v>
      </c>
      <c r="J202" s="749" t="s">
        <v>606</v>
      </c>
      <c r="K202" s="749" t="s">
        <v>607</v>
      </c>
      <c r="L202" s="752">
        <v>73.150000000000006</v>
      </c>
      <c r="M202" s="752">
        <v>4</v>
      </c>
      <c r="N202" s="753">
        <v>292.60000000000002</v>
      </c>
    </row>
    <row r="203" spans="1:14" ht="14.4" customHeight="1" x14ac:dyDescent="0.3">
      <c r="A203" s="747" t="s">
        <v>553</v>
      </c>
      <c r="B203" s="748" t="s">
        <v>554</v>
      </c>
      <c r="C203" s="749" t="s">
        <v>579</v>
      </c>
      <c r="D203" s="750" t="s">
        <v>580</v>
      </c>
      <c r="E203" s="751">
        <v>50113001</v>
      </c>
      <c r="F203" s="750" t="s">
        <v>585</v>
      </c>
      <c r="G203" s="749" t="s">
        <v>595</v>
      </c>
      <c r="H203" s="749">
        <v>214427</v>
      </c>
      <c r="I203" s="749">
        <v>214427</v>
      </c>
      <c r="J203" s="749" t="s">
        <v>610</v>
      </c>
      <c r="K203" s="749" t="s">
        <v>611</v>
      </c>
      <c r="L203" s="752">
        <v>16.606000000000002</v>
      </c>
      <c r="M203" s="752">
        <v>300</v>
      </c>
      <c r="N203" s="753">
        <v>4981.8</v>
      </c>
    </row>
    <row r="204" spans="1:14" ht="14.4" customHeight="1" x14ac:dyDescent="0.3">
      <c r="A204" s="747" t="s">
        <v>553</v>
      </c>
      <c r="B204" s="748" t="s">
        <v>554</v>
      </c>
      <c r="C204" s="749" t="s">
        <v>579</v>
      </c>
      <c r="D204" s="750" t="s">
        <v>580</v>
      </c>
      <c r="E204" s="751">
        <v>50113001</v>
      </c>
      <c r="F204" s="750" t="s">
        <v>585</v>
      </c>
      <c r="G204" s="749" t="s">
        <v>595</v>
      </c>
      <c r="H204" s="749">
        <v>848765</v>
      </c>
      <c r="I204" s="749">
        <v>107938</v>
      </c>
      <c r="J204" s="749" t="s">
        <v>857</v>
      </c>
      <c r="K204" s="749" t="s">
        <v>858</v>
      </c>
      <c r="L204" s="752">
        <v>128.45000000000002</v>
      </c>
      <c r="M204" s="752">
        <v>5</v>
      </c>
      <c r="N204" s="753">
        <v>642.25000000000011</v>
      </c>
    </row>
    <row r="205" spans="1:14" ht="14.4" customHeight="1" x14ac:dyDescent="0.3">
      <c r="A205" s="747" t="s">
        <v>553</v>
      </c>
      <c r="B205" s="748" t="s">
        <v>554</v>
      </c>
      <c r="C205" s="749" t="s">
        <v>579</v>
      </c>
      <c r="D205" s="750" t="s">
        <v>580</v>
      </c>
      <c r="E205" s="751">
        <v>50113001</v>
      </c>
      <c r="F205" s="750" t="s">
        <v>585</v>
      </c>
      <c r="G205" s="749" t="s">
        <v>586</v>
      </c>
      <c r="H205" s="749">
        <v>193105</v>
      </c>
      <c r="I205" s="749">
        <v>93105</v>
      </c>
      <c r="J205" s="749" t="s">
        <v>859</v>
      </c>
      <c r="K205" s="749" t="s">
        <v>860</v>
      </c>
      <c r="L205" s="752">
        <v>207.4</v>
      </c>
      <c r="M205" s="752">
        <v>12</v>
      </c>
      <c r="N205" s="753">
        <v>2488.8000000000002</v>
      </c>
    </row>
    <row r="206" spans="1:14" ht="14.4" customHeight="1" x14ac:dyDescent="0.3">
      <c r="A206" s="747" t="s">
        <v>553</v>
      </c>
      <c r="B206" s="748" t="s">
        <v>554</v>
      </c>
      <c r="C206" s="749" t="s">
        <v>579</v>
      </c>
      <c r="D206" s="750" t="s">
        <v>580</v>
      </c>
      <c r="E206" s="751">
        <v>50113001</v>
      </c>
      <c r="F206" s="750" t="s">
        <v>585</v>
      </c>
      <c r="G206" s="749" t="s">
        <v>595</v>
      </c>
      <c r="H206" s="749">
        <v>847134</v>
      </c>
      <c r="I206" s="749">
        <v>151050</v>
      </c>
      <c r="J206" s="749" t="s">
        <v>861</v>
      </c>
      <c r="K206" s="749" t="s">
        <v>862</v>
      </c>
      <c r="L206" s="752">
        <v>502.99857142857155</v>
      </c>
      <c r="M206" s="752">
        <v>14</v>
      </c>
      <c r="N206" s="753">
        <v>7041.9800000000014</v>
      </c>
    </row>
    <row r="207" spans="1:14" ht="14.4" customHeight="1" x14ac:dyDescent="0.3">
      <c r="A207" s="747" t="s">
        <v>553</v>
      </c>
      <c r="B207" s="748" t="s">
        <v>554</v>
      </c>
      <c r="C207" s="749" t="s">
        <v>579</v>
      </c>
      <c r="D207" s="750" t="s">
        <v>580</v>
      </c>
      <c r="E207" s="751">
        <v>50113001</v>
      </c>
      <c r="F207" s="750" t="s">
        <v>585</v>
      </c>
      <c r="G207" s="749" t="s">
        <v>586</v>
      </c>
      <c r="H207" s="749">
        <v>184090</v>
      </c>
      <c r="I207" s="749">
        <v>84090</v>
      </c>
      <c r="J207" s="749" t="s">
        <v>614</v>
      </c>
      <c r="K207" s="749" t="s">
        <v>615</v>
      </c>
      <c r="L207" s="752">
        <v>60.14</v>
      </c>
      <c r="M207" s="752">
        <v>32</v>
      </c>
      <c r="N207" s="753">
        <v>1924.48</v>
      </c>
    </row>
    <row r="208" spans="1:14" ht="14.4" customHeight="1" x14ac:dyDescent="0.3">
      <c r="A208" s="747" t="s">
        <v>553</v>
      </c>
      <c r="B208" s="748" t="s">
        <v>554</v>
      </c>
      <c r="C208" s="749" t="s">
        <v>579</v>
      </c>
      <c r="D208" s="750" t="s">
        <v>580</v>
      </c>
      <c r="E208" s="751">
        <v>50113001</v>
      </c>
      <c r="F208" s="750" t="s">
        <v>585</v>
      </c>
      <c r="G208" s="749" t="s">
        <v>586</v>
      </c>
      <c r="H208" s="749">
        <v>846346</v>
      </c>
      <c r="I208" s="749">
        <v>119672</v>
      </c>
      <c r="J208" s="749" t="s">
        <v>820</v>
      </c>
      <c r="K208" s="749" t="s">
        <v>821</v>
      </c>
      <c r="L208" s="752">
        <v>115.57000000000005</v>
      </c>
      <c r="M208" s="752">
        <v>1</v>
      </c>
      <c r="N208" s="753">
        <v>115.57000000000005</v>
      </c>
    </row>
    <row r="209" spans="1:14" ht="14.4" customHeight="1" x14ac:dyDescent="0.3">
      <c r="A209" s="747" t="s">
        <v>553</v>
      </c>
      <c r="B209" s="748" t="s">
        <v>554</v>
      </c>
      <c r="C209" s="749" t="s">
        <v>579</v>
      </c>
      <c r="D209" s="750" t="s">
        <v>580</v>
      </c>
      <c r="E209" s="751">
        <v>50113001</v>
      </c>
      <c r="F209" s="750" t="s">
        <v>585</v>
      </c>
      <c r="G209" s="749" t="s">
        <v>586</v>
      </c>
      <c r="H209" s="749">
        <v>844831</v>
      </c>
      <c r="I209" s="749">
        <v>0</v>
      </c>
      <c r="J209" s="749" t="s">
        <v>863</v>
      </c>
      <c r="K209" s="749" t="s">
        <v>864</v>
      </c>
      <c r="L209" s="752">
        <v>1377.51</v>
      </c>
      <c r="M209" s="752">
        <v>1</v>
      </c>
      <c r="N209" s="753">
        <v>1377.51</v>
      </c>
    </row>
    <row r="210" spans="1:14" ht="14.4" customHeight="1" x14ac:dyDescent="0.3">
      <c r="A210" s="747" t="s">
        <v>553</v>
      </c>
      <c r="B210" s="748" t="s">
        <v>554</v>
      </c>
      <c r="C210" s="749" t="s">
        <v>579</v>
      </c>
      <c r="D210" s="750" t="s">
        <v>580</v>
      </c>
      <c r="E210" s="751">
        <v>50113001</v>
      </c>
      <c r="F210" s="750" t="s">
        <v>585</v>
      </c>
      <c r="G210" s="749" t="s">
        <v>586</v>
      </c>
      <c r="H210" s="749">
        <v>146475</v>
      </c>
      <c r="I210" s="749">
        <v>46475</v>
      </c>
      <c r="J210" s="749" t="s">
        <v>865</v>
      </c>
      <c r="K210" s="749" t="s">
        <v>866</v>
      </c>
      <c r="L210" s="752">
        <v>154.06799999999998</v>
      </c>
      <c r="M210" s="752">
        <v>90</v>
      </c>
      <c r="N210" s="753">
        <v>13866.119999999999</v>
      </c>
    </row>
    <row r="211" spans="1:14" ht="14.4" customHeight="1" x14ac:dyDescent="0.3">
      <c r="A211" s="747" t="s">
        <v>553</v>
      </c>
      <c r="B211" s="748" t="s">
        <v>554</v>
      </c>
      <c r="C211" s="749" t="s">
        <v>579</v>
      </c>
      <c r="D211" s="750" t="s">
        <v>580</v>
      </c>
      <c r="E211" s="751">
        <v>50113001</v>
      </c>
      <c r="F211" s="750" t="s">
        <v>585</v>
      </c>
      <c r="G211" s="749" t="s">
        <v>586</v>
      </c>
      <c r="H211" s="749">
        <v>108499</v>
      </c>
      <c r="I211" s="749">
        <v>8499</v>
      </c>
      <c r="J211" s="749" t="s">
        <v>618</v>
      </c>
      <c r="K211" s="749" t="s">
        <v>619</v>
      </c>
      <c r="L211" s="752">
        <v>111.52000000000001</v>
      </c>
      <c r="M211" s="752">
        <v>40</v>
      </c>
      <c r="N211" s="753">
        <v>4460.8</v>
      </c>
    </row>
    <row r="212" spans="1:14" ht="14.4" customHeight="1" x14ac:dyDescent="0.3">
      <c r="A212" s="747" t="s">
        <v>553</v>
      </c>
      <c r="B212" s="748" t="s">
        <v>554</v>
      </c>
      <c r="C212" s="749" t="s">
        <v>579</v>
      </c>
      <c r="D212" s="750" t="s">
        <v>580</v>
      </c>
      <c r="E212" s="751">
        <v>50113001</v>
      </c>
      <c r="F212" s="750" t="s">
        <v>585</v>
      </c>
      <c r="G212" s="749" t="s">
        <v>586</v>
      </c>
      <c r="H212" s="749">
        <v>102479</v>
      </c>
      <c r="I212" s="749">
        <v>2479</v>
      </c>
      <c r="J212" s="749" t="s">
        <v>620</v>
      </c>
      <c r="K212" s="749" t="s">
        <v>621</v>
      </c>
      <c r="L212" s="752">
        <v>65.569999999999979</v>
      </c>
      <c r="M212" s="752">
        <v>2</v>
      </c>
      <c r="N212" s="753">
        <v>131.13999999999996</v>
      </c>
    </row>
    <row r="213" spans="1:14" ht="14.4" customHeight="1" x14ac:dyDescent="0.3">
      <c r="A213" s="747" t="s">
        <v>553</v>
      </c>
      <c r="B213" s="748" t="s">
        <v>554</v>
      </c>
      <c r="C213" s="749" t="s">
        <v>579</v>
      </c>
      <c r="D213" s="750" t="s">
        <v>580</v>
      </c>
      <c r="E213" s="751">
        <v>50113001</v>
      </c>
      <c r="F213" s="750" t="s">
        <v>585</v>
      </c>
      <c r="G213" s="749" t="s">
        <v>586</v>
      </c>
      <c r="H213" s="749">
        <v>185656</v>
      </c>
      <c r="I213" s="749">
        <v>85656</v>
      </c>
      <c r="J213" s="749" t="s">
        <v>759</v>
      </c>
      <c r="K213" s="749" t="s">
        <v>760</v>
      </c>
      <c r="L213" s="752">
        <v>70.53</v>
      </c>
      <c r="M213" s="752">
        <v>3</v>
      </c>
      <c r="N213" s="753">
        <v>211.59</v>
      </c>
    </row>
    <row r="214" spans="1:14" ht="14.4" customHeight="1" x14ac:dyDescent="0.3">
      <c r="A214" s="747" t="s">
        <v>553</v>
      </c>
      <c r="B214" s="748" t="s">
        <v>554</v>
      </c>
      <c r="C214" s="749" t="s">
        <v>579</v>
      </c>
      <c r="D214" s="750" t="s">
        <v>580</v>
      </c>
      <c r="E214" s="751">
        <v>50113001</v>
      </c>
      <c r="F214" s="750" t="s">
        <v>585</v>
      </c>
      <c r="G214" s="749" t="s">
        <v>595</v>
      </c>
      <c r="H214" s="749">
        <v>215713</v>
      </c>
      <c r="I214" s="749">
        <v>215713</v>
      </c>
      <c r="J214" s="749" t="s">
        <v>626</v>
      </c>
      <c r="K214" s="749" t="s">
        <v>867</v>
      </c>
      <c r="L214" s="752">
        <v>51.95999999999998</v>
      </c>
      <c r="M214" s="752">
        <v>5</v>
      </c>
      <c r="N214" s="753">
        <v>259.7999999999999</v>
      </c>
    </row>
    <row r="215" spans="1:14" ht="14.4" customHeight="1" x14ac:dyDescent="0.3">
      <c r="A215" s="747" t="s">
        <v>553</v>
      </c>
      <c r="B215" s="748" t="s">
        <v>554</v>
      </c>
      <c r="C215" s="749" t="s">
        <v>579</v>
      </c>
      <c r="D215" s="750" t="s">
        <v>580</v>
      </c>
      <c r="E215" s="751">
        <v>50113001</v>
      </c>
      <c r="F215" s="750" t="s">
        <v>585</v>
      </c>
      <c r="G215" s="749" t="s">
        <v>595</v>
      </c>
      <c r="H215" s="749">
        <v>193745</v>
      </c>
      <c r="I215" s="749">
        <v>193745</v>
      </c>
      <c r="J215" s="749" t="s">
        <v>868</v>
      </c>
      <c r="K215" s="749" t="s">
        <v>869</v>
      </c>
      <c r="L215" s="752">
        <v>1566.26</v>
      </c>
      <c r="M215" s="752">
        <v>1</v>
      </c>
      <c r="N215" s="753">
        <v>1566.26</v>
      </c>
    </row>
    <row r="216" spans="1:14" ht="14.4" customHeight="1" x14ac:dyDescent="0.3">
      <c r="A216" s="747" t="s">
        <v>553</v>
      </c>
      <c r="B216" s="748" t="s">
        <v>554</v>
      </c>
      <c r="C216" s="749" t="s">
        <v>579</v>
      </c>
      <c r="D216" s="750" t="s">
        <v>580</v>
      </c>
      <c r="E216" s="751">
        <v>50113001</v>
      </c>
      <c r="F216" s="750" t="s">
        <v>585</v>
      </c>
      <c r="G216" s="749" t="s">
        <v>586</v>
      </c>
      <c r="H216" s="749">
        <v>197026</v>
      </c>
      <c r="I216" s="749">
        <v>97026</v>
      </c>
      <c r="J216" s="749" t="s">
        <v>870</v>
      </c>
      <c r="K216" s="749" t="s">
        <v>871</v>
      </c>
      <c r="L216" s="752">
        <v>45.11</v>
      </c>
      <c r="M216" s="752">
        <v>2</v>
      </c>
      <c r="N216" s="753">
        <v>90.22</v>
      </c>
    </row>
    <row r="217" spans="1:14" ht="14.4" customHeight="1" x14ac:dyDescent="0.3">
      <c r="A217" s="747" t="s">
        <v>553</v>
      </c>
      <c r="B217" s="748" t="s">
        <v>554</v>
      </c>
      <c r="C217" s="749" t="s">
        <v>579</v>
      </c>
      <c r="D217" s="750" t="s">
        <v>580</v>
      </c>
      <c r="E217" s="751">
        <v>50113001</v>
      </c>
      <c r="F217" s="750" t="s">
        <v>585</v>
      </c>
      <c r="G217" s="749" t="s">
        <v>586</v>
      </c>
      <c r="H217" s="749">
        <v>217079</v>
      </c>
      <c r="I217" s="749">
        <v>217079</v>
      </c>
      <c r="J217" s="749" t="s">
        <v>872</v>
      </c>
      <c r="K217" s="749" t="s">
        <v>873</v>
      </c>
      <c r="L217" s="752">
        <v>161.97999999999999</v>
      </c>
      <c r="M217" s="752">
        <v>5</v>
      </c>
      <c r="N217" s="753">
        <v>809.9</v>
      </c>
    </row>
    <row r="218" spans="1:14" ht="14.4" customHeight="1" x14ac:dyDescent="0.3">
      <c r="A218" s="747" t="s">
        <v>553</v>
      </c>
      <c r="B218" s="748" t="s">
        <v>554</v>
      </c>
      <c r="C218" s="749" t="s">
        <v>579</v>
      </c>
      <c r="D218" s="750" t="s">
        <v>580</v>
      </c>
      <c r="E218" s="751">
        <v>50113001</v>
      </c>
      <c r="F218" s="750" t="s">
        <v>585</v>
      </c>
      <c r="G218" s="749" t="s">
        <v>586</v>
      </c>
      <c r="H218" s="749">
        <v>110502</v>
      </c>
      <c r="I218" s="749">
        <v>10502</v>
      </c>
      <c r="J218" s="749" t="s">
        <v>874</v>
      </c>
      <c r="K218" s="749" t="s">
        <v>875</v>
      </c>
      <c r="L218" s="752">
        <v>110.65500000000003</v>
      </c>
      <c r="M218" s="752">
        <v>2</v>
      </c>
      <c r="N218" s="753">
        <v>221.31000000000006</v>
      </c>
    </row>
    <row r="219" spans="1:14" ht="14.4" customHeight="1" x14ac:dyDescent="0.3">
      <c r="A219" s="747" t="s">
        <v>553</v>
      </c>
      <c r="B219" s="748" t="s">
        <v>554</v>
      </c>
      <c r="C219" s="749" t="s">
        <v>579</v>
      </c>
      <c r="D219" s="750" t="s">
        <v>580</v>
      </c>
      <c r="E219" s="751">
        <v>50113001</v>
      </c>
      <c r="F219" s="750" t="s">
        <v>585</v>
      </c>
      <c r="G219" s="749" t="s">
        <v>586</v>
      </c>
      <c r="H219" s="749">
        <v>199680</v>
      </c>
      <c r="I219" s="749">
        <v>199680</v>
      </c>
      <c r="J219" s="749" t="s">
        <v>876</v>
      </c>
      <c r="K219" s="749" t="s">
        <v>877</v>
      </c>
      <c r="L219" s="752">
        <v>362.8900000000001</v>
      </c>
      <c r="M219" s="752">
        <v>1</v>
      </c>
      <c r="N219" s="753">
        <v>362.8900000000001</v>
      </c>
    </row>
    <row r="220" spans="1:14" ht="14.4" customHeight="1" x14ac:dyDescent="0.3">
      <c r="A220" s="747" t="s">
        <v>553</v>
      </c>
      <c r="B220" s="748" t="s">
        <v>554</v>
      </c>
      <c r="C220" s="749" t="s">
        <v>579</v>
      </c>
      <c r="D220" s="750" t="s">
        <v>580</v>
      </c>
      <c r="E220" s="751">
        <v>50113001</v>
      </c>
      <c r="F220" s="750" t="s">
        <v>585</v>
      </c>
      <c r="G220" s="749" t="s">
        <v>586</v>
      </c>
      <c r="H220" s="749">
        <v>187076</v>
      </c>
      <c r="I220" s="749">
        <v>87076</v>
      </c>
      <c r="J220" s="749" t="s">
        <v>634</v>
      </c>
      <c r="K220" s="749" t="s">
        <v>878</v>
      </c>
      <c r="L220" s="752">
        <v>132.21</v>
      </c>
      <c r="M220" s="752">
        <v>1</v>
      </c>
      <c r="N220" s="753">
        <v>132.21</v>
      </c>
    </row>
    <row r="221" spans="1:14" ht="14.4" customHeight="1" x14ac:dyDescent="0.3">
      <c r="A221" s="747" t="s">
        <v>553</v>
      </c>
      <c r="B221" s="748" t="s">
        <v>554</v>
      </c>
      <c r="C221" s="749" t="s">
        <v>579</v>
      </c>
      <c r="D221" s="750" t="s">
        <v>580</v>
      </c>
      <c r="E221" s="751">
        <v>50113001</v>
      </c>
      <c r="F221" s="750" t="s">
        <v>585</v>
      </c>
      <c r="G221" s="749" t="s">
        <v>586</v>
      </c>
      <c r="H221" s="749">
        <v>846413</v>
      </c>
      <c r="I221" s="749">
        <v>57585</v>
      </c>
      <c r="J221" s="749" t="s">
        <v>879</v>
      </c>
      <c r="K221" s="749" t="s">
        <v>880</v>
      </c>
      <c r="L221" s="752">
        <v>134.21000000000006</v>
      </c>
      <c r="M221" s="752">
        <v>1</v>
      </c>
      <c r="N221" s="753">
        <v>134.21000000000006</v>
      </c>
    </row>
    <row r="222" spans="1:14" ht="14.4" customHeight="1" x14ac:dyDescent="0.3">
      <c r="A222" s="747" t="s">
        <v>553</v>
      </c>
      <c r="B222" s="748" t="s">
        <v>554</v>
      </c>
      <c r="C222" s="749" t="s">
        <v>579</v>
      </c>
      <c r="D222" s="750" t="s">
        <v>580</v>
      </c>
      <c r="E222" s="751">
        <v>50113001</v>
      </c>
      <c r="F222" s="750" t="s">
        <v>585</v>
      </c>
      <c r="G222" s="749" t="s">
        <v>586</v>
      </c>
      <c r="H222" s="749">
        <v>500618</v>
      </c>
      <c r="I222" s="749">
        <v>125753</v>
      </c>
      <c r="J222" s="749" t="s">
        <v>881</v>
      </c>
      <c r="K222" s="749" t="s">
        <v>882</v>
      </c>
      <c r="L222" s="752">
        <v>237.04999999999995</v>
      </c>
      <c r="M222" s="752">
        <v>1</v>
      </c>
      <c r="N222" s="753">
        <v>237.04999999999995</v>
      </c>
    </row>
    <row r="223" spans="1:14" ht="14.4" customHeight="1" x14ac:dyDescent="0.3">
      <c r="A223" s="747" t="s">
        <v>553</v>
      </c>
      <c r="B223" s="748" t="s">
        <v>554</v>
      </c>
      <c r="C223" s="749" t="s">
        <v>579</v>
      </c>
      <c r="D223" s="750" t="s">
        <v>580</v>
      </c>
      <c r="E223" s="751">
        <v>50113001</v>
      </c>
      <c r="F223" s="750" t="s">
        <v>585</v>
      </c>
      <c r="G223" s="749" t="s">
        <v>595</v>
      </c>
      <c r="H223" s="749">
        <v>169189</v>
      </c>
      <c r="I223" s="749">
        <v>69189</v>
      </c>
      <c r="J223" s="749" t="s">
        <v>883</v>
      </c>
      <c r="K223" s="749" t="s">
        <v>884</v>
      </c>
      <c r="L223" s="752">
        <v>61.12</v>
      </c>
      <c r="M223" s="752">
        <v>2</v>
      </c>
      <c r="N223" s="753">
        <v>122.24</v>
      </c>
    </row>
    <row r="224" spans="1:14" ht="14.4" customHeight="1" x14ac:dyDescent="0.3">
      <c r="A224" s="747" t="s">
        <v>553</v>
      </c>
      <c r="B224" s="748" t="s">
        <v>554</v>
      </c>
      <c r="C224" s="749" t="s">
        <v>579</v>
      </c>
      <c r="D224" s="750" t="s">
        <v>580</v>
      </c>
      <c r="E224" s="751">
        <v>50113001</v>
      </c>
      <c r="F224" s="750" t="s">
        <v>585</v>
      </c>
      <c r="G224" s="749" t="s">
        <v>586</v>
      </c>
      <c r="H224" s="749">
        <v>214595</v>
      </c>
      <c r="I224" s="749">
        <v>214595</v>
      </c>
      <c r="J224" s="749" t="s">
        <v>885</v>
      </c>
      <c r="K224" s="749" t="s">
        <v>886</v>
      </c>
      <c r="L224" s="752">
        <v>113.21000000000012</v>
      </c>
      <c r="M224" s="752">
        <v>1</v>
      </c>
      <c r="N224" s="753">
        <v>113.21000000000012</v>
      </c>
    </row>
    <row r="225" spans="1:14" ht="14.4" customHeight="1" x14ac:dyDescent="0.3">
      <c r="A225" s="747" t="s">
        <v>553</v>
      </c>
      <c r="B225" s="748" t="s">
        <v>554</v>
      </c>
      <c r="C225" s="749" t="s">
        <v>579</v>
      </c>
      <c r="D225" s="750" t="s">
        <v>580</v>
      </c>
      <c r="E225" s="751">
        <v>50113001</v>
      </c>
      <c r="F225" s="750" t="s">
        <v>585</v>
      </c>
      <c r="G225" s="749" t="s">
        <v>586</v>
      </c>
      <c r="H225" s="749">
        <v>214596</v>
      </c>
      <c r="I225" s="749">
        <v>214596</v>
      </c>
      <c r="J225" s="749" t="s">
        <v>887</v>
      </c>
      <c r="K225" s="749" t="s">
        <v>888</v>
      </c>
      <c r="L225" s="752">
        <v>78.662500000000009</v>
      </c>
      <c r="M225" s="752">
        <v>4</v>
      </c>
      <c r="N225" s="753">
        <v>314.65000000000003</v>
      </c>
    </row>
    <row r="226" spans="1:14" ht="14.4" customHeight="1" x14ac:dyDescent="0.3">
      <c r="A226" s="747" t="s">
        <v>553</v>
      </c>
      <c r="B226" s="748" t="s">
        <v>554</v>
      </c>
      <c r="C226" s="749" t="s">
        <v>579</v>
      </c>
      <c r="D226" s="750" t="s">
        <v>580</v>
      </c>
      <c r="E226" s="751">
        <v>50113001</v>
      </c>
      <c r="F226" s="750" t="s">
        <v>585</v>
      </c>
      <c r="G226" s="749" t="s">
        <v>595</v>
      </c>
      <c r="H226" s="749">
        <v>213477</v>
      </c>
      <c r="I226" s="749">
        <v>213477</v>
      </c>
      <c r="J226" s="749" t="s">
        <v>638</v>
      </c>
      <c r="K226" s="749" t="s">
        <v>639</v>
      </c>
      <c r="L226" s="752">
        <v>3300</v>
      </c>
      <c r="M226" s="752">
        <v>4</v>
      </c>
      <c r="N226" s="753">
        <v>13200</v>
      </c>
    </row>
    <row r="227" spans="1:14" ht="14.4" customHeight="1" x14ac:dyDescent="0.3">
      <c r="A227" s="747" t="s">
        <v>553</v>
      </c>
      <c r="B227" s="748" t="s">
        <v>554</v>
      </c>
      <c r="C227" s="749" t="s">
        <v>579</v>
      </c>
      <c r="D227" s="750" t="s">
        <v>580</v>
      </c>
      <c r="E227" s="751">
        <v>50113001</v>
      </c>
      <c r="F227" s="750" t="s">
        <v>585</v>
      </c>
      <c r="G227" s="749" t="s">
        <v>595</v>
      </c>
      <c r="H227" s="749">
        <v>214036</v>
      </c>
      <c r="I227" s="749">
        <v>214036</v>
      </c>
      <c r="J227" s="749" t="s">
        <v>889</v>
      </c>
      <c r="K227" s="749" t="s">
        <v>890</v>
      </c>
      <c r="L227" s="752">
        <v>40.406666666666659</v>
      </c>
      <c r="M227" s="752">
        <v>15</v>
      </c>
      <c r="N227" s="753">
        <v>606.09999999999991</v>
      </c>
    </row>
    <row r="228" spans="1:14" ht="14.4" customHeight="1" x14ac:dyDescent="0.3">
      <c r="A228" s="747" t="s">
        <v>553</v>
      </c>
      <c r="B228" s="748" t="s">
        <v>554</v>
      </c>
      <c r="C228" s="749" t="s">
        <v>579</v>
      </c>
      <c r="D228" s="750" t="s">
        <v>580</v>
      </c>
      <c r="E228" s="751">
        <v>50113001</v>
      </c>
      <c r="F228" s="750" t="s">
        <v>585</v>
      </c>
      <c r="G228" s="749" t="s">
        <v>586</v>
      </c>
      <c r="H228" s="749">
        <v>199333</v>
      </c>
      <c r="I228" s="749">
        <v>99333</v>
      </c>
      <c r="J228" s="749" t="s">
        <v>891</v>
      </c>
      <c r="K228" s="749" t="s">
        <v>892</v>
      </c>
      <c r="L228" s="752">
        <v>247.05</v>
      </c>
      <c r="M228" s="752">
        <v>5</v>
      </c>
      <c r="N228" s="753">
        <v>1235.25</v>
      </c>
    </row>
    <row r="229" spans="1:14" ht="14.4" customHeight="1" x14ac:dyDescent="0.3">
      <c r="A229" s="747" t="s">
        <v>553</v>
      </c>
      <c r="B229" s="748" t="s">
        <v>554</v>
      </c>
      <c r="C229" s="749" t="s">
        <v>579</v>
      </c>
      <c r="D229" s="750" t="s">
        <v>580</v>
      </c>
      <c r="E229" s="751">
        <v>50113001</v>
      </c>
      <c r="F229" s="750" t="s">
        <v>585</v>
      </c>
      <c r="G229" s="749" t="s">
        <v>586</v>
      </c>
      <c r="H229" s="749">
        <v>111337</v>
      </c>
      <c r="I229" s="749">
        <v>52421</v>
      </c>
      <c r="J229" s="749" t="s">
        <v>893</v>
      </c>
      <c r="K229" s="749" t="s">
        <v>894</v>
      </c>
      <c r="L229" s="752">
        <v>74.88</v>
      </c>
      <c r="M229" s="752">
        <v>5</v>
      </c>
      <c r="N229" s="753">
        <v>374.4</v>
      </c>
    </row>
    <row r="230" spans="1:14" ht="14.4" customHeight="1" x14ac:dyDescent="0.3">
      <c r="A230" s="747" t="s">
        <v>553</v>
      </c>
      <c r="B230" s="748" t="s">
        <v>554</v>
      </c>
      <c r="C230" s="749" t="s">
        <v>579</v>
      </c>
      <c r="D230" s="750" t="s">
        <v>580</v>
      </c>
      <c r="E230" s="751">
        <v>50113001</v>
      </c>
      <c r="F230" s="750" t="s">
        <v>585</v>
      </c>
      <c r="G230" s="749" t="s">
        <v>586</v>
      </c>
      <c r="H230" s="749">
        <v>12026</v>
      </c>
      <c r="I230" s="749">
        <v>12026</v>
      </c>
      <c r="J230" s="749" t="s">
        <v>895</v>
      </c>
      <c r="K230" s="749" t="s">
        <v>896</v>
      </c>
      <c r="L230" s="752">
        <v>24.550000000000008</v>
      </c>
      <c r="M230" s="752">
        <v>1</v>
      </c>
      <c r="N230" s="753">
        <v>24.550000000000008</v>
      </c>
    </row>
    <row r="231" spans="1:14" ht="14.4" customHeight="1" x14ac:dyDescent="0.3">
      <c r="A231" s="747" t="s">
        <v>553</v>
      </c>
      <c r="B231" s="748" t="s">
        <v>554</v>
      </c>
      <c r="C231" s="749" t="s">
        <v>579</v>
      </c>
      <c r="D231" s="750" t="s">
        <v>580</v>
      </c>
      <c r="E231" s="751">
        <v>50113001</v>
      </c>
      <c r="F231" s="750" t="s">
        <v>585</v>
      </c>
      <c r="G231" s="749" t="s">
        <v>586</v>
      </c>
      <c r="H231" s="749">
        <v>31915</v>
      </c>
      <c r="I231" s="749">
        <v>31915</v>
      </c>
      <c r="J231" s="749" t="s">
        <v>640</v>
      </c>
      <c r="K231" s="749" t="s">
        <v>641</v>
      </c>
      <c r="L231" s="752">
        <v>183.86</v>
      </c>
      <c r="M231" s="752">
        <v>8</v>
      </c>
      <c r="N231" s="753">
        <v>1470.88</v>
      </c>
    </row>
    <row r="232" spans="1:14" ht="14.4" customHeight="1" x14ac:dyDescent="0.3">
      <c r="A232" s="747" t="s">
        <v>553</v>
      </c>
      <c r="B232" s="748" t="s">
        <v>554</v>
      </c>
      <c r="C232" s="749" t="s">
        <v>579</v>
      </c>
      <c r="D232" s="750" t="s">
        <v>580</v>
      </c>
      <c r="E232" s="751">
        <v>50113001</v>
      </c>
      <c r="F232" s="750" t="s">
        <v>585</v>
      </c>
      <c r="G232" s="749" t="s">
        <v>586</v>
      </c>
      <c r="H232" s="749">
        <v>47244</v>
      </c>
      <c r="I232" s="749">
        <v>47244</v>
      </c>
      <c r="J232" s="749" t="s">
        <v>642</v>
      </c>
      <c r="K232" s="749" t="s">
        <v>641</v>
      </c>
      <c r="L232" s="752">
        <v>143</v>
      </c>
      <c r="M232" s="752">
        <v>4</v>
      </c>
      <c r="N232" s="753">
        <v>572</v>
      </c>
    </row>
    <row r="233" spans="1:14" ht="14.4" customHeight="1" x14ac:dyDescent="0.3">
      <c r="A233" s="747" t="s">
        <v>553</v>
      </c>
      <c r="B233" s="748" t="s">
        <v>554</v>
      </c>
      <c r="C233" s="749" t="s">
        <v>579</v>
      </c>
      <c r="D233" s="750" t="s">
        <v>580</v>
      </c>
      <c r="E233" s="751">
        <v>50113001</v>
      </c>
      <c r="F233" s="750" t="s">
        <v>585</v>
      </c>
      <c r="G233" s="749" t="s">
        <v>586</v>
      </c>
      <c r="H233" s="749">
        <v>106092</v>
      </c>
      <c r="I233" s="749">
        <v>6092</v>
      </c>
      <c r="J233" s="749" t="s">
        <v>897</v>
      </c>
      <c r="K233" s="749" t="s">
        <v>898</v>
      </c>
      <c r="L233" s="752">
        <v>277.75000000000006</v>
      </c>
      <c r="M233" s="752">
        <v>1</v>
      </c>
      <c r="N233" s="753">
        <v>277.75000000000006</v>
      </c>
    </row>
    <row r="234" spans="1:14" ht="14.4" customHeight="1" x14ac:dyDescent="0.3">
      <c r="A234" s="747" t="s">
        <v>553</v>
      </c>
      <c r="B234" s="748" t="s">
        <v>554</v>
      </c>
      <c r="C234" s="749" t="s">
        <v>579</v>
      </c>
      <c r="D234" s="750" t="s">
        <v>580</v>
      </c>
      <c r="E234" s="751">
        <v>50113001</v>
      </c>
      <c r="F234" s="750" t="s">
        <v>585</v>
      </c>
      <c r="G234" s="749" t="s">
        <v>595</v>
      </c>
      <c r="H234" s="749">
        <v>100308</v>
      </c>
      <c r="I234" s="749">
        <v>100308</v>
      </c>
      <c r="J234" s="749" t="s">
        <v>899</v>
      </c>
      <c r="K234" s="749" t="s">
        <v>900</v>
      </c>
      <c r="L234" s="752">
        <v>58.85692307692306</v>
      </c>
      <c r="M234" s="752">
        <v>13</v>
      </c>
      <c r="N234" s="753">
        <v>765.13999999999976</v>
      </c>
    </row>
    <row r="235" spans="1:14" ht="14.4" customHeight="1" x14ac:dyDescent="0.3">
      <c r="A235" s="747" t="s">
        <v>553</v>
      </c>
      <c r="B235" s="748" t="s">
        <v>554</v>
      </c>
      <c r="C235" s="749" t="s">
        <v>579</v>
      </c>
      <c r="D235" s="750" t="s">
        <v>580</v>
      </c>
      <c r="E235" s="751">
        <v>50113001</v>
      </c>
      <c r="F235" s="750" t="s">
        <v>585</v>
      </c>
      <c r="G235" s="749" t="s">
        <v>586</v>
      </c>
      <c r="H235" s="749">
        <v>214355</v>
      </c>
      <c r="I235" s="749">
        <v>214355</v>
      </c>
      <c r="J235" s="749" t="s">
        <v>645</v>
      </c>
      <c r="K235" s="749" t="s">
        <v>646</v>
      </c>
      <c r="L235" s="752">
        <v>280.70999999999992</v>
      </c>
      <c r="M235" s="752">
        <v>10</v>
      </c>
      <c r="N235" s="753">
        <v>2807.0999999999995</v>
      </c>
    </row>
    <row r="236" spans="1:14" ht="14.4" customHeight="1" x14ac:dyDescent="0.3">
      <c r="A236" s="747" t="s">
        <v>553</v>
      </c>
      <c r="B236" s="748" t="s">
        <v>554</v>
      </c>
      <c r="C236" s="749" t="s">
        <v>579</v>
      </c>
      <c r="D236" s="750" t="s">
        <v>580</v>
      </c>
      <c r="E236" s="751">
        <v>50113001</v>
      </c>
      <c r="F236" s="750" t="s">
        <v>585</v>
      </c>
      <c r="G236" s="749" t="s">
        <v>586</v>
      </c>
      <c r="H236" s="749">
        <v>176205</v>
      </c>
      <c r="I236" s="749">
        <v>180825</v>
      </c>
      <c r="J236" s="749" t="s">
        <v>647</v>
      </c>
      <c r="K236" s="749" t="s">
        <v>617</v>
      </c>
      <c r="L236" s="752">
        <v>104.78000000000002</v>
      </c>
      <c r="M236" s="752">
        <v>5</v>
      </c>
      <c r="N236" s="753">
        <v>523.90000000000009</v>
      </c>
    </row>
    <row r="237" spans="1:14" ht="14.4" customHeight="1" x14ac:dyDescent="0.3">
      <c r="A237" s="747" t="s">
        <v>553</v>
      </c>
      <c r="B237" s="748" t="s">
        <v>554</v>
      </c>
      <c r="C237" s="749" t="s">
        <v>579</v>
      </c>
      <c r="D237" s="750" t="s">
        <v>580</v>
      </c>
      <c r="E237" s="751">
        <v>50113001</v>
      </c>
      <c r="F237" s="750" t="s">
        <v>585</v>
      </c>
      <c r="G237" s="749" t="s">
        <v>586</v>
      </c>
      <c r="H237" s="749">
        <v>216572</v>
      </c>
      <c r="I237" s="749">
        <v>216572</v>
      </c>
      <c r="J237" s="749" t="s">
        <v>650</v>
      </c>
      <c r="K237" s="749" t="s">
        <v>651</v>
      </c>
      <c r="L237" s="752">
        <v>36.283333333333331</v>
      </c>
      <c r="M237" s="752">
        <v>30</v>
      </c>
      <c r="N237" s="753">
        <v>1088.5</v>
      </c>
    </row>
    <row r="238" spans="1:14" ht="14.4" customHeight="1" x14ac:dyDescent="0.3">
      <c r="A238" s="747" t="s">
        <v>553</v>
      </c>
      <c r="B238" s="748" t="s">
        <v>554</v>
      </c>
      <c r="C238" s="749" t="s">
        <v>579</v>
      </c>
      <c r="D238" s="750" t="s">
        <v>580</v>
      </c>
      <c r="E238" s="751">
        <v>50113001</v>
      </c>
      <c r="F238" s="750" t="s">
        <v>585</v>
      </c>
      <c r="G238" s="749" t="s">
        <v>586</v>
      </c>
      <c r="H238" s="749">
        <v>51366</v>
      </c>
      <c r="I238" s="749">
        <v>51366</v>
      </c>
      <c r="J238" s="749" t="s">
        <v>652</v>
      </c>
      <c r="K238" s="749" t="s">
        <v>653</v>
      </c>
      <c r="L238" s="752">
        <v>171.6</v>
      </c>
      <c r="M238" s="752">
        <v>30</v>
      </c>
      <c r="N238" s="753">
        <v>5148</v>
      </c>
    </row>
    <row r="239" spans="1:14" ht="14.4" customHeight="1" x14ac:dyDescent="0.3">
      <c r="A239" s="747" t="s">
        <v>553</v>
      </c>
      <c r="B239" s="748" t="s">
        <v>554</v>
      </c>
      <c r="C239" s="749" t="s">
        <v>579</v>
      </c>
      <c r="D239" s="750" t="s">
        <v>580</v>
      </c>
      <c r="E239" s="751">
        <v>50113001</v>
      </c>
      <c r="F239" s="750" t="s">
        <v>585</v>
      </c>
      <c r="G239" s="749" t="s">
        <v>586</v>
      </c>
      <c r="H239" s="749">
        <v>51367</v>
      </c>
      <c r="I239" s="749">
        <v>51367</v>
      </c>
      <c r="J239" s="749" t="s">
        <v>652</v>
      </c>
      <c r="K239" s="749" t="s">
        <v>768</v>
      </c>
      <c r="L239" s="752">
        <v>92.95</v>
      </c>
      <c r="M239" s="752">
        <v>24</v>
      </c>
      <c r="N239" s="753">
        <v>2230.8000000000002</v>
      </c>
    </row>
    <row r="240" spans="1:14" ht="14.4" customHeight="1" x14ac:dyDescent="0.3">
      <c r="A240" s="747" t="s">
        <v>553</v>
      </c>
      <c r="B240" s="748" t="s">
        <v>554</v>
      </c>
      <c r="C240" s="749" t="s">
        <v>579</v>
      </c>
      <c r="D240" s="750" t="s">
        <v>580</v>
      </c>
      <c r="E240" s="751">
        <v>50113001</v>
      </c>
      <c r="F240" s="750" t="s">
        <v>585</v>
      </c>
      <c r="G240" s="749" t="s">
        <v>586</v>
      </c>
      <c r="H240" s="749">
        <v>51383</v>
      </c>
      <c r="I240" s="749">
        <v>51383</v>
      </c>
      <c r="J240" s="749" t="s">
        <v>652</v>
      </c>
      <c r="K240" s="749" t="s">
        <v>901</v>
      </c>
      <c r="L240" s="752">
        <v>93.5</v>
      </c>
      <c r="M240" s="752">
        <v>2</v>
      </c>
      <c r="N240" s="753">
        <v>187</v>
      </c>
    </row>
    <row r="241" spans="1:14" ht="14.4" customHeight="1" x14ac:dyDescent="0.3">
      <c r="A241" s="747" t="s">
        <v>553</v>
      </c>
      <c r="B241" s="748" t="s">
        <v>554</v>
      </c>
      <c r="C241" s="749" t="s">
        <v>579</v>
      </c>
      <c r="D241" s="750" t="s">
        <v>580</v>
      </c>
      <c r="E241" s="751">
        <v>50113001</v>
      </c>
      <c r="F241" s="750" t="s">
        <v>585</v>
      </c>
      <c r="G241" s="749" t="s">
        <v>586</v>
      </c>
      <c r="H241" s="749">
        <v>132082</v>
      </c>
      <c r="I241" s="749">
        <v>32082</v>
      </c>
      <c r="J241" s="749" t="s">
        <v>654</v>
      </c>
      <c r="K241" s="749" t="s">
        <v>655</v>
      </c>
      <c r="L241" s="752">
        <v>82.060000000000016</v>
      </c>
      <c r="M241" s="752">
        <v>1</v>
      </c>
      <c r="N241" s="753">
        <v>82.060000000000016</v>
      </c>
    </row>
    <row r="242" spans="1:14" ht="14.4" customHeight="1" x14ac:dyDescent="0.3">
      <c r="A242" s="747" t="s">
        <v>553</v>
      </c>
      <c r="B242" s="748" t="s">
        <v>554</v>
      </c>
      <c r="C242" s="749" t="s">
        <v>579</v>
      </c>
      <c r="D242" s="750" t="s">
        <v>580</v>
      </c>
      <c r="E242" s="751">
        <v>50113001</v>
      </c>
      <c r="F242" s="750" t="s">
        <v>585</v>
      </c>
      <c r="G242" s="749" t="s">
        <v>586</v>
      </c>
      <c r="H242" s="749">
        <v>847908</v>
      </c>
      <c r="I242" s="749">
        <v>155052</v>
      </c>
      <c r="J242" s="749" t="s">
        <v>902</v>
      </c>
      <c r="K242" s="749" t="s">
        <v>903</v>
      </c>
      <c r="L242" s="752">
        <v>119.15999999999998</v>
      </c>
      <c r="M242" s="752">
        <v>2</v>
      </c>
      <c r="N242" s="753">
        <v>238.31999999999996</v>
      </c>
    </row>
    <row r="243" spans="1:14" ht="14.4" customHeight="1" x14ac:dyDescent="0.3">
      <c r="A243" s="747" t="s">
        <v>553</v>
      </c>
      <c r="B243" s="748" t="s">
        <v>554</v>
      </c>
      <c r="C243" s="749" t="s">
        <v>579</v>
      </c>
      <c r="D243" s="750" t="s">
        <v>580</v>
      </c>
      <c r="E243" s="751">
        <v>50113001</v>
      </c>
      <c r="F243" s="750" t="s">
        <v>585</v>
      </c>
      <c r="G243" s="749" t="s">
        <v>586</v>
      </c>
      <c r="H243" s="749">
        <v>100802</v>
      </c>
      <c r="I243" s="749">
        <v>0</v>
      </c>
      <c r="J243" s="749" t="s">
        <v>656</v>
      </c>
      <c r="K243" s="749" t="s">
        <v>657</v>
      </c>
      <c r="L243" s="752">
        <v>89.870512274423874</v>
      </c>
      <c r="M243" s="752">
        <v>70</v>
      </c>
      <c r="N243" s="753">
        <v>6290.9358592096714</v>
      </c>
    </row>
    <row r="244" spans="1:14" ht="14.4" customHeight="1" x14ac:dyDescent="0.3">
      <c r="A244" s="747" t="s">
        <v>553</v>
      </c>
      <c r="B244" s="748" t="s">
        <v>554</v>
      </c>
      <c r="C244" s="749" t="s">
        <v>579</v>
      </c>
      <c r="D244" s="750" t="s">
        <v>580</v>
      </c>
      <c r="E244" s="751">
        <v>50113001</v>
      </c>
      <c r="F244" s="750" t="s">
        <v>585</v>
      </c>
      <c r="G244" s="749" t="s">
        <v>586</v>
      </c>
      <c r="H244" s="749">
        <v>100489</v>
      </c>
      <c r="I244" s="749">
        <v>489</v>
      </c>
      <c r="J244" s="749" t="s">
        <v>904</v>
      </c>
      <c r="K244" s="749" t="s">
        <v>905</v>
      </c>
      <c r="L244" s="752">
        <v>41.917777777777765</v>
      </c>
      <c r="M244" s="752">
        <v>9</v>
      </c>
      <c r="N244" s="753">
        <v>377.25999999999988</v>
      </c>
    </row>
    <row r="245" spans="1:14" ht="14.4" customHeight="1" x14ac:dyDescent="0.3">
      <c r="A245" s="747" t="s">
        <v>553</v>
      </c>
      <c r="B245" s="748" t="s">
        <v>554</v>
      </c>
      <c r="C245" s="749" t="s">
        <v>579</v>
      </c>
      <c r="D245" s="750" t="s">
        <v>580</v>
      </c>
      <c r="E245" s="751">
        <v>50113001</v>
      </c>
      <c r="F245" s="750" t="s">
        <v>585</v>
      </c>
      <c r="G245" s="749" t="s">
        <v>586</v>
      </c>
      <c r="H245" s="749">
        <v>29938</v>
      </c>
      <c r="I245" s="749">
        <v>29938</v>
      </c>
      <c r="J245" s="749" t="s">
        <v>906</v>
      </c>
      <c r="K245" s="749" t="s">
        <v>907</v>
      </c>
      <c r="L245" s="752">
        <v>2059.8999999999996</v>
      </c>
      <c r="M245" s="752">
        <v>1</v>
      </c>
      <c r="N245" s="753">
        <v>2059.8999999999996</v>
      </c>
    </row>
    <row r="246" spans="1:14" ht="14.4" customHeight="1" x14ac:dyDescent="0.3">
      <c r="A246" s="747" t="s">
        <v>553</v>
      </c>
      <c r="B246" s="748" t="s">
        <v>554</v>
      </c>
      <c r="C246" s="749" t="s">
        <v>579</v>
      </c>
      <c r="D246" s="750" t="s">
        <v>580</v>
      </c>
      <c r="E246" s="751">
        <v>50113001</v>
      </c>
      <c r="F246" s="750" t="s">
        <v>585</v>
      </c>
      <c r="G246" s="749" t="s">
        <v>586</v>
      </c>
      <c r="H246" s="749">
        <v>930224</v>
      </c>
      <c r="I246" s="749">
        <v>0</v>
      </c>
      <c r="J246" s="749" t="s">
        <v>908</v>
      </c>
      <c r="K246" s="749" t="s">
        <v>555</v>
      </c>
      <c r="L246" s="752">
        <v>104.73592472753917</v>
      </c>
      <c r="M246" s="752">
        <v>1</v>
      </c>
      <c r="N246" s="753">
        <v>104.73592472753917</v>
      </c>
    </row>
    <row r="247" spans="1:14" ht="14.4" customHeight="1" x14ac:dyDescent="0.3">
      <c r="A247" s="747" t="s">
        <v>553</v>
      </c>
      <c r="B247" s="748" t="s">
        <v>554</v>
      </c>
      <c r="C247" s="749" t="s">
        <v>579</v>
      </c>
      <c r="D247" s="750" t="s">
        <v>580</v>
      </c>
      <c r="E247" s="751">
        <v>50113001</v>
      </c>
      <c r="F247" s="750" t="s">
        <v>585</v>
      </c>
      <c r="G247" s="749" t="s">
        <v>586</v>
      </c>
      <c r="H247" s="749">
        <v>920056</v>
      </c>
      <c r="I247" s="749">
        <v>0</v>
      </c>
      <c r="J247" s="749" t="s">
        <v>909</v>
      </c>
      <c r="K247" s="749" t="s">
        <v>555</v>
      </c>
      <c r="L247" s="752">
        <v>547.04890804316267</v>
      </c>
      <c r="M247" s="752">
        <v>2</v>
      </c>
      <c r="N247" s="753">
        <v>1094.0978160863253</v>
      </c>
    </row>
    <row r="248" spans="1:14" ht="14.4" customHeight="1" x14ac:dyDescent="0.3">
      <c r="A248" s="747" t="s">
        <v>553</v>
      </c>
      <c r="B248" s="748" t="s">
        <v>554</v>
      </c>
      <c r="C248" s="749" t="s">
        <v>579</v>
      </c>
      <c r="D248" s="750" t="s">
        <v>580</v>
      </c>
      <c r="E248" s="751">
        <v>50113001</v>
      </c>
      <c r="F248" s="750" t="s">
        <v>585</v>
      </c>
      <c r="G248" s="749" t="s">
        <v>586</v>
      </c>
      <c r="H248" s="749">
        <v>920361</v>
      </c>
      <c r="I248" s="749">
        <v>0</v>
      </c>
      <c r="J248" s="749" t="s">
        <v>662</v>
      </c>
      <c r="K248" s="749" t="s">
        <v>555</v>
      </c>
      <c r="L248" s="752">
        <v>279.33466624646098</v>
      </c>
      <c r="M248" s="752">
        <v>1</v>
      </c>
      <c r="N248" s="753">
        <v>279.33466624646098</v>
      </c>
    </row>
    <row r="249" spans="1:14" ht="14.4" customHeight="1" x14ac:dyDescent="0.3">
      <c r="A249" s="747" t="s">
        <v>553</v>
      </c>
      <c r="B249" s="748" t="s">
        <v>554</v>
      </c>
      <c r="C249" s="749" t="s">
        <v>579</v>
      </c>
      <c r="D249" s="750" t="s">
        <v>580</v>
      </c>
      <c r="E249" s="751">
        <v>50113001</v>
      </c>
      <c r="F249" s="750" t="s">
        <v>585</v>
      </c>
      <c r="G249" s="749" t="s">
        <v>586</v>
      </c>
      <c r="H249" s="749">
        <v>921251</v>
      </c>
      <c r="I249" s="749">
        <v>0</v>
      </c>
      <c r="J249" s="749" t="s">
        <v>910</v>
      </c>
      <c r="K249" s="749" t="s">
        <v>555</v>
      </c>
      <c r="L249" s="752">
        <v>60.658810018784209</v>
      </c>
      <c r="M249" s="752">
        <v>2</v>
      </c>
      <c r="N249" s="753">
        <v>121.31762003756842</v>
      </c>
    </row>
    <row r="250" spans="1:14" ht="14.4" customHeight="1" x14ac:dyDescent="0.3">
      <c r="A250" s="747" t="s">
        <v>553</v>
      </c>
      <c r="B250" s="748" t="s">
        <v>554</v>
      </c>
      <c r="C250" s="749" t="s">
        <v>579</v>
      </c>
      <c r="D250" s="750" t="s">
        <v>580</v>
      </c>
      <c r="E250" s="751">
        <v>50113001</v>
      </c>
      <c r="F250" s="750" t="s">
        <v>585</v>
      </c>
      <c r="G250" s="749" t="s">
        <v>586</v>
      </c>
      <c r="H250" s="749">
        <v>843067</v>
      </c>
      <c r="I250" s="749">
        <v>0</v>
      </c>
      <c r="J250" s="749" t="s">
        <v>664</v>
      </c>
      <c r="K250" s="749" t="s">
        <v>555</v>
      </c>
      <c r="L250" s="752">
        <v>374.66494057029212</v>
      </c>
      <c r="M250" s="752">
        <v>2</v>
      </c>
      <c r="N250" s="753">
        <v>749.32988114058423</v>
      </c>
    </row>
    <row r="251" spans="1:14" ht="14.4" customHeight="1" x14ac:dyDescent="0.3">
      <c r="A251" s="747" t="s">
        <v>553</v>
      </c>
      <c r="B251" s="748" t="s">
        <v>554</v>
      </c>
      <c r="C251" s="749" t="s">
        <v>579</v>
      </c>
      <c r="D251" s="750" t="s">
        <v>580</v>
      </c>
      <c r="E251" s="751">
        <v>50113001</v>
      </c>
      <c r="F251" s="750" t="s">
        <v>585</v>
      </c>
      <c r="G251" s="749" t="s">
        <v>586</v>
      </c>
      <c r="H251" s="749">
        <v>188217</v>
      </c>
      <c r="I251" s="749">
        <v>88217</v>
      </c>
      <c r="J251" s="749" t="s">
        <v>666</v>
      </c>
      <c r="K251" s="749" t="s">
        <v>667</v>
      </c>
      <c r="L251" s="752">
        <v>129.31</v>
      </c>
      <c r="M251" s="752">
        <v>2</v>
      </c>
      <c r="N251" s="753">
        <v>258.62</v>
      </c>
    </row>
    <row r="252" spans="1:14" ht="14.4" customHeight="1" x14ac:dyDescent="0.3">
      <c r="A252" s="747" t="s">
        <v>553</v>
      </c>
      <c r="B252" s="748" t="s">
        <v>554</v>
      </c>
      <c r="C252" s="749" t="s">
        <v>579</v>
      </c>
      <c r="D252" s="750" t="s">
        <v>580</v>
      </c>
      <c r="E252" s="751">
        <v>50113001</v>
      </c>
      <c r="F252" s="750" t="s">
        <v>585</v>
      </c>
      <c r="G252" s="749" t="s">
        <v>586</v>
      </c>
      <c r="H252" s="749">
        <v>188219</v>
      </c>
      <c r="I252" s="749">
        <v>88219</v>
      </c>
      <c r="J252" s="749" t="s">
        <v>778</v>
      </c>
      <c r="K252" s="749" t="s">
        <v>779</v>
      </c>
      <c r="L252" s="752">
        <v>140.45250000000001</v>
      </c>
      <c r="M252" s="752">
        <v>4</v>
      </c>
      <c r="N252" s="753">
        <v>561.81000000000006</v>
      </c>
    </row>
    <row r="253" spans="1:14" ht="14.4" customHeight="1" x14ac:dyDescent="0.3">
      <c r="A253" s="747" t="s">
        <v>553</v>
      </c>
      <c r="B253" s="748" t="s">
        <v>554</v>
      </c>
      <c r="C253" s="749" t="s">
        <v>579</v>
      </c>
      <c r="D253" s="750" t="s">
        <v>580</v>
      </c>
      <c r="E253" s="751">
        <v>50113001</v>
      </c>
      <c r="F253" s="750" t="s">
        <v>585</v>
      </c>
      <c r="G253" s="749" t="s">
        <v>595</v>
      </c>
      <c r="H253" s="749">
        <v>115316</v>
      </c>
      <c r="I253" s="749">
        <v>15316</v>
      </c>
      <c r="J253" s="749" t="s">
        <v>668</v>
      </c>
      <c r="K253" s="749" t="s">
        <v>669</v>
      </c>
      <c r="L253" s="752">
        <v>18.98</v>
      </c>
      <c r="M253" s="752">
        <v>1</v>
      </c>
      <c r="N253" s="753">
        <v>18.98</v>
      </c>
    </row>
    <row r="254" spans="1:14" ht="14.4" customHeight="1" x14ac:dyDescent="0.3">
      <c r="A254" s="747" t="s">
        <v>553</v>
      </c>
      <c r="B254" s="748" t="s">
        <v>554</v>
      </c>
      <c r="C254" s="749" t="s">
        <v>579</v>
      </c>
      <c r="D254" s="750" t="s">
        <v>580</v>
      </c>
      <c r="E254" s="751">
        <v>50113001</v>
      </c>
      <c r="F254" s="750" t="s">
        <v>585</v>
      </c>
      <c r="G254" s="749" t="s">
        <v>586</v>
      </c>
      <c r="H254" s="749">
        <v>117992</v>
      </c>
      <c r="I254" s="749">
        <v>17992</v>
      </c>
      <c r="J254" s="749" t="s">
        <v>780</v>
      </c>
      <c r="K254" s="749" t="s">
        <v>781</v>
      </c>
      <c r="L254" s="752">
        <v>94.339999999999989</v>
      </c>
      <c r="M254" s="752">
        <v>1</v>
      </c>
      <c r="N254" s="753">
        <v>94.339999999999989</v>
      </c>
    </row>
    <row r="255" spans="1:14" ht="14.4" customHeight="1" x14ac:dyDescent="0.3">
      <c r="A255" s="747" t="s">
        <v>553</v>
      </c>
      <c r="B255" s="748" t="s">
        <v>554</v>
      </c>
      <c r="C255" s="749" t="s">
        <v>579</v>
      </c>
      <c r="D255" s="750" t="s">
        <v>580</v>
      </c>
      <c r="E255" s="751">
        <v>50113001</v>
      </c>
      <c r="F255" s="750" t="s">
        <v>585</v>
      </c>
      <c r="G255" s="749" t="s">
        <v>586</v>
      </c>
      <c r="H255" s="749">
        <v>100498</v>
      </c>
      <c r="I255" s="749">
        <v>498</v>
      </c>
      <c r="J255" s="749" t="s">
        <v>782</v>
      </c>
      <c r="K255" s="749" t="s">
        <v>783</v>
      </c>
      <c r="L255" s="752">
        <v>96.32999999999997</v>
      </c>
      <c r="M255" s="752">
        <v>8</v>
      </c>
      <c r="N255" s="753">
        <v>770.63999999999976</v>
      </c>
    </row>
    <row r="256" spans="1:14" ht="14.4" customHeight="1" x14ac:dyDescent="0.3">
      <c r="A256" s="747" t="s">
        <v>553</v>
      </c>
      <c r="B256" s="748" t="s">
        <v>554</v>
      </c>
      <c r="C256" s="749" t="s">
        <v>579</v>
      </c>
      <c r="D256" s="750" t="s">
        <v>580</v>
      </c>
      <c r="E256" s="751">
        <v>50113001</v>
      </c>
      <c r="F256" s="750" t="s">
        <v>585</v>
      </c>
      <c r="G256" s="749" t="s">
        <v>586</v>
      </c>
      <c r="H256" s="749">
        <v>225168</v>
      </c>
      <c r="I256" s="749">
        <v>225168</v>
      </c>
      <c r="J256" s="749" t="s">
        <v>784</v>
      </c>
      <c r="K256" s="749" t="s">
        <v>785</v>
      </c>
      <c r="L256" s="752">
        <v>65.262307692307687</v>
      </c>
      <c r="M256" s="752">
        <v>13</v>
      </c>
      <c r="N256" s="753">
        <v>848.41</v>
      </c>
    </row>
    <row r="257" spans="1:14" ht="14.4" customHeight="1" x14ac:dyDescent="0.3">
      <c r="A257" s="747" t="s">
        <v>553</v>
      </c>
      <c r="B257" s="748" t="s">
        <v>554</v>
      </c>
      <c r="C257" s="749" t="s">
        <v>579</v>
      </c>
      <c r="D257" s="750" t="s">
        <v>580</v>
      </c>
      <c r="E257" s="751">
        <v>50113001</v>
      </c>
      <c r="F257" s="750" t="s">
        <v>585</v>
      </c>
      <c r="G257" s="749" t="s">
        <v>595</v>
      </c>
      <c r="H257" s="749">
        <v>140373</v>
      </c>
      <c r="I257" s="749">
        <v>40373</v>
      </c>
      <c r="J257" s="749" t="s">
        <v>911</v>
      </c>
      <c r="K257" s="749" t="s">
        <v>912</v>
      </c>
      <c r="L257" s="752">
        <v>180.64000000000001</v>
      </c>
      <c r="M257" s="752">
        <v>1</v>
      </c>
      <c r="N257" s="753">
        <v>180.64000000000001</v>
      </c>
    </row>
    <row r="258" spans="1:14" ht="14.4" customHeight="1" x14ac:dyDescent="0.3">
      <c r="A258" s="747" t="s">
        <v>553</v>
      </c>
      <c r="B258" s="748" t="s">
        <v>554</v>
      </c>
      <c r="C258" s="749" t="s">
        <v>579</v>
      </c>
      <c r="D258" s="750" t="s">
        <v>580</v>
      </c>
      <c r="E258" s="751">
        <v>50113001</v>
      </c>
      <c r="F258" s="750" t="s">
        <v>585</v>
      </c>
      <c r="G258" s="749" t="s">
        <v>586</v>
      </c>
      <c r="H258" s="749">
        <v>100502</v>
      </c>
      <c r="I258" s="749">
        <v>502</v>
      </c>
      <c r="J258" s="749" t="s">
        <v>672</v>
      </c>
      <c r="K258" s="749" t="s">
        <v>673</v>
      </c>
      <c r="L258" s="752">
        <v>238.68000000000006</v>
      </c>
      <c r="M258" s="752">
        <v>1</v>
      </c>
      <c r="N258" s="753">
        <v>238.68000000000006</v>
      </c>
    </row>
    <row r="259" spans="1:14" ht="14.4" customHeight="1" x14ac:dyDescent="0.3">
      <c r="A259" s="747" t="s">
        <v>553</v>
      </c>
      <c r="B259" s="748" t="s">
        <v>554</v>
      </c>
      <c r="C259" s="749" t="s">
        <v>579</v>
      </c>
      <c r="D259" s="750" t="s">
        <v>580</v>
      </c>
      <c r="E259" s="751">
        <v>50113001</v>
      </c>
      <c r="F259" s="750" t="s">
        <v>585</v>
      </c>
      <c r="G259" s="749" t="s">
        <v>595</v>
      </c>
      <c r="H259" s="749">
        <v>127738</v>
      </c>
      <c r="I259" s="749">
        <v>127738</v>
      </c>
      <c r="J259" s="749" t="s">
        <v>913</v>
      </c>
      <c r="K259" s="749" t="s">
        <v>914</v>
      </c>
      <c r="L259" s="752">
        <v>95.370000000000019</v>
      </c>
      <c r="M259" s="752">
        <v>35</v>
      </c>
      <c r="N259" s="753">
        <v>3337.9500000000007</v>
      </c>
    </row>
    <row r="260" spans="1:14" ht="14.4" customHeight="1" x14ac:dyDescent="0.3">
      <c r="A260" s="747" t="s">
        <v>553</v>
      </c>
      <c r="B260" s="748" t="s">
        <v>554</v>
      </c>
      <c r="C260" s="749" t="s">
        <v>579</v>
      </c>
      <c r="D260" s="750" t="s">
        <v>580</v>
      </c>
      <c r="E260" s="751">
        <v>50113001</v>
      </c>
      <c r="F260" s="750" t="s">
        <v>585</v>
      </c>
      <c r="G260" s="749" t="s">
        <v>586</v>
      </c>
      <c r="H260" s="749">
        <v>100283</v>
      </c>
      <c r="I260" s="749">
        <v>100283</v>
      </c>
      <c r="J260" s="749" t="s">
        <v>915</v>
      </c>
      <c r="K260" s="749" t="s">
        <v>916</v>
      </c>
      <c r="L260" s="752">
        <v>84.24</v>
      </c>
      <c r="M260" s="752">
        <v>1</v>
      </c>
      <c r="N260" s="753">
        <v>84.24</v>
      </c>
    </row>
    <row r="261" spans="1:14" ht="14.4" customHeight="1" x14ac:dyDescent="0.3">
      <c r="A261" s="747" t="s">
        <v>553</v>
      </c>
      <c r="B261" s="748" t="s">
        <v>554</v>
      </c>
      <c r="C261" s="749" t="s">
        <v>579</v>
      </c>
      <c r="D261" s="750" t="s">
        <v>580</v>
      </c>
      <c r="E261" s="751">
        <v>50113001</v>
      </c>
      <c r="F261" s="750" t="s">
        <v>585</v>
      </c>
      <c r="G261" s="749" t="s">
        <v>586</v>
      </c>
      <c r="H261" s="749">
        <v>157525</v>
      </c>
      <c r="I261" s="749">
        <v>57525</v>
      </c>
      <c r="J261" s="749" t="s">
        <v>917</v>
      </c>
      <c r="K261" s="749" t="s">
        <v>918</v>
      </c>
      <c r="L261" s="752">
        <v>97.54000000000002</v>
      </c>
      <c r="M261" s="752">
        <v>2</v>
      </c>
      <c r="N261" s="753">
        <v>195.08000000000004</v>
      </c>
    </row>
    <row r="262" spans="1:14" ht="14.4" customHeight="1" x14ac:dyDescent="0.3">
      <c r="A262" s="747" t="s">
        <v>553</v>
      </c>
      <c r="B262" s="748" t="s">
        <v>554</v>
      </c>
      <c r="C262" s="749" t="s">
        <v>579</v>
      </c>
      <c r="D262" s="750" t="s">
        <v>580</v>
      </c>
      <c r="E262" s="751">
        <v>50113001</v>
      </c>
      <c r="F262" s="750" t="s">
        <v>585</v>
      </c>
      <c r="G262" s="749" t="s">
        <v>586</v>
      </c>
      <c r="H262" s="749">
        <v>100513</v>
      </c>
      <c r="I262" s="749">
        <v>513</v>
      </c>
      <c r="J262" s="749" t="s">
        <v>919</v>
      </c>
      <c r="K262" s="749" t="s">
        <v>783</v>
      </c>
      <c r="L262" s="752">
        <v>56.790000000000006</v>
      </c>
      <c r="M262" s="752">
        <v>30</v>
      </c>
      <c r="N262" s="753">
        <v>1703.7000000000003</v>
      </c>
    </row>
    <row r="263" spans="1:14" ht="14.4" customHeight="1" x14ac:dyDescent="0.3">
      <c r="A263" s="747" t="s">
        <v>553</v>
      </c>
      <c r="B263" s="748" t="s">
        <v>554</v>
      </c>
      <c r="C263" s="749" t="s">
        <v>579</v>
      </c>
      <c r="D263" s="750" t="s">
        <v>580</v>
      </c>
      <c r="E263" s="751">
        <v>50113001</v>
      </c>
      <c r="F263" s="750" t="s">
        <v>585</v>
      </c>
      <c r="G263" s="749" t="s">
        <v>595</v>
      </c>
      <c r="H263" s="749">
        <v>191788</v>
      </c>
      <c r="I263" s="749">
        <v>91788</v>
      </c>
      <c r="J263" s="749" t="s">
        <v>920</v>
      </c>
      <c r="K263" s="749" t="s">
        <v>921</v>
      </c>
      <c r="L263" s="752">
        <v>9.2300000000000022</v>
      </c>
      <c r="M263" s="752">
        <v>4</v>
      </c>
      <c r="N263" s="753">
        <v>36.920000000000009</v>
      </c>
    </row>
    <row r="264" spans="1:14" ht="14.4" customHeight="1" x14ac:dyDescent="0.3">
      <c r="A264" s="747" t="s">
        <v>553</v>
      </c>
      <c r="B264" s="748" t="s">
        <v>554</v>
      </c>
      <c r="C264" s="749" t="s">
        <v>579</v>
      </c>
      <c r="D264" s="750" t="s">
        <v>580</v>
      </c>
      <c r="E264" s="751">
        <v>50113001</v>
      </c>
      <c r="F264" s="750" t="s">
        <v>585</v>
      </c>
      <c r="G264" s="749" t="s">
        <v>586</v>
      </c>
      <c r="H264" s="749">
        <v>184400</v>
      </c>
      <c r="I264" s="749">
        <v>84400</v>
      </c>
      <c r="J264" s="749" t="s">
        <v>922</v>
      </c>
      <c r="K264" s="749" t="s">
        <v>923</v>
      </c>
      <c r="L264" s="752">
        <v>671.58</v>
      </c>
      <c r="M264" s="752">
        <v>1</v>
      </c>
      <c r="N264" s="753">
        <v>671.58</v>
      </c>
    </row>
    <row r="265" spans="1:14" ht="14.4" customHeight="1" x14ac:dyDescent="0.3">
      <c r="A265" s="747" t="s">
        <v>553</v>
      </c>
      <c r="B265" s="748" t="s">
        <v>554</v>
      </c>
      <c r="C265" s="749" t="s">
        <v>579</v>
      </c>
      <c r="D265" s="750" t="s">
        <v>580</v>
      </c>
      <c r="E265" s="751">
        <v>50113001</v>
      </c>
      <c r="F265" s="750" t="s">
        <v>585</v>
      </c>
      <c r="G265" s="749" t="s">
        <v>586</v>
      </c>
      <c r="H265" s="749">
        <v>188860</v>
      </c>
      <c r="I265" s="749">
        <v>154078</v>
      </c>
      <c r="J265" s="749" t="s">
        <v>924</v>
      </c>
      <c r="K265" s="749" t="s">
        <v>925</v>
      </c>
      <c r="L265" s="752">
        <v>839.42</v>
      </c>
      <c r="M265" s="752">
        <v>1</v>
      </c>
      <c r="N265" s="753">
        <v>839.42</v>
      </c>
    </row>
    <row r="266" spans="1:14" ht="14.4" customHeight="1" x14ac:dyDescent="0.3">
      <c r="A266" s="747" t="s">
        <v>553</v>
      </c>
      <c r="B266" s="748" t="s">
        <v>554</v>
      </c>
      <c r="C266" s="749" t="s">
        <v>579</v>
      </c>
      <c r="D266" s="750" t="s">
        <v>580</v>
      </c>
      <c r="E266" s="751">
        <v>50113001</v>
      </c>
      <c r="F266" s="750" t="s">
        <v>585</v>
      </c>
      <c r="G266" s="749" t="s">
        <v>586</v>
      </c>
      <c r="H266" s="749">
        <v>104307</v>
      </c>
      <c r="I266" s="749">
        <v>4307</v>
      </c>
      <c r="J266" s="749" t="s">
        <v>926</v>
      </c>
      <c r="K266" s="749" t="s">
        <v>927</v>
      </c>
      <c r="L266" s="752">
        <v>351.21516129032267</v>
      </c>
      <c r="M266" s="752">
        <v>31</v>
      </c>
      <c r="N266" s="753">
        <v>10887.670000000002</v>
      </c>
    </row>
    <row r="267" spans="1:14" ht="14.4" customHeight="1" x14ac:dyDescent="0.3">
      <c r="A267" s="747" t="s">
        <v>553</v>
      </c>
      <c r="B267" s="748" t="s">
        <v>554</v>
      </c>
      <c r="C267" s="749" t="s">
        <v>579</v>
      </c>
      <c r="D267" s="750" t="s">
        <v>580</v>
      </c>
      <c r="E267" s="751">
        <v>50113001</v>
      </c>
      <c r="F267" s="750" t="s">
        <v>585</v>
      </c>
      <c r="G267" s="749" t="s">
        <v>586</v>
      </c>
      <c r="H267" s="749">
        <v>501544</v>
      </c>
      <c r="I267" s="749">
        <v>0</v>
      </c>
      <c r="J267" s="749" t="s">
        <v>928</v>
      </c>
      <c r="K267" s="749" t="s">
        <v>929</v>
      </c>
      <c r="L267" s="752">
        <v>330</v>
      </c>
      <c r="M267" s="752">
        <v>30</v>
      </c>
      <c r="N267" s="753">
        <v>9900</v>
      </c>
    </row>
    <row r="268" spans="1:14" ht="14.4" customHeight="1" x14ac:dyDescent="0.3">
      <c r="A268" s="747" t="s">
        <v>553</v>
      </c>
      <c r="B268" s="748" t="s">
        <v>554</v>
      </c>
      <c r="C268" s="749" t="s">
        <v>579</v>
      </c>
      <c r="D268" s="750" t="s">
        <v>580</v>
      </c>
      <c r="E268" s="751">
        <v>50113001</v>
      </c>
      <c r="F268" s="750" t="s">
        <v>585</v>
      </c>
      <c r="G268" s="749" t="s">
        <v>586</v>
      </c>
      <c r="H268" s="749">
        <v>100536</v>
      </c>
      <c r="I268" s="749">
        <v>536</v>
      </c>
      <c r="J268" s="749" t="s">
        <v>675</v>
      </c>
      <c r="K268" s="749" t="s">
        <v>590</v>
      </c>
      <c r="L268" s="752">
        <v>140.25</v>
      </c>
      <c r="M268" s="752">
        <v>100</v>
      </c>
      <c r="N268" s="753">
        <v>14025</v>
      </c>
    </row>
    <row r="269" spans="1:14" ht="14.4" customHeight="1" x14ac:dyDescent="0.3">
      <c r="A269" s="747" t="s">
        <v>553</v>
      </c>
      <c r="B269" s="748" t="s">
        <v>554</v>
      </c>
      <c r="C269" s="749" t="s">
        <v>579</v>
      </c>
      <c r="D269" s="750" t="s">
        <v>580</v>
      </c>
      <c r="E269" s="751">
        <v>50113001</v>
      </c>
      <c r="F269" s="750" t="s">
        <v>585</v>
      </c>
      <c r="G269" s="749" t="s">
        <v>595</v>
      </c>
      <c r="H269" s="749">
        <v>107981</v>
      </c>
      <c r="I269" s="749">
        <v>7981</v>
      </c>
      <c r="J269" s="749" t="s">
        <v>676</v>
      </c>
      <c r="K269" s="749" t="s">
        <v>677</v>
      </c>
      <c r="L269" s="752">
        <v>50.640000000000008</v>
      </c>
      <c r="M269" s="752">
        <v>3</v>
      </c>
      <c r="N269" s="753">
        <v>151.92000000000002</v>
      </c>
    </row>
    <row r="270" spans="1:14" ht="14.4" customHeight="1" x14ac:dyDescent="0.3">
      <c r="A270" s="747" t="s">
        <v>553</v>
      </c>
      <c r="B270" s="748" t="s">
        <v>554</v>
      </c>
      <c r="C270" s="749" t="s">
        <v>579</v>
      </c>
      <c r="D270" s="750" t="s">
        <v>580</v>
      </c>
      <c r="E270" s="751">
        <v>50113001</v>
      </c>
      <c r="F270" s="750" t="s">
        <v>585</v>
      </c>
      <c r="G270" s="749" t="s">
        <v>595</v>
      </c>
      <c r="H270" s="749">
        <v>155823</v>
      </c>
      <c r="I270" s="749">
        <v>55823</v>
      </c>
      <c r="J270" s="749" t="s">
        <v>676</v>
      </c>
      <c r="K270" s="749" t="s">
        <v>678</v>
      </c>
      <c r="L270" s="752">
        <v>33.470000000000006</v>
      </c>
      <c r="M270" s="752">
        <v>3</v>
      </c>
      <c r="N270" s="753">
        <v>100.41000000000003</v>
      </c>
    </row>
    <row r="271" spans="1:14" ht="14.4" customHeight="1" x14ac:dyDescent="0.3">
      <c r="A271" s="747" t="s">
        <v>553</v>
      </c>
      <c r="B271" s="748" t="s">
        <v>554</v>
      </c>
      <c r="C271" s="749" t="s">
        <v>579</v>
      </c>
      <c r="D271" s="750" t="s">
        <v>580</v>
      </c>
      <c r="E271" s="751">
        <v>50113001</v>
      </c>
      <c r="F271" s="750" t="s">
        <v>585</v>
      </c>
      <c r="G271" s="749" t="s">
        <v>595</v>
      </c>
      <c r="H271" s="749">
        <v>155824</v>
      </c>
      <c r="I271" s="749">
        <v>55824</v>
      </c>
      <c r="J271" s="749" t="s">
        <v>676</v>
      </c>
      <c r="K271" s="749" t="s">
        <v>679</v>
      </c>
      <c r="L271" s="752">
        <v>50.940000000000019</v>
      </c>
      <c r="M271" s="752">
        <v>3</v>
      </c>
      <c r="N271" s="753">
        <v>152.82000000000005</v>
      </c>
    </row>
    <row r="272" spans="1:14" ht="14.4" customHeight="1" x14ac:dyDescent="0.3">
      <c r="A272" s="747" t="s">
        <v>553</v>
      </c>
      <c r="B272" s="748" t="s">
        <v>554</v>
      </c>
      <c r="C272" s="749" t="s">
        <v>579</v>
      </c>
      <c r="D272" s="750" t="s">
        <v>580</v>
      </c>
      <c r="E272" s="751">
        <v>50113001</v>
      </c>
      <c r="F272" s="750" t="s">
        <v>585</v>
      </c>
      <c r="G272" s="749" t="s">
        <v>586</v>
      </c>
      <c r="H272" s="749">
        <v>100874</v>
      </c>
      <c r="I272" s="749">
        <v>874</v>
      </c>
      <c r="J272" s="749" t="s">
        <v>682</v>
      </c>
      <c r="K272" s="749" t="s">
        <v>683</v>
      </c>
      <c r="L272" s="752">
        <v>48.403636363636366</v>
      </c>
      <c r="M272" s="752">
        <v>55</v>
      </c>
      <c r="N272" s="753">
        <v>2662.2000000000003</v>
      </c>
    </row>
    <row r="273" spans="1:14" ht="14.4" customHeight="1" x14ac:dyDescent="0.3">
      <c r="A273" s="747" t="s">
        <v>553</v>
      </c>
      <c r="B273" s="748" t="s">
        <v>554</v>
      </c>
      <c r="C273" s="749" t="s">
        <v>579</v>
      </c>
      <c r="D273" s="750" t="s">
        <v>580</v>
      </c>
      <c r="E273" s="751">
        <v>50113001</v>
      </c>
      <c r="F273" s="750" t="s">
        <v>585</v>
      </c>
      <c r="G273" s="749" t="s">
        <v>595</v>
      </c>
      <c r="H273" s="749">
        <v>850729</v>
      </c>
      <c r="I273" s="749">
        <v>157875</v>
      </c>
      <c r="J273" s="749" t="s">
        <v>930</v>
      </c>
      <c r="K273" s="749" t="s">
        <v>931</v>
      </c>
      <c r="L273" s="752">
        <v>225.5</v>
      </c>
      <c r="M273" s="752">
        <v>2</v>
      </c>
      <c r="N273" s="753">
        <v>451</v>
      </c>
    </row>
    <row r="274" spans="1:14" ht="14.4" customHeight="1" x14ac:dyDescent="0.3">
      <c r="A274" s="747" t="s">
        <v>553</v>
      </c>
      <c r="B274" s="748" t="s">
        <v>554</v>
      </c>
      <c r="C274" s="749" t="s">
        <v>579</v>
      </c>
      <c r="D274" s="750" t="s">
        <v>580</v>
      </c>
      <c r="E274" s="751">
        <v>50113001</v>
      </c>
      <c r="F274" s="750" t="s">
        <v>585</v>
      </c>
      <c r="G274" s="749" t="s">
        <v>586</v>
      </c>
      <c r="H274" s="749">
        <v>849941</v>
      </c>
      <c r="I274" s="749">
        <v>162142</v>
      </c>
      <c r="J274" s="749" t="s">
        <v>685</v>
      </c>
      <c r="K274" s="749" t="s">
        <v>932</v>
      </c>
      <c r="L274" s="752">
        <v>29.725000000000005</v>
      </c>
      <c r="M274" s="752">
        <v>6</v>
      </c>
      <c r="N274" s="753">
        <v>178.35000000000002</v>
      </c>
    </row>
    <row r="275" spans="1:14" ht="14.4" customHeight="1" x14ac:dyDescent="0.3">
      <c r="A275" s="747" t="s">
        <v>553</v>
      </c>
      <c r="B275" s="748" t="s">
        <v>554</v>
      </c>
      <c r="C275" s="749" t="s">
        <v>579</v>
      </c>
      <c r="D275" s="750" t="s">
        <v>580</v>
      </c>
      <c r="E275" s="751">
        <v>50113001</v>
      </c>
      <c r="F275" s="750" t="s">
        <v>585</v>
      </c>
      <c r="G275" s="749" t="s">
        <v>586</v>
      </c>
      <c r="H275" s="749">
        <v>155911</v>
      </c>
      <c r="I275" s="749">
        <v>55911</v>
      </c>
      <c r="J275" s="749" t="s">
        <v>933</v>
      </c>
      <c r="K275" s="749" t="s">
        <v>934</v>
      </c>
      <c r="L275" s="752">
        <v>35.379999999999995</v>
      </c>
      <c r="M275" s="752">
        <v>7</v>
      </c>
      <c r="N275" s="753">
        <v>247.65999999999997</v>
      </c>
    </row>
    <row r="276" spans="1:14" ht="14.4" customHeight="1" x14ac:dyDescent="0.3">
      <c r="A276" s="747" t="s">
        <v>553</v>
      </c>
      <c r="B276" s="748" t="s">
        <v>554</v>
      </c>
      <c r="C276" s="749" t="s">
        <v>579</v>
      </c>
      <c r="D276" s="750" t="s">
        <v>580</v>
      </c>
      <c r="E276" s="751">
        <v>50113001</v>
      </c>
      <c r="F276" s="750" t="s">
        <v>585</v>
      </c>
      <c r="G276" s="749" t="s">
        <v>586</v>
      </c>
      <c r="H276" s="749">
        <v>100269</v>
      </c>
      <c r="I276" s="749">
        <v>269</v>
      </c>
      <c r="J276" s="749" t="s">
        <v>935</v>
      </c>
      <c r="K276" s="749" t="s">
        <v>936</v>
      </c>
      <c r="L276" s="752">
        <v>41.050000000000018</v>
      </c>
      <c r="M276" s="752">
        <v>1</v>
      </c>
      <c r="N276" s="753">
        <v>41.050000000000018</v>
      </c>
    </row>
    <row r="277" spans="1:14" ht="14.4" customHeight="1" x14ac:dyDescent="0.3">
      <c r="A277" s="747" t="s">
        <v>553</v>
      </c>
      <c r="B277" s="748" t="s">
        <v>554</v>
      </c>
      <c r="C277" s="749" t="s">
        <v>579</v>
      </c>
      <c r="D277" s="750" t="s">
        <v>580</v>
      </c>
      <c r="E277" s="751">
        <v>50113001</v>
      </c>
      <c r="F277" s="750" t="s">
        <v>585</v>
      </c>
      <c r="G277" s="749" t="s">
        <v>586</v>
      </c>
      <c r="H277" s="749">
        <v>102959</v>
      </c>
      <c r="I277" s="749">
        <v>2959</v>
      </c>
      <c r="J277" s="749" t="s">
        <v>937</v>
      </c>
      <c r="K277" s="749" t="s">
        <v>938</v>
      </c>
      <c r="L277" s="752">
        <v>76.48</v>
      </c>
      <c r="M277" s="752">
        <v>1</v>
      </c>
      <c r="N277" s="753">
        <v>76.48</v>
      </c>
    </row>
    <row r="278" spans="1:14" ht="14.4" customHeight="1" x14ac:dyDescent="0.3">
      <c r="A278" s="747" t="s">
        <v>553</v>
      </c>
      <c r="B278" s="748" t="s">
        <v>554</v>
      </c>
      <c r="C278" s="749" t="s">
        <v>579</v>
      </c>
      <c r="D278" s="750" t="s">
        <v>580</v>
      </c>
      <c r="E278" s="751">
        <v>50113001</v>
      </c>
      <c r="F278" s="750" t="s">
        <v>585</v>
      </c>
      <c r="G278" s="749" t="s">
        <v>595</v>
      </c>
      <c r="H278" s="749">
        <v>847149</v>
      </c>
      <c r="I278" s="749">
        <v>124115</v>
      </c>
      <c r="J278" s="749" t="s">
        <v>939</v>
      </c>
      <c r="K278" s="749" t="s">
        <v>709</v>
      </c>
      <c r="L278" s="752">
        <v>213.24</v>
      </c>
      <c r="M278" s="752">
        <v>2</v>
      </c>
      <c r="N278" s="753">
        <v>426.48</v>
      </c>
    </row>
    <row r="279" spans="1:14" ht="14.4" customHeight="1" x14ac:dyDescent="0.3">
      <c r="A279" s="747" t="s">
        <v>553</v>
      </c>
      <c r="B279" s="748" t="s">
        <v>554</v>
      </c>
      <c r="C279" s="749" t="s">
        <v>579</v>
      </c>
      <c r="D279" s="750" t="s">
        <v>580</v>
      </c>
      <c r="E279" s="751">
        <v>50113001</v>
      </c>
      <c r="F279" s="750" t="s">
        <v>585</v>
      </c>
      <c r="G279" s="749" t="s">
        <v>555</v>
      </c>
      <c r="H279" s="749">
        <v>118175</v>
      </c>
      <c r="I279" s="749">
        <v>18175</v>
      </c>
      <c r="J279" s="749" t="s">
        <v>940</v>
      </c>
      <c r="K279" s="749" t="s">
        <v>941</v>
      </c>
      <c r="L279" s="752">
        <v>851.4</v>
      </c>
      <c r="M279" s="752">
        <v>4</v>
      </c>
      <c r="N279" s="753">
        <v>3405.6</v>
      </c>
    </row>
    <row r="280" spans="1:14" ht="14.4" customHeight="1" x14ac:dyDescent="0.3">
      <c r="A280" s="747" t="s">
        <v>553</v>
      </c>
      <c r="B280" s="748" t="s">
        <v>554</v>
      </c>
      <c r="C280" s="749" t="s">
        <v>579</v>
      </c>
      <c r="D280" s="750" t="s">
        <v>580</v>
      </c>
      <c r="E280" s="751">
        <v>50113001</v>
      </c>
      <c r="F280" s="750" t="s">
        <v>585</v>
      </c>
      <c r="G280" s="749" t="s">
        <v>586</v>
      </c>
      <c r="H280" s="749">
        <v>113373</v>
      </c>
      <c r="I280" s="749">
        <v>154858</v>
      </c>
      <c r="J280" s="749" t="s">
        <v>942</v>
      </c>
      <c r="K280" s="749" t="s">
        <v>943</v>
      </c>
      <c r="L280" s="752">
        <v>257.90000000000003</v>
      </c>
      <c r="M280" s="752">
        <v>1</v>
      </c>
      <c r="N280" s="753">
        <v>257.90000000000003</v>
      </c>
    </row>
    <row r="281" spans="1:14" ht="14.4" customHeight="1" x14ac:dyDescent="0.3">
      <c r="A281" s="747" t="s">
        <v>553</v>
      </c>
      <c r="B281" s="748" t="s">
        <v>554</v>
      </c>
      <c r="C281" s="749" t="s">
        <v>579</v>
      </c>
      <c r="D281" s="750" t="s">
        <v>580</v>
      </c>
      <c r="E281" s="751">
        <v>50113001</v>
      </c>
      <c r="F281" s="750" t="s">
        <v>585</v>
      </c>
      <c r="G281" s="749" t="s">
        <v>595</v>
      </c>
      <c r="H281" s="749">
        <v>130652</v>
      </c>
      <c r="I281" s="749">
        <v>30652</v>
      </c>
      <c r="J281" s="749" t="s">
        <v>687</v>
      </c>
      <c r="K281" s="749" t="s">
        <v>688</v>
      </c>
      <c r="L281" s="752">
        <v>103.77</v>
      </c>
      <c r="M281" s="752">
        <v>1</v>
      </c>
      <c r="N281" s="753">
        <v>103.77</v>
      </c>
    </row>
    <row r="282" spans="1:14" ht="14.4" customHeight="1" x14ac:dyDescent="0.3">
      <c r="A282" s="747" t="s">
        <v>553</v>
      </c>
      <c r="B282" s="748" t="s">
        <v>554</v>
      </c>
      <c r="C282" s="749" t="s">
        <v>579</v>
      </c>
      <c r="D282" s="750" t="s">
        <v>580</v>
      </c>
      <c r="E282" s="751">
        <v>50113001</v>
      </c>
      <c r="F282" s="750" t="s">
        <v>585</v>
      </c>
      <c r="G282" s="749" t="s">
        <v>586</v>
      </c>
      <c r="H282" s="749">
        <v>118305</v>
      </c>
      <c r="I282" s="749">
        <v>18305</v>
      </c>
      <c r="J282" s="749" t="s">
        <v>689</v>
      </c>
      <c r="K282" s="749" t="s">
        <v>690</v>
      </c>
      <c r="L282" s="752">
        <v>242</v>
      </c>
      <c r="M282" s="752">
        <v>46</v>
      </c>
      <c r="N282" s="753">
        <v>11132</v>
      </c>
    </row>
    <row r="283" spans="1:14" ht="14.4" customHeight="1" x14ac:dyDescent="0.3">
      <c r="A283" s="747" t="s">
        <v>553</v>
      </c>
      <c r="B283" s="748" t="s">
        <v>554</v>
      </c>
      <c r="C283" s="749" t="s">
        <v>579</v>
      </c>
      <c r="D283" s="750" t="s">
        <v>580</v>
      </c>
      <c r="E283" s="751">
        <v>50113001</v>
      </c>
      <c r="F283" s="750" t="s">
        <v>585</v>
      </c>
      <c r="G283" s="749" t="s">
        <v>595</v>
      </c>
      <c r="H283" s="749">
        <v>197231</v>
      </c>
      <c r="I283" s="749">
        <v>197231</v>
      </c>
      <c r="J283" s="749" t="s">
        <v>944</v>
      </c>
      <c r="K283" s="749" t="s">
        <v>945</v>
      </c>
      <c r="L283" s="752">
        <v>254.13</v>
      </c>
      <c r="M283" s="752">
        <v>1</v>
      </c>
      <c r="N283" s="753">
        <v>254.13</v>
      </c>
    </row>
    <row r="284" spans="1:14" ht="14.4" customHeight="1" x14ac:dyDescent="0.3">
      <c r="A284" s="747" t="s">
        <v>553</v>
      </c>
      <c r="B284" s="748" t="s">
        <v>554</v>
      </c>
      <c r="C284" s="749" t="s">
        <v>579</v>
      </c>
      <c r="D284" s="750" t="s">
        <v>580</v>
      </c>
      <c r="E284" s="751">
        <v>50113001</v>
      </c>
      <c r="F284" s="750" t="s">
        <v>585</v>
      </c>
      <c r="G284" s="749" t="s">
        <v>555</v>
      </c>
      <c r="H284" s="749">
        <v>114709</v>
      </c>
      <c r="I284" s="749">
        <v>14709</v>
      </c>
      <c r="J284" s="749" t="s">
        <v>946</v>
      </c>
      <c r="K284" s="749" t="s">
        <v>947</v>
      </c>
      <c r="L284" s="752">
        <v>72.700000000000031</v>
      </c>
      <c r="M284" s="752">
        <v>1</v>
      </c>
      <c r="N284" s="753">
        <v>72.700000000000031</v>
      </c>
    </row>
    <row r="285" spans="1:14" ht="14.4" customHeight="1" x14ac:dyDescent="0.3">
      <c r="A285" s="747" t="s">
        <v>553</v>
      </c>
      <c r="B285" s="748" t="s">
        <v>554</v>
      </c>
      <c r="C285" s="749" t="s">
        <v>579</v>
      </c>
      <c r="D285" s="750" t="s">
        <v>580</v>
      </c>
      <c r="E285" s="751">
        <v>50113001</v>
      </c>
      <c r="F285" s="750" t="s">
        <v>585</v>
      </c>
      <c r="G285" s="749" t="s">
        <v>586</v>
      </c>
      <c r="H285" s="749">
        <v>147712</v>
      </c>
      <c r="I285" s="749">
        <v>47712</v>
      </c>
      <c r="J285" s="749" t="s">
        <v>948</v>
      </c>
      <c r="K285" s="749" t="s">
        <v>949</v>
      </c>
      <c r="L285" s="752">
        <v>224.44000000000005</v>
      </c>
      <c r="M285" s="752">
        <v>1</v>
      </c>
      <c r="N285" s="753">
        <v>224.44000000000005</v>
      </c>
    </row>
    <row r="286" spans="1:14" ht="14.4" customHeight="1" x14ac:dyDescent="0.3">
      <c r="A286" s="747" t="s">
        <v>553</v>
      </c>
      <c r="B286" s="748" t="s">
        <v>554</v>
      </c>
      <c r="C286" s="749" t="s">
        <v>579</v>
      </c>
      <c r="D286" s="750" t="s">
        <v>580</v>
      </c>
      <c r="E286" s="751">
        <v>50113001</v>
      </c>
      <c r="F286" s="750" t="s">
        <v>585</v>
      </c>
      <c r="G286" s="749" t="s">
        <v>586</v>
      </c>
      <c r="H286" s="749">
        <v>115641</v>
      </c>
      <c r="I286" s="749">
        <v>15641</v>
      </c>
      <c r="J286" s="749" t="s">
        <v>950</v>
      </c>
      <c r="K286" s="749" t="s">
        <v>951</v>
      </c>
      <c r="L286" s="752">
        <v>588.30000000000007</v>
      </c>
      <c r="M286" s="752">
        <v>1</v>
      </c>
      <c r="N286" s="753">
        <v>588.30000000000007</v>
      </c>
    </row>
    <row r="287" spans="1:14" ht="14.4" customHeight="1" x14ac:dyDescent="0.3">
      <c r="A287" s="747" t="s">
        <v>553</v>
      </c>
      <c r="B287" s="748" t="s">
        <v>554</v>
      </c>
      <c r="C287" s="749" t="s">
        <v>579</v>
      </c>
      <c r="D287" s="750" t="s">
        <v>580</v>
      </c>
      <c r="E287" s="751">
        <v>50113001</v>
      </c>
      <c r="F287" s="750" t="s">
        <v>585</v>
      </c>
      <c r="G287" s="749" t="s">
        <v>586</v>
      </c>
      <c r="H287" s="749">
        <v>207264</v>
      </c>
      <c r="I287" s="749">
        <v>207264</v>
      </c>
      <c r="J287" s="749" t="s">
        <v>952</v>
      </c>
      <c r="K287" s="749" t="s">
        <v>841</v>
      </c>
      <c r="L287" s="752">
        <v>137.91999999999999</v>
      </c>
      <c r="M287" s="752">
        <v>1</v>
      </c>
      <c r="N287" s="753">
        <v>137.91999999999999</v>
      </c>
    </row>
    <row r="288" spans="1:14" ht="14.4" customHeight="1" x14ac:dyDescent="0.3">
      <c r="A288" s="747" t="s">
        <v>553</v>
      </c>
      <c r="B288" s="748" t="s">
        <v>554</v>
      </c>
      <c r="C288" s="749" t="s">
        <v>579</v>
      </c>
      <c r="D288" s="750" t="s">
        <v>580</v>
      </c>
      <c r="E288" s="751">
        <v>50113001</v>
      </c>
      <c r="F288" s="750" t="s">
        <v>585</v>
      </c>
      <c r="G288" s="749" t="s">
        <v>595</v>
      </c>
      <c r="H288" s="749">
        <v>109709</v>
      </c>
      <c r="I288" s="749">
        <v>9709</v>
      </c>
      <c r="J288" s="749" t="s">
        <v>953</v>
      </c>
      <c r="K288" s="749" t="s">
        <v>954</v>
      </c>
      <c r="L288" s="752">
        <v>85.9</v>
      </c>
      <c r="M288" s="752">
        <v>60</v>
      </c>
      <c r="N288" s="753">
        <v>5154</v>
      </c>
    </row>
    <row r="289" spans="1:14" ht="14.4" customHeight="1" x14ac:dyDescent="0.3">
      <c r="A289" s="747" t="s">
        <v>553</v>
      </c>
      <c r="B289" s="748" t="s">
        <v>554</v>
      </c>
      <c r="C289" s="749" t="s">
        <v>579</v>
      </c>
      <c r="D289" s="750" t="s">
        <v>580</v>
      </c>
      <c r="E289" s="751">
        <v>50113001</v>
      </c>
      <c r="F289" s="750" t="s">
        <v>585</v>
      </c>
      <c r="G289" s="749" t="s">
        <v>586</v>
      </c>
      <c r="H289" s="749">
        <v>188850</v>
      </c>
      <c r="I289" s="749">
        <v>188850</v>
      </c>
      <c r="J289" s="749" t="s">
        <v>955</v>
      </c>
      <c r="K289" s="749" t="s">
        <v>956</v>
      </c>
      <c r="L289" s="752">
        <v>39.27000000000001</v>
      </c>
      <c r="M289" s="752">
        <v>1</v>
      </c>
      <c r="N289" s="753">
        <v>39.27000000000001</v>
      </c>
    </row>
    <row r="290" spans="1:14" ht="14.4" customHeight="1" x14ac:dyDescent="0.3">
      <c r="A290" s="747" t="s">
        <v>553</v>
      </c>
      <c r="B290" s="748" t="s">
        <v>554</v>
      </c>
      <c r="C290" s="749" t="s">
        <v>579</v>
      </c>
      <c r="D290" s="750" t="s">
        <v>580</v>
      </c>
      <c r="E290" s="751">
        <v>50113001</v>
      </c>
      <c r="F290" s="750" t="s">
        <v>585</v>
      </c>
      <c r="G290" s="749" t="s">
        <v>586</v>
      </c>
      <c r="H290" s="749">
        <v>188900</v>
      </c>
      <c r="I290" s="749">
        <v>88900</v>
      </c>
      <c r="J290" s="749" t="s">
        <v>800</v>
      </c>
      <c r="K290" s="749" t="s">
        <v>801</v>
      </c>
      <c r="L290" s="752">
        <v>81.820000000000036</v>
      </c>
      <c r="M290" s="752">
        <v>2</v>
      </c>
      <c r="N290" s="753">
        <v>163.64000000000007</v>
      </c>
    </row>
    <row r="291" spans="1:14" ht="14.4" customHeight="1" x14ac:dyDescent="0.3">
      <c r="A291" s="747" t="s">
        <v>553</v>
      </c>
      <c r="B291" s="748" t="s">
        <v>554</v>
      </c>
      <c r="C291" s="749" t="s">
        <v>579</v>
      </c>
      <c r="D291" s="750" t="s">
        <v>580</v>
      </c>
      <c r="E291" s="751">
        <v>50113001</v>
      </c>
      <c r="F291" s="750" t="s">
        <v>585</v>
      </c>
      <c r="G291" s="749" t="s">
        <v>595</v>
      </c>
      <c r="H291" s="749">
        <v>121088</v>
      </c>
      <c r="I291" s="749">
        <v>21088</v>
      </c>
      <c r="J291" s="749" t="s">
        <v>957</v>
      </c>
      <c r="K291" s="749" t="s">
        <v>958</v>
      </c>
      <c r="L291" s="752">
        <v>685.39999999999986</v>
      </c>
      <c r="M291" s="752">
        <v>40</v>
      </c>
      <c r="N291" s="753">
        <v>27415.999999999996</v>
      </c>
    </row>
    <row r="292" spans="1:14" ht="14.4" customHeight="1" x14ac:dyDescent="0.3">
      <c r="A292" s="747" t="s">
        <v>553</v>
      </c>
      <c r="B292" s="748" t="s">
        <v>554</v>
      </c>
      <c r="C292" s="749" t="s">
        <v>579</v>
      </c>
      <c r="D292" s="750" t="s">
        <v>580</v>
      </c>
      <c r="E292" s="751">
        <v>50113001</v>
      </c>
      <c r="F292" s="750" t="s">
        <v>585</v>
      </c>
      <c r="G292" s="749" t="s">
        <v>586</v>
      </c>
      <c r="H292" s="749">
        <v>100610</v>
      </c>
      <c r="I292" s="749">
        <v>610</v>
      </c>
      <c r="J292" s="749" t="s">
        <v>695</v>
      </c>
      <c r="K292" s="749" t="s">
        <v>696</v>
      </c>
      <c r="L292" s="752">
        <v>72.5</v>
      </c>
      <c r="M292" s="752">
        <v>3</v>
      </c>
      <c r="N292" s="753">
        <v>217.5</v>
      </c>
    </row>
    <row r="293" spans="1:14" ht="14.4" customHeight="1" x14ac:dyDescent="0.3">
      <c r="A293" s="747" t="s">
        <v>553</v>
      </c>
      <c r="B293" s="748" t="s">
        <v>554</v>
      </c>
      <c r="C293" s="749" t="s">
        <v>579</v>
      </c>
      <c r="D293" s="750" t="s">
        <v>580</v>
      </c>
      <c r="E293" s="751">
        <v>50113001</v>
      </c>
      <c r="F293" s="750" t="s">
        <v>585</v>
      </c>
      <c r="G293" s="749" t="s">
        <v>586</v>
      </c>
      <c r="H293" s="749">
        <v>100612</v>
      </c>
      <c r="I293" s="749">
        <v>612</v>
      </c>
      <c r="J293" s="749" t="s">
        <v>697</v>
      </c>
      <c r="K293" s="749" t="s">
        <v>698</v>
      </c>
      <c r="L293" s="752">
        <v>59.879999999999988</v>
      </c>
      <c r="M293" s="752">
        <v>6</v>
      </c>
      <c r="N293" s="753">
        <v>359.27999999999992</v>
      </c>
    </row>
    <row r="294" spans="1:14" ht="14.4" customHeight="1" x14ac:dyDescent="0.3">
      <c r="A294" s="747" t="s">
        <v>553</v>
      </c>
      <c r="B294" s="748" t="s">
        <v>554</v>
      </c>
      <c r="C294" s="749" t="s">
        <v>579</v>
      </c>
      <c r="D294" s="750" t="s">
        <v>580</v>
      </c>
      <c r="E294" s="751">
        <v>50113001</v>
      </c>
      <c r="F294" s="750" t="s">
        <v>585</v>
      </c>
      <c r="G294" s="749" t="s">
        <v>586</v>
      </c>
      <c r="H294" s="749">
        <v>171616</v>
      </c>
      <c r="I294" s="749">
        <v>171616</v>
      </c>
      <c r="J294" s="749" t="s">
        <v>959</v>
      </c>
      <c r="K294" s="749" t="s">
        <v>960</v>
      </c>
      <c r="L294" s="752">
        <v>478.25999999999993</v>
      </c>
      <c r="M294" s="752">
        <v>10</v>
      </c>
      <c r="N294" s="753">
        <v>4782.5999999999995</v>
      </c>
    </row>
    <row r="295" spans="1:14" ht="14.4" customHeight="1" x14ac:dyDescent="0.3">
      <c r="A295" s="747" t="s">
        <v>553</v>
      </c>
      <c r="B295" s="748" t="s">
        <v>554</v>
      </c>
      <c r="C295" s="749" t="s">
        <v>579</v>
      </c>
      <c r="D295" s="750" t="s">
        <v>580</v>
      </c>
      <c r="E295" s="751">
        <v>50113001</v>
      </c>
      <c r="F295" s="750" t="s">
        <v>585</v>
      </c>
      <c r="G295" s="749" t="s">
        <v>586</v>
      </c>
      <c r="H295" s="749">
        <v>395294</v>
      </c>
      <c r="I295" s="749">
        <v>180306</v>
      </c>
      <c r="J295" s="749" t="s">
        <v>961</v>
      </c>
      <c r="K295" s="749" t="s">
        <v>962</v>
      </c>
      <c r="L295" s="752">
        <v>175.68800000000005</v>
      </c>
      <c r="M295" s="752">
        <v>5</v>
      </c>
      <c r="N295" s="753">
        <v>878.44000000000017</v>
      </c>
    </row>
    <row r="296" spans="1:14" ht="14.4" customHeight="1" x14ac:dyDescent="0.3">
      <c r="A296" s="747" t="s">
        <v>553</v>
      </c>
      <c r="B296" s="748" t="s">
        <v>554</v>
      </c>
      <c r="C296" s="749" t="s">
        <v>579</v>
      </c>
      <c r="D296" s="750" t="s">
        <v>580</v>
      </c>
      <c r="E296" s="751">
        <v>50113001</v>
      </c>
      <c r="F296" s="750" t="s">
        <v>585</v>
      </c>
      <c r="G296" s="749" t="s">
        <v>586</v>
      </c>
      <c r="H296" s="749">
        <v>131215</v>
      </c>
      <c r="I296" s="749">
        <v>31215</v>
      </c>
      <c r="J296" s="749" t="s">
        <v>963</v>
      </c>
      <c r="K296" s="749" t="s">
        <v>964</v>
      </c>
      <c r="L296" s="752">
        <v>54.930000000000021</v>
      </c>
      <c r="M296" s="752">
        <v>5</v>
      </c>
      <c r="N296" s="753">
        <v>274.65000000000009</v>
      </c>
    </row>
    <row r="297" spans="1:14" ht="14.4" customHeight="1" x14ac:dyDescent="0.3">
      <c r="A297" s="747" t="s">
        <v>553</v>
      </c>
      <c r="B297" s="748" t="s">
        <v>554</v>
      </c>
      <c r="C297" s="749" t="s">
        <v>579</v>
      </c>
      <c r="D297" s="750" t="s">
        <v>580</v>
      </c>
      <c r="E297" s="751">
        <v>50113001</v>
      </c>
      <c r="F297" s="750" t="s">
        <v>585</v>
      </c>
      <c r="G297" s="749" t="s">
        <v>586</v>
      </c>
      <c r="H297" s="749">
        <v>131385</v>
      </c>
      <c r="I297" s="749">
        <v>31385</v>
      </c>
      <c r="J297" s="749" t="s">
        <v>963</v>
      </c>
      <c r="K297" s="749" t="s">
        <v>965</v>
      </c>
      <c r="L297" s="752">
        <v>39.229999999999997</v>
      </c>
      <c r="M297" s="752">
        <v>1</v>
      </c>
      <c r="N297" s="753">
        <v>39.229999999999997</v>
      </c>
    </row>
    <row r="298" spans="1:14" ht="14.4" customHeight="1" x14ac:dyDescent="0.3">
      <c r="A298" s="747" t="s">
        <v>553</v>
      </c>
      <c r="B298" s="748" t="s">
        <v>554</v>
      </c>
      <c r="C298" s="749" t="s">
        <v>579</v>
      </c>
      <c r="D298" s="750" t="s">
        <v>580</v>
      </c>
      <c r="E298" s="751">
        <v>50113001</v>
      </c>
      <c r="F298" s="750" t="s">
        <v>585</v>
      </c>
      <c r="G298" s="749" t="s">
        <v>586</v>
      </c>
      <c r="H298" s="749">
        <v>844764</v>
      </c>
      <c r="I298" s="749">
        <v>105943</v>
      </c>
      <c r="J298" s="749" t="s">
        <v>966</v>
      </c>
      <c r="K298" s="749" t="s">
        <v>967</v>
      </c>
      <c r="L298" s="752">
        <v>4503.16</v>
      </c>
      <c r="M298" s="752">
        <v>1</v>
      </c>
      <c r="N298" s="753">
        <v>4503.16</v>
      </c>
    </row>
    <row r="299" spans="1:14" ht="14.4" customHeight="1" x14ac:dyDescent="0.3">
      <c r="A299" s="747" t="s">
        <v>553</v>
      </c>
      <c r="B299" s="748" t="s">
        <v>554</v>
      </c>
      <c r="C299" s="749" t="s">
        <v>579</v>
      </c>
      <c r="D299" s="750" t="s">
        <v>580</v>
      </c>
      <c r="E299" s="751">
        <v>50113001</v>
      </c>
      <c r="F299" s="750" t="s">
        <v>585</v>
      </c>
      <c r="G299" s="749" t="s">
        <v>586</v>
      </c>
      <c r="H299" s="749">
        <v>844242</v>
      </c>
      <c r="I299" s="749">
        <v>105937</v>
      </c>
      <c r="J299" s="749" t="s">
        <v>968</v>
      </c>
      <c r="K299" s="749" t="s">
        <v>967</v>
      </c>
      <c r="L299" s="752">
        <v>2800</v>
      </c>
      <c r="M299" s="752">
        <v>1</v>
      </c>
      <c r="N299" s="753">
        <v>2800</v>
      </c>
    </row>
    <row r="300" spans="1:14" ht="14.4" customHeight="1" x14ac:dyDescent="0.3">
      <c r="A300" s="747" t="s">
        <v>553</v>
      </c>
      <c r="B300" s="748" t="s">
        <v>554</v>
      </c>
      <c r="C300" s="749" t="s">
        <v>579</v>
      </c>
      <c r="D300" s="750" t="s">
        <v>580</v>
      </c>
      <c r="E300" s="751">
        <v>50113001</v>
      </c>
      <c r="F300" s="750" t="s">
        <v>585</v>
      </c>
      <c r="G300" s="749" t="s">
        <v>586</v>
      </c>
      <c r="H300" s="749">
        <v>148578</v>
      </c>
      <c r="I300" s="749">
        <v>48578</v>
      </c>
      <c r="J300" s="749" t="s">
        <v>699</v>
      </c>
      <c r="K300" s="749" t="s">
        <v>969</v>
      </c>
      <c r="L300" s="752">
        <v>54.979999999999983</v>
      </c>
      <c r="M300" s="752">
        <v>2</v>
      </c>
      <c r="N300" s="753">
        <v>109.95999999999997</v>
      </c>
    </row>
    <row r="301" spans="1:14" ht="14.4" customHeight="1" x14ac:dyDescent="0.3">
      <c r="A301" s="747" t="s">
        <v>553</v>
      </c>
      <c r="B301" s="748" t="s">
        <v>554</v>
      </c>
      <c r="C301" s="749" t="s">
        <v>579</v>
      </c>
      <c r="D301" s="750" t="s">
        <v>580</v>
      </c>
      <c r="E301" s="751">
        <v>50113001</v>
      </c>
      <c r="F301" s="750" t="s">
        <v>585</v>
      </c>
      <c r="G301" s="749" t="s">
        <v>586</v>
      </c>
      <c r="H301" s="749">
        <v>225172</v>
      </c>
      <c r="I301" s="749">
        <v>225172</v>
      </c>
      <c r="J301" s="749" t="s">
        <v>970</v>
      </c>
      <c r="K301" s="749" t="s">
        <v>971</v>
      </c>
      <c r="L301" s="752">
        <v>60.529999999999994</v>
      </c>
      <c r="M301" s="752">
        <v>2</v>
      </c>
      <c r="N301" s="753">
        <v>121.05999999999999</v>
      </c>
    </row>
    <row r="302" spans="1:14" ht="14.4" customHeight="1" x14ac:dyDescent="0.3">
      <c r="A302" s="747" t="s">
        <v>553</v>
      </c>
      <c r="B302" s="748" t="s">
        <v>554</v>
      </c>
      <c r="C302" s="749" t="s">
        <v>579</v>
      </c>
      <c r="D302" s="750" t="s">
        <v>580</v>
      </c>
      <c r="E302" s="751">
        <v>50113001</v>
      </c>
      <c r="F302" s="750" t="s">
        <v>585</v>
      </c>
      <c r="G302" s="749" t="s">
        <v>586</v>
      </c>
      <c r="H302" s="749">
        <v>159398</v>
      </c>
      <c r="I302" s="749">
        <v>59398</v>
      </c>
      <c r="J302" s="749" t="s">
        <v>972</v>
      </c>
      <c r="K302" s="749" t="s">
        <v>973</v>
      </c>
      <c r="L302" s="752">
        <v>267.58999999999992</v>
      </c>
      <c r="M302" s="752">
        <v>5</v>
      </c>
      <c r="N302" s="753">
        <v>1337.9499999999996</v>
      </c>
    </row>
    <row r="303" spans="1:14" ht="14.4" customHeight="1" x14ac:dyDescent="0.3">
      <c r="A303" s="747" t="s">
        <v>553</v>
      </c>
      <c r="B303" s="748" t="s">
        <v>554</v>
      </c>
      <c r="C303" s="749" t="s">
        <v>579</v>
      </c>
      <c r="D303" s="750" t="s">
        <v>580</v>
      </c>
      <c r="E303" s="751">
        <v>50113001</v>
      </c>
      <c r="F303" s="750" t="s">
        <v>585</v>
      </c>
      <c r="G303" s="749" t="s">
        <v>595</v>
      </c>
      <c r="H303" s="749">
        <v>190968</v>
      </c>
      <c r="I303" s="749">
        <v>190968</v>
      </c>
      <c r="J303" s="749" t="s">
        <v>974</v>
      </c>
      <c r="K303" s="749" t="s">
        <v>669</v>
      </c>
      <c r="L303" s="752">
        <v>195.81</v>
      </c>
      <c r="M303" s="752">
        <v>1</v>
      </c>
      <c r="N303" s="753">
        <v>195.81</v>
      </c>
    </row>
    <row r="304" spans="1:14" ht="14.4" customHeight="1" x14ac:dyDescent="0.3">
      <c r="A304" s="747" t="s">
        <v>553</v>
      </c>
      <c r="B304" s="748" t="s">
        <v>554</v>
      </c>
      <c r="C304" s="749" t="s">
        <v>579</v>
      </c>
      <c r="D304" s="750" t="s">
        <v>580</v>
      </c>
      <c r="E304" s="751">
        <v>50113001</v>
      </c>
      <c r="F304" s="750" t="s">
        <v>585</v>
      </c>
      <c r="G304" s="749" t="s">
        <v>595</v>
      </c>
      <c r="H304" s="749">
        <v>56976</v>
      </c>
      <c r="I304" s="749">
        <v>56976</v>
      </c>
      <c r="J304" s="749" t="s">
        <v>975</v>
      </c>
      <c r="K304" s="749" t="s">
        <v>976</v>
      </c>
      <c r="L304" s="752">
        <v>11.840000000000003</v>
      </c>
      <c r="M304" s="752">
        <v>5</v>
      </c>
      <c r="N304" s="753">
        <v>59.200000000000017</v>
      </c>
    </row>
    <row r="305" spans="1:14" ht="14.4" customHeight="1" x14ac:dyDescent="0.3">
      <c r="A305" s="747" t="s">
        <v>553</v>
      </c>
      <c r="B305" s="748" t="s">
        <v>554</v>
      </c>
      <c r="C305" s="749" t="s">
        <v>579</v>
      </c>
      <c r="D305" s="750" t="s">
        <v>580</v>
      </c>
      <c r="E305" s="751">
        <v>50113001</v>
      </c>
      <c r="F305" s="750" t="s">
        <v>585</v>
      </c>
      <c r="G305" s="749" t="s">
        <v>595</v>
      </c>
      <c r="H305" s="749">
        <v>156981</v>
      </c>
      <c r="I305" s="749">
        <v>56981</v>
      </c>
      <c r="J305" s="749" t="s">
        <v>977</v>
      </c>
      <c r="K305" s="749" t="s">
        <v>978</v>
      </c>
      <c r="L305" s="752">
        <v>30.180000000000007</v>
      </c>
      <c r="M305" s="752">
        <v>3</v>
      </c>
      <c r="N305" s="753">
        <v>90.54000000000002</v>
      </c>
    </row>
    <row r="306" spans="1:14" ht="14.4" customHeight="1" x14ac:dyDescent="0.3">
      <c r="A306" s="747" t="s">
        <v>553</v>
      </c>
      <c r="B306" s="748" t="s">
        <v>554</v>
      </c>
      <c r="C306" s="749" t="s">
        <v>579</v>
      </c>
      <c r="D306" s="750" t="s">
        <v>580</v>
      </c>
      <c r="E306" s="751">
        <v>50113001</v>
      </c>
      <c r="F306" s="750" t="s">
        <v>585</v>
      </c>
      <c r="G306" s="749" t="s">
        <v>586</v>
      </c>
      <c r="H306" s="749">
        <v>202789</v>
      </c>
      <c r="I306" s="749">
        <v>202789</v>
      </c>
      <c r="J306" s="749" t="s">
        <v>979</v>
      </c>
      <c r="K306" s="749" t="s">
        <v>980</v>
      </c>
      <c r="L306" s="752">
        <v>70.892499999999998</v>
      </c>
      <c r="M306" s="752">
        <v>4</v>
      </c>
      <c r="N306" s="753">
        <v>283.57</v>
      </c>
    </row>
    <row r="307" spans="1:14" ht="14.4" customHeight="1" x14ac:dyDescent="0.3">
      <c r="A307" s="747" t="s">
        <v>553</v>
      </c>
      <c r="B307" s="748" t="s">
        <v>554</v>
      </c>
      <c r="C307" s="749" t="s">
        <v>579</v>
      </c>
      <c r="D307" s="750" t="s">
        <v>580</v>
      </c>
      <c r="E307" s="751">
        <v>50113001</v>
      </c>
      <c r="F307" s="750" t="s">
        <v>585</v>
      </c>
      <c r="G307" s="749" t="s">
        <v>586</v>
      </c>
      <c r="H307" s="749">
        <v>100643</v>
      </c>
      <c r="I307" s="749">
        <v>643</v>
      </c>
      <c r="J307" s="749" t="s">
        <v>981</v>
      </c>
      <c r="K307" s="749" t="s">
        <v>982</v>
      </c>
      <c r="L307" s="752">
        <v>63.640000000000015</v>
      </c>
      <c r="M307" s="752">
        <v>4</v>
      </c>
      <c r="N307" s="753">
        <v>254.56000000000006</v>
      </c>
    </row>
    <row r="308" spans="1:14" ht="14.4" customHeight="1" x14ac:dyDescent="0.3">
      <c r="A308" s="747" t="s">
        <v>553</v>
      </c>
      <c r="B308" s="748" t="s">
        <v>554</v>
      </c>
      <c r="C308" s="749" t="s">
        <v>579</v>
      </c>
      <c r="D308" s="750" t="s">
        <v>580</v>
      </c>
      <c r="E308" s="751">
        <v>50113002</v>
      </c>
      <c r="F308" s="750" t="s">
        <v>983</v>
      </c>
      <c r="G308" s="749" t="s">
        <v>586</v>
      </c>
      <c r="H308" s="749">
        <v>501394</v>
      </c>
      <c r="I308" s="749">
        <v>152199</v>
      </c>
      <c r="J308" s="749" t="s">
        <v>984</v>
      </c>
      <c r="K308" s="749" t="s">
        <v>985</v>
      </c>
      <c r="L308" s="752">
        <v>4485.8000000000011</v>
      </c>
      <c r="M308" s="752">
        <v>4</v>
      </c>
      <c r="N308" s="753">
        <v>17943.200000000004</v>
      </c>
    </row>
    <row r="309" spans="1:14" ht="14.4" customHeight="1" x14ac:dyDescent="0.3">
      <c r="A309" s="747" t="s">
        <v>553</v>
      </c>
      <c r="B309" s="748" t="s">
        <v>554</v>
      </c>
      <c r="C309" s="749" t="s">
        <v>579</v>
      </c>
      <c r="D309" s="750" t="s">
        <v>580</v>
      </c>
      <c r="E309" s="751">
        <v>50113002</v>
      </c>
      <c r="F309" s="750" t="s">
        <v>983</v>
      </c>
      <c r="G309" s="749" t="s">
        <v>586</v>
      </c>
      <c r="H309" s="749">
        <v>152196</v>
      </c>
      <c r="I309" s="749">
        <v>152196</v>
      </c>
      <c r="J309" s="749" t="s">
        <v>986</v>
      </c>
      <c r="K309" s="749" t="s">
        <v>985</v>
      </c>
      <c r="L309" s="752">
        <v>5286.6</v>
      </c>
      <c r="M309" s="752">
        <v>2</v>
      </c>
      <c r="N309" s="753">
        <v>10573.2</v>
      </c>
    </row>
    <row r="310" spans="1:14" ht="14.4" customHeight="1" x14ac:dyDescent="0.3">
      <c r="A310" s="747" t="s">
        <v>553</v>
      </c>
      <c r="B310" s="748" t="s">
        <v>554</v>
      </c>
      <c r="C310" s="749" t="s">
        <v>579</v>
      </c>
      <c r="D310" s="750" t="s">
        <v>580</v>
      </c>
      <c r="E310" s="751">
        <v>50113002</v>
      </c>
      <c r="F310" s="750" t="s">
        <v>983</v>
      </c>
      <c r="G310" s="749" t="s">
        <v>586</v>
      </c>
      <c r="H310" s="749">
        <v>397302</v>
      </c>
      <c r="I310" s="749">
        <v>3290</v>
      </c>
      <c r="J310" s="749" t="s">
        <v>987</v>
      </c>
      <c r="K310" s="749" t="s">
        <v>988</v>
      </c>
      <c r="L310" s="752">
        <v>1285.9000000000001</v>
      </c>
      <c r="M310" s="752">
        <v>1</v>
      </c>
      <c r="N310" s="753">
        <v>1285.9000000000001</v>
      </c>
    </row>
    <row r="311" spans="1:14" ht="14.4" customHeight="1" x14ac:dyDescent="0.3">
      <c r="A311" s="747" t="s">
        <v>553</v>
      </c>
      <c r="B311" s="748" t="s">
        <v>554</v>
      </c>
      <c r="C311" s="749" t="s">
        <v>579</v>
      </c>
      <c r="D311" s="750" t="s">
        <v>580</v>
      </c>
      <c r="E311" s="751">
        <v>50113006</v>
      </c>
      <c r="F311" s="750" t="s">
        <v>989</v>
      </c>
      <c r="G311" s="749" t="s">
        <v>586</v>
      </c>
      <c r="H311" s="749">
        <v>217076</v>
      </c>
      <c r="I311" s="749">
        <v>217076</v>
      </c>
      <c r="J311" s="749" t="s">
        <v>990</v>
      </c>
      <c r="K311" s="749" t="s">
        <v>873</v>
      </c>
      <c r="L311" s="752">
        <v>161.76</v>
      </c>
      <c r="M311" s="752">
        <v>2</v>
      </c>
      <c r="N311" s="753">
        <v>323.52</v>
      </c>
    </row>
    <row r="312" spans="1:14" ht="14.4" customHeight="1" x14ac:dyDescent="0.3">
      <c r="A312" s="747" t="s">
        <v>553</v>
      </c>
      <c r="B312" s="748" t="s">
        <v>554</v>
      </c>
      <c r="C312" s="749" t="s">
        <v>579</v>
      </c>
      <c r="D312" s="750" t="s">
        <v>580</v>
      </c>
      <c r="E312" s="751">
        <v>50113006</v>
      </c>
      <c r="F312" s="750" t="s">
        <v>989</v>
      </c>
      <c r="G312" s="749" t="s">
        <v>586</v>
      </c>
      <c r="H312" s="749">
        <v>217077</v>
      </c>
      <c r="I312" s="749">
        <v>217077</v>
      </c>
      <c r="J312" s="749" t="s">
        <v>991</v>
      </c>
      <c r="K312" s="749" t="s">
        <v>873</v>
      </c>
      <c r="L312" s="752">
        <v>161.76</v>
      </c>
      <c r="M312" s="752">
        <v>5</v>
      </c>
      <c r="N312" s="753">
        <v>808.8</v>
      </c>
    </row>
    <row r="313" spans="1:14" ht="14.4" customHeight="1" x14ac:dyDescent="0.3">
      <c r="A313" s="747" t="s">
        <v>553</v>
      </c>
      <c r="B313" s="748" t="s">
        <v>554</v>
      </c>
      <c r="C313" s="749" t="s">
        <v>579</v>
      </c>
      <c r="D313" s="750" t="s">
        <v>580</v>
      </c>
      <c r="E313" s="751">
        <v>50113006</v>
      </c>
      <c r="F313" s="750" t="s">
        <v>989</v>
      </c>
      <c r="G313" s="749" t="s">
        <v>586</v>
      </c>
      <c r="H313" s="749">
        <v>33601</v>
      </c>
      <c r="I313" s="749">
        <v>33601</v>
      </c>
      <c r="J313" s="749" t="s">
        <v>992</v>
      </c>
      <c r="K313" s="749" t="s">
        <v>993</v>
      </c>
      <c r="L313" s="752">
        <v>106.872</v>
      </c>
      <c r="M313" s="752">
        <v>30</v>
      </c>
      <c r="N313" s="753">
        <v>3206.16</v>
      </c>
    </row>
    <row r="314" spans="1:14" ht="14.4" customHeight="1" x14ac:dyDescent="0.3">
      <c r="A314" s="747" t="s">
        <v>553</v>
      </c>
      <c r="B314" s="748" t="s">
        <v>554</v>
      </c>
      <c r="C314" s="749" t="s">
        <v>579</v>
      </c>
      <c r="D314" s="750" t="s">
        <v>580</v>
      </c>
      <c r="E314" s="751">
        <v>50113006</v>
      </c>
      <c r="F314" s="750" t="s">
        <v>989</v>
      </c>
      <c r="G314" s="749" t="s">
        <v>586</v>
      </c>
      <c r="H314" s="749">
        <v>990223</v>
      </c>
      <c r="I314" s="749">
        <v>0</v>
      </c>
      <c r="J314" s="749" t="s">
        <v>994</v>
      </c>
      <c r="K314" s="749" t="s">
        <v>555</v>
      </c>
      <c r="L314" s="752">
        <v>141.88200000000001</v>
      </c>
      <c r="M314" s="752">
        <v>20</v>
      </c>
      <c r="N314" s="753">
        <v>2837.6400000000003</v>
      </c>
    </row>
    <row r="315" spans="1:14" ht="14.4" customHeight="1" x14ac:dyDescent="0.3">
      <c r="A315" s="747" t="s">
        <v>553</v>
      </c>
      <c r="B315" s="748" t="s">
        <v>554</v>
      </c>
      <c r="C315" s="749" t="s">
        <v>579</v>
      </c>
      <c r="D315" s="750" t="s">
        <v>580</v>
      </c>
      <c r="E315" s="751">
        <v>50113006</v>
      </c>
      <c r="F315" s="750" t="s">
        <v>989</v>
      </c>
      <c r="G315" s="749" t="s">
        <v>586</v>
      </c>
      <c r="H315" s="749">
        <v>33451</v>
      </c>
      <c r="I315" s="749">
        <v>33451</v>
      </c>
      <c r="J315" s="749" t="s">
        <v>995</v>
      </c>
      <c r="K315" s="749" t="s">
        <v>993</v>
      </c>
      <c r="L315" s="752">
        <v>51.618000000000009</v>
      </c>
      <c r="M315" s="752">
        <v>60</v>
      </c>
      <c r="N315" s="753">
        <v>3097.0800000000004</v>
      </c>
    </row>
    <row r="316" spans="1:14" ht="14.4" customHeight="1" x14ac:dyDescent="0.3">
      <c r="A316" s="747" t="s">
        <v>553</v>
      </c>
      <c r="B316" s="748" t="s">
        <v>554</v>
      </c>
      <c r="C316" s="749" t="s">
        <v>579</v>
      </c>
      <c r="D316" s="750" t="s">
        <v>580</v>
      </c>
      <c r="E316" s="751">
        <v>50113006</v>
      </c>
      <c r="F316" s="750" t="s">
        <v>989</v>
      </c>
      <c r="G316" s="749" t="s">
        <v>586</v>
      </c>
      <c r="H316" s="749">
        <v>153980</v>
      </c>
      <c r="I316" s="749">
        <v>153980</v>
      </c>
      <c r="J316" s="749" t="s">
        <v>996</v>
      </c>
      <c r="K316" s="749" t="s">
        <v>993</v>
      </c>
      <c r="L316" s="752">
        <v>260.05800000000005</v>
      </c>
      <c r="M316" s="752">
        <v>20</v>
      </c>
      <c r="N316" s="753">
        <v>5201.1600000000008</v>
      </c>
    </row>
    <row r="317" spans="1:14" ht="14.4" customHeight="1" x14ac:dyDescent="0.3">
      <c r="A317" s="747" t="s">
        <v>553</v>
      </c>
      <c r="B317" s="748" t="s">
        <v>554</v>
      </c>
      <c r="C317" s="749" t="s">
        <v>579</v>
      </c>
      <c r="D317" s="750" t="s">
        <v>580</v>
      </c>
      <c r="E317" s="751">
        <v>50113006</v>
      </c>
      <c r="F317" s="750" t="s">
        <v>989</v>
      </c>
      <c r="G317" s="749" t="s">
        <v>586</v>
      </c>
      <c r="H317" s="749">
        <v>33525</v>
      </c>
      <c r="I317" s="749">
        <v>33525</v>
      </c>
      <c r="J317" s="749" t="s">
        <v>997</v>
      </c>
      <c r="K317" s="749" t="s">
        <v>993</v>
      </c>
      <c r="L317" s="752">
        <v>54.21</v>
      </c>
      <c r="M317" s="752">
        <v>56</v>
      </c>
      <c r="N317" s="753">
        <v>3035.76</v>
      </c>
    </row>
    <row r="318" spans="1:14" ht="14.4" customHeight="1" x14ac:dyDescent="0.3">
      <c r="A318" s="747" t="s">
        <v>553</v>
      </c>
      <c r="B318" s="748" t="s">
        <v>554</v>
      </c>
      <c r="C318" s="749" t="s">
        <v>579</v>
      </c>
      <c r="D318" s="750" t="s">
        <v>580</v>
      </c>
      <c r="E318" s="751">
        <v>50113008</v>
      </c>
      <c r="F318" s="750" t="s">
        <v>998</v>
      </c>
      <c r="G318" s="749"/>
      <c r="H318" s="749"/>
      <c r="I318" s="749">
        <v>6480</v>
      </c>
      <c r="J318" s="749" t="s">
        <v>999</v>
      </c>
      <c r="K318" s="749" t="s">
        <v>1000</v>
      </c>
      <c r="L318" s="752">
        <v>4305.39990234375</v>
      </c>
      <c r="M318" s="752">
        <v>19</v>
      </c>
      <c r="N318" s="753">
        <v>81802.59814453125</v>
      </c>
    </row>
    <row r="319" spans="1:14" ht="14.4" customHeight="1" x14ac:dyDescent="0.3">
      <c r="A319" s="747" t="s">
        <v>553</v>
      </c>
      <c r="B319" s="748" t="s">
        <v>554</v>
      </c>
      <c r="C319" s="749" t="s">
        <v>579</v>
      </c>
      <c r="D319" s="750" t="s">
        <v>580</v>
      </c>
      <c r="E319" s="751">
        <v>50113008</v>
      </c>
      <c r="F319" s="750" t="s">
        <v>998</v>
      </c>
      <c r="G319" s="749"/>
      <c r="H319" s="749"/>
      <c r="I319" s="749">
        <v>212531</v>
      </c>
      <c r="J319" s="749" t="s">
        <v>999</v>
      </c>
      <c r="K319" s="749" t="s">
        <v>1001</v>
      </c>
      <c r="L319" s="752">
        <v>8610.7999441964294</v>
      </c>
      <c r="M319" s="752">
        <v>7</v>
      </c>
      <c r="N319" s="753">
        <v>60275.599609375</v>
      </c>
    </row>
    <row r="320" spans="1:14" ht="14.4" customHeight="1" x14ac:dyDescent="0.3">
      <c r="A320" s="747" t="s">
        <v>553</v>
      </c>
      <c r="B320" s="748" t="s">
        <v>554</v>
      </c>
      <c r="C320" s="749" t="s">
        <v>579</v>
      </c>
      <c r="D320" s="750" t="s">
        <v>580</v>
      </c>
      <c r="E320" s="751">
        <v>50113013</v>
      </c>
      <c r="F320" s="750" t="s">
        <v>715</v>
      </c>
      <c r="G320" s="749" t="s">
        <v>595</v>
      </c>
      <c r="H320" s="749">
        <v>195147</v>
      </c>
      <c r="I320" s="749">
        <v>195147</v>
      </c>
      <c r="J320" s="749" t="s">
        <v>1002</v>
      </c>
      <c r="K320" s="749" t="s">
        <v>1003</v>
      </c>
      <c r="L320" s="752">
        <v>561.51</v>
      </c>
      <c r="M320" s="752">
        <v>5</v>
      </c>
      <c r="N320" s="753">
        <v>2807.55</v>
      </c>
    </row>
    <row r="321" spans="1:14" ht="14.4" customHeight="1" x14ac:dyDescent="0.3">
      <c r="A321" s="747" t="s">
        <v>553</v>
      </c>
      <c r="B321" s="748" t="s">
        <v>554</v>
      </c>
      <c r="C321" s="749" t="s">
        <v>579</v>
      </c>
      <c r="D321" s="750" t="s">
        <v>580</v>
      </c>
      <c r="E321" s="751">
        <v>50113013</v>
      </c>
      <c r="F321" s="750" t="s">
        <v>715</v>
      </c>
      <c r="G321" s="749" t="s">
        <v>586</v>
      </c>
      <c r="H321" s="749">
        <v>172972</v>
      </c>
      <c r="I321" s="749">
        <v>72972</v>
      </c>
      <c r="J321" s="749" t="s">
        <v>718</v>
      </c>
      <c r="K321" s="749" t="s">
        <v>719</v>
      </c>
      <c r="L321" s="752">
        <v>181.65000000000003</v>
      </c>
      <c r="M321" s="752">
        <v>40</v>
      </c>
      <c r="N321" s="753">
        <v>7266.0000000000018</v>
      </c>
    </row>
    <row r="322" spans="1:14" ht="14.4" customHeight="1" x14ac:dyDescent="0.3">
      <c r="A322" s="747" t="s">
        <v>553</v>
      </c>
      <c r="B322" s="748" t="s">
        <v>554</v>
      </c>
      <c r="C322" s="749" t="s">
        <v>579</v>
      </c>
      <c r="D322" s="750" t="s">
        <v>580</v>
      </c>
      <c r="E322" s="751">
        <v>50113013</v>
      </c>
      <c r="F322" s="750" t="s">
        <v>715</v>
      </c>
      <c r="G322" s="749" t="s">
        <v>595</v>
      </c>
      <c r="H322" s="749">
        <v>183817</v>
      </c>
      <c r="I322" s="749">
        <v>183817</v>
      </c>
      <c r="J322" s="749" t="s">
        <v>1004</v>
      </c>
      <c r="K322" s="749" t="s">
        <v>1005</v>
      </c>
      <c r="L322" s="752">
        <v>918.5</v>
      </c>
      <c r="M322" s="752">
        <v>8</v>
      </c>
      <c r="N322" s="753">
        <v>7348</v>
      </c>
    </row>
    <row r="323" spans="1:14" ht="14.4" customHeight="1" x14ac:dyDescent="0.3">
      <c r="A323" s="747" t="s">
        <v>553</v>
      </c>
      <c r="B323" s="748" t="s">
        <v>554</v>
      </c>
      <c r="C323" s="749" t="s">
        <v>579</v>
      </c>
      <c r="D323" s="750" t="s">
        <v>580</v>
      </c>
      <c r="E323" s="751">
        <v>50113013</v>
      </c>
      <c r="F323" s="750" t="s">
        <v>715</v>
      </c>
      <c r="G323" s="749" t="s">
        <v>586</v>
      </c>
      <c r="H323" s="749">
        <v>164831</v>
      </c>
      <c r="I323" s="749">
        <v>64831</v>
      </c>
      <c r="J323" s="749" t="s">
        <v>722</v>
      </c>
      <c r="K323" s="749" t="s">
        <v>723</v>
      </c>
      <c r="L323" s="752">
        <v>198.88000000000002</v>
      </c>
      <c r="M323" s="752">
        <v>12.300000000000006</v>
      </c>
      <c r="N323" s="753">
        <v>2446.2240000000015</v>
      </c>
    </row>
    <row r="324" spans="1:14" ht="14.4" customHeight="1" x14ac:dyDescent="0.3">
      <c r="A324" s="747" t="s">
        <v>553</v>
      </c>
      <c r="B324" s="748" t="s">
        <v>554</v>
      </c>
      <c r="C324" s="749" t="s">
        <v>579</v>
      </c>
      <c r="D324" s="750" t="s">
        <v>580</v>
      </c>
      <c r="E324" s="751">
        <v>50113013</v>
      </c>
      <c r="F324" s="750" t="s">
        <v>715</v>
      </c>
      <c r="G324" s="749" t="s">
        <v>595</v>
      </c>
      <c r="H324" s="749">
        <v>111706</v>
      </c>
      <c r="I324" s="749">
        <v>11706</v>
      </c>
      <c r="J324" s="749" t="s">
        <v>602</v>
      </c>
      <c r="K324" s="749" t="s">
        <v>1006</v>
      </c>
      <c r="L324" s="752">
        <v>229.51999999999998</v>
      </c>
      <c r="M324" s="752">
        <v>5</v>
      </c>
      <c r="N324" s="753">
        <v>1147.5999999999999</v>
      </c>
    </row>
    <row r="325" spans="1:14" ht="14.4" customHeight="1" x14ac:dyDescent="0.3">
      <c r="A325" s="747" t="s">
        <v>553</v>
      </c>
      <c r="B325" s="748" t="s">
        <v>554</v>
      </c>
      <c r="C325" s="749" t="s">
        <v>579</v>
      </c>
      <c r="D325" s="750" t="s">
        <v>580</v>
      </c>
      <c r="E325" s="751">
        <v>50113013</v>
      </c>
      <c r="F325" s="750" t="s">
        <v>715</v>
      </c>
      <c r="G325" s="749" t="s">
        <v>586</v>
      </c>
      <c r="H325" s="749">
        <v>131654</v>
      </c>
      <c r="I325" s="749">
        <v>131654</v>
      </c>
      <c r="J325" s="749" t="s">
        <v>1007</v>
      </c>
      <c r="K325" s="749" t="s">
        <v>1008</v>
      </c>
      <c r="L325" s="752">
        <v>264</v>
      </c>
      <c r="M325" s="752">
        <v>1</v>
      </c>
      <c r="N325" s="753">
        <v>264</v>
      </c>
    </row>
    <row r="326" spans="1:14" ht="14.4" customHeight="1" x14ac:dyDescent="0.3">
      <c r="A326" s="747" t="s">
        <v>553</v>
      </c>
      <c r="B326" s="748" t="s">
        <v>554</v>
      </c>
      <c r="C326" s="749" t="s">
        <v>579</v>
      </c>
      <c r="D326" s="750" t="s">
        <v>580</v>
      </c>
      <c r="E326" s="751">
        <v>50113013</v>
      </c>
      <c r="F326" s="750" t="s">
        <v>715</v>
      </c>
      <c r="G326" s="749" t="s">
        <v>586</v>
      </c>
      <c r="H326" s="749">
        <v>115658</v>
      </c>
      <c r="I326" s="749">
        <v>15658</v>
      </c>
      <c r="J326" s="749" t="s">
        <v>1009</v>
      </c>
      <c r="K326" s="749" t="s">
        <v>1010</v>
      </c>
      <c r="L326" s="752">
        <v>58.31</v>
      </c>
      <c r="M326" s="752">
        <v>1</v>
      </c>
      <c r="N326" s="753">
        <v>58.31</v>
      </c>
    </row>
    <row r="327" spans="1:14" ht="14.4" customHeight="1" x14ac:dyDescent="0.3">
      <c r="A327" s="747" t="s">
        <v>553</v>
      </c>
      <c r="B327" s="748" t="s">
        <v>554</v>
      </c>
      <c r="C327" s="749" t="s">
        <v>579</v>
      </c>
      <c r="D327" s="750" t="s">
        <v>580</v>
      </c>
      <c r="E327" s="751">
        <v>50113013</v>
      </c>
      <c r="F327" s="750" t="s">
        <v>715</v>
      </c>
      <c r="G327" s="749" t="s">
        <v>586</v>
      </c>
      <c r="H327" s="749">
        <v>162187</v>
      </c>
      <c r="I327" s="749">
        <v>162187</v>
      </c>
      <c r="J327" s="749" t="s">
        <v>1011</v>
      </c>
      <c r="K327" s="749" t="s">
        <v>1012</v>
      </c>
      <c r="L327" s="752">
        <v>286</v>
      </c>
      <c r="M327" s="752">
        <v>1</v>
      </c>
      <c r="N327" s="753">
        <v>286</v>
      </c>
    </row>
    <row r="328" spans="1:14" ht="14.4" customHeight="1" x14ac:dyDescent="0.3">
      <c r="A328" s="747" t="s">
        <v>553</v>
      </c>
      <c r="B328" s="748" t="s">
        <v>554</v>
      </c>
      <c r="C328" s="749" t="s">
        <v>579</v>
      </c>
      <c r="D328" s="750" t="s">
        <v>580</v>
      </c>
      <c r="E328" s="751">
        <v>50113013</v>
      </c>
      <c r="F328" s="750" t="s">
        <v>715</v>
      </c>
      <c r="G328" s="749" t="s">
        <v>595</v>
      </c>
      <c r="H328" s="749">
        <v>849655</v>
      </c>
      <c r="I328" s="749">
        <v>129836</v>
      </c>
      <c r="J328" s="749" t="s">
        <v>726</v>
      </c>
      <c r="K328" s="749" t="s">
        <v>727</v>
      </c>
      <c r="L328" s="752">
        <v>262.89999999999998</v>
      </c>
      <c r="M328" s="752">
        <v>7</v>
      </c>
      <c r="N328" s="753">
        <v>1840.2999999999997</v>
      </c>
    </row>
    <row r="329" spans="1:14" ht="14.4" customHeight="1" x14ac:dyDescent="0.3">
      <c r="A329" s="747" t="s">
        <v>553</v>
      </c>
      <c r="B329" s="748" t="s">
        <v>554</v>
      </c>
      <c r="C329" s="749" t="s">
        <v>579</v>
      </c>
      <c r="D329" s="750" t="s">
        <v>580</v>
      </c>
      <c r="E329" s="751">
        <v>50113013</v>
      </c>
      <c r="F329" s="750" t="s">
        <v>715</v>
      </c>
      <c r="G329" s="749" t="s">
        <v>595</v>
      </c>
      <c r="H329" s="749">
        <v>849887</v>
      </c>
      <c r="I329" s="749">
        <v>129834</v>
      </c>
      <c r="J329" s="749" t="s">
        <v>812</v>
      </c>
      <c r="K329" s="749" t="s">
        <v>555</v>
      </c>
      <c r="L329" s="752">
        <v>154</v>
      </c>
      <c r="M329" s="752">
        <v>6</v>
      </c>
      <c r="N329" s="753">
        <v>924</v>
      </c>
    </row>
    <row r="330" spans="1:14" ht="14.4" customHeight="1" x14ac:dyDescent="0.3">
      <c r="A330" s="747" t="s">
        <v>553</v>
      </c>
      <c r="B330" s="748" t="s">
        <v>554</v>
      </c>
      <c r="C330" s="749" t="s">
        <v>579</v>
      </c>
      <c r="D330" s="750" t="s">
        <v>580</v>
      </c>
      <c r="E330" s="751">
        <v>50113013</v>
      </c>
      <c r="F330" s="750" t="s">
        <v>715</v>
      </c>
      <c r="G330" s="749" t="s">
        <v>586</v>
      </c>
      <c r="H330" s="749">
        <v>218400</v>
      </c>
      <c r="I330" s="749">
        <v>218400</v>
      </c>
      <c r="J330" s="749" t="s">
        <v>1013</v>
      </c>
      <c r="K330" s="749" t="s">
        <v>1014</v>
      </c>
      <c r="L330" s="752">
        <v>612.89</v>
      </c>
      <c r="M330" s="752">
        <v>1</v>
      </c>
      <c r="N330" s="753">
        <v>612.89</v>
      </c>
    </row>
    <row r="331" spans="1:14" ht="14.4" customHeight="1" x14ac:dyDescent="0.3">
      <c r="A331" s="747" t="s">
        <v>553</v>
      </c>
      <c r="B331" s="748" t="s">
        <v>554</v>
      </c>
      <c r="C331" s="749" t="s">
        <v>579</v>
      </c>
      <c r="D331" s="750" t="s">
        <v>580</v>
      </c>
      <c r="E331" s="751">
        <v>50113013</v>
      </c>
      <c r="F331" s="750" t="s">
        <v>715</v>
      </c>
      <c r="G331" s="749" t="s">
        <v>586</v>
      </c>
      <c r="H331" s="749">
        <v>394618</v>
      </c>
      <c r="I331" s="749">
        <v>112786</v>
      </c>
      <c r="J331" s="749" t="s">
        <v>1015</v>
      </c>
      <c r="K331" s="749" t="s">
        <v>1016</v>
      </c>
      <c r="L331" s="752">
        <v>310.00133333333338</v>
      </c>
      <c r="M331" s="752">
        <v>1.5</v>
      </c>
      <c r="N331" s="753">
        <v>465.00200000000007</v>
      </c>
    </row>
    <row r="332" spans="1:14" ht="14.4" customHeight="1" x14ac:dyDescent="0.3">
      <c r="A332" s="747" t="s">
        <v>553</v>
      </c>
      <c r="B332" s="748" t="s">
        <v>554</v>
      </c>
      <c r="C332" s="749" t="s">
        <v>579</v>
      </c>
      <c r="D332" s="750" t="s">
        <v>580</v>
      </c>
      <c r="E332" s="751">
        <v>50113013</v>
      </c>
      <c r="F332" s="750" t="s">
        <v>715</v>
      </c>
      <c r="G332" s="749" t="s">
        <v>586</v>
      </c>
      <c r="H332" s="749">
        <v>847476</v>
      </c>
      <c r="I332" s="749">
        <v>112782</v>
      </c>
      <c r="J332" s="749" t="s">
        <v>1017</v>
      </c>
      <c r="K332" s="749" t="s">
        <v>1018</v>
      </c>
      <c r="L332" s="752">
        <v>674.31</v>
      </c>
      <c r="M332" s="752">
        <v>0.70000000000000007</v>
      </c>
      <c r="N332" s="753">
        <v>472.017</v>
      </c>
    </row>
    <row r="333" spans="1:14" ht="14.4" customHeight="1" x14ac:dyDescent="0.3">
      <c r="A333" s="747" t="s">
        <v>553</v>
      </c>
      <c r="B333" s="748" t="s">
        <v>554</v>
      </c>
      <c r="C333" s="749" t="s">
        <v>579</v>
      </c>
      <c r="D333" s="750" t="s">
        <v>580</v>
      </c>
      <c r="E333" s="751">
        <v>50113013</v>
      </c>
      <c r="F333" s="750" t="s">
        <v>715</v>
      </c>
      <c r="G333" s="749" t="s">
        <v>586</v>
      </c>
      <c r="H333" s="749">
        <v>216183</v>
      </c>
      <c r="I333" s="749">
        <v>216183</v>
      </c>
      <c r="J333" s="749" t="s">
        <v>1019</v>
      </c>
      <c r="K333" s="749" t="s">
        <v>1020</v>
      </c>
      <c r="L333" s="752">
        <v>249.45</v>
      </c>
      <c r="M333" s="752">
        <v>30</v>
      </c>
      <c r="N333" s="753">
        <v>7483.5</v>
      </c>
    </row>
    <row r="334" spans="1:14" ht="14.4" customHeight="1" x14ac:dyDescent="0.3">
      <c r="A334" s="747" t="s">
        <v>553</v>
      </c>
      <c r="B334" s="748" t="s">
        <v>554</v>
      </c>
      <c r="C334" s="749" t="s">
        <v>579</v>
      </c>
      <c r="D334" s="750" t="s">
        <v>580</v>
      </c>
      <c r="E334" s="751">
        <v>50113013</v>
      </c>
      <c r="F334" s="750" t="s">
        <v>715</v>
      </c>
      <c r="G334" s="749" t="s">
        <v>595</v>
      </c>
      <c r="H334" s="749">
        <v>197000</v>
      </c>
      <c r="I334" s="749">
        <v>97000</v>
      </c>
      <c r="J334" s="749" t="s">
        <v>1021</v>
      </c>
      <c r="K334" s="749" t="s">
        <v>1022</v>
      </c>
      <c r="L334" s="752">
        <v>18.96</v>
      </c>
      <c r="M334" s="752">
        <v>20</v>
      </c>
      <c r="N334" s="753">
        <v>379.20000000000005</v>
      </c>
    </row>
    <row r="335" spans="1:14" ht="14.4" customHeight="1" x14ac:dyDescent="0.3">
      <c r="A335" s="747" t="s">
        <v>553</v>
      </c>
      <c r="B335" s="748" t="s">
        <v>554</v>
      </c>
      <c r="C335" s="749" t="s">
        <v>579</v>
      </c>
      <c r="D335" s="750" t="s">
        <v>580</v>
      </c>
      <c r="E335" s="751">
        <v>50113013</v>
      </c>
      <c r="F335" s="750" t="s">
        <v>715</v>
      </c>
      <c r="G335" s="749" t="s">
        <v>586</v>
      </c>
      <c r="H335" s="749">
        <v>207116</v>
      </c>
      <c r="I335" s="749">
        <v>207116</v>
      </c>
      <c r="J335" s="749" t="s">
        <v>732</v>
      </c>
      <c r="K335" s="749" t="s">
        <v>733</v>
      </c>
      <c r="L335" s="752">
        <v>419.52</v>
      </c>
      <c r="M335" s="752">
        <v>1</v>
      </c>
      <c r="N335" s="753">
        <v>419.52</v>
      </c>
    </row>
    <row r="336" spans="1:14" ht="14.4" customHeight="1" x14ac:dyDescent="0.3">
      <c r="A336" s="747" t="s">
        <v>553</v>
      </c>
      <c r="B336" s="748" t="s">
        <v>554</v>
      </c>
      <c r="C336" s="749" t="s">
        <v>579</v>
      </c>
      <c r="D336" s="750" t="s">
        <v>580</v>
      </c>
      <c r="E336" s="751">
        <v>50113013</v>
      </c>
      <c r="F336" s="750" t="s">
        <v>715</v>
      </c>
      <c r="G336" s="749" t="s">
        <v>595</v>
      </c>
      <c r="H336" s="749">
        <v>113453</v>
      </c>
      <c r="I336" s="749">
        <v>113453</v>
      </c>
      <c r="J336" s="749" t="s">
        <v>1023</v>
      </c>
      <c r="K336" s="749" t="s">
        <v>1024</v>
      </c>
      <c r="L336" s="752">
        <v>458.7</v>
      </c>
      <c r="M336" s="752">
        <v>2</v>
      </c>
      <c r="N336" s="753">
        <v>917.4</v>
      </c>
    </row>
    <row r="337" spans="1:14" ht="14.4" customHeight="1" x14ac:dyDescent="0.3">
      <c r="A337" s="747" t="s">
        <v>553</v>
      </c>
      <c r="B337" s="748" t="s">
        <v>554</v>
      </c>
      <c r="C337" s="749" t="s">
        <v>579</v>
      </c>
      <c r="D337" s="750" t="s">
        <v>580</v>
      </c>
      <c r="E337" s="751">
        <v>50113013</v>
      </c>
      <c r="F337" s="750" t="s">
        <v>715</v>
      </c>
      <c r="G337" s="749" t="s">
        <v>555</v>
      </c>
      <c r="H337" s="749">
        <v>201030</v>
      </c>
      <c r="I337" s="749">
        <v>201030</v>
      </c>
      <c r="J337" s="749" t="s">
        <v>814</v>
      </c>
      <c r="K337" s="749" t="s">
        <v>815</v>
      </c>
      <c r="L337" s="752">
        <v>26.61</v>
      </c>
      <c r="M337" s="752">
        <v>100</v>
      </c>
      <c r="N337" s="753">
        <v>2661</v>
      </c>
    </row>
    <row r="338" spans="1:14" ht="14.4" customHeight="1" x14ac:dyDescent="0.3">
      <c r="A338" s="747" t="s">
        <v>553</v>
      </c>
      <c r="B338" s="748" t="s">
        <v>554</v>
      </c>
      <c r="C338" s="749" t="s">
        <v>579</v>
      </c>
      <c r="D338" s="750" t="s">
        <v>580</v>
      </c>
      <c r="E338" s="751">
        <v>50113013</v>
      </c>
      <c r="F338" s="750" t="s">
        <v>715</v>
      </c>
      <c r="G338" s="749" t="s">
        <v>595</v>
      </c>
      <c r="H338" s="749">
        <v>166269</v>
      </c>
      <c r="I338" s="749">
        <v>166269</v>
      </c>
      <c r="J338" s="749" t="s">
        <v>1025</v>
      </c>
      <c r="K338" s="749" t="s">
        <v>1026</v>
      </c>
      <c r="L338" s="752">
        <v>52.88</v>
      </c>
      <c r="M338" s="752">
        <v>3</v>
      </c>
      <c r="N338" s="753">
        <v>158.64000000000001</v>
      </c>
    </row>
    <row r="339" spans="1:14" ht="14.4" customHeight="1" x14ac:dyDescent="0.3">
      <c r="A339" s="747" t="s">
        <v>553</v>
      </c>
      <c r="B339" s="748" t="s">
        <v>554</v>
      </c>
      <c r="C339" s="749" t="s">
        <v>579</v>
      </c>
      <c r="D339" s="750" t="s">
        <v>580</v>
      </c>
      <c r="E339" s="751">
        <v>50113013</v>
      </c>
      <c r="F339" s="750" t="s">
        <v>715</v>
      </c>
      <c r="G339" s="749" t="s">
        <v>595</v>
      </c>
      <c r="H339" s="749">
        <v>166265</v>
      </c>
      <c r="I339" s="749">
        <v>166265</v>
      </c>
      <c r="J339" s="749" t="s">
        <v>1027</v>
      </c>
      <c r="K339" s="749" t="s">
        <v>1020</v>
      </c>
      <c r="L339" s="752">
        <v>33.39</v>
      </c>
      <c r="M339" s="752">
        <v>10</v>
      </c>
      <c r="N339" s="753">
        <v>333.9</v>
      </c>
    </row>
    <row r="340" spans="1:14" ht="14.4" customHeight="1" x14ac:dyDescent="0.3">
      <c r="A340" s="747" t="s">
        <v>553</v>
      </c>
      <c r="B340" s="748" t="s">
        <v>554</v>
      </c>
      <c r="C340" s="749" t="s">
        <v>579</v>
      </c>
      <c r="D340" s="750" t="s">
        <v>580</v>
      </c>
      <c r="E340" s="751">
        <v>50113014</v>
      </c>
      <c r="F340" s="750" t="s">
        <v>737</v>
      </c>
      <c r="G340" s="749" t="s">
        <v>595</v>
      </c>
      <c r="H340" s="749">
        <v>164401</v>
      </c>
      <c r="I340" s="749">
        <v>164401</v>
      </c>
      <c r="J340" s="749" t="s">
        <v>740</v>
      </c>
      <c r="K340" s="749" t="s">
        <v>741</v>
      </c>
      <c r="L340" s="752">
        <v>148.5</v>
      </c>
      <c r="M340" s="752">
        <v>5</v>
      </c>
      <c r="N340" s="753">
        <v>742.5</v>
      </c>
    </row>
    <row r="341" spans="1:14" ht="14.4" customHeight="1" x14ac:dyDescent="0.3">
      <c r="A341" s="747" t="s">
        <v>553</v>
      </c>
      <c r="B341" s="748" t="s">
        <v>554</v>
      </c>
      <c r="C341" s="749" t="s">
        <v>579</v>
      </c>
      <c r="D341" s="750" t="s">
        <v>580</v>
      </c>
      <c r="E341" s="751">
        <v>50113014</v>
      </c>
      <c r="F341" s="750" t="s">
        <v>737</v>
      </c>
      <c r="G341" s="749" t="s">
        <v>595</v>
      </c>
      <c r="H341" s="749">
        <v>189220</v>
      </c>
      <c r="I341" s="749">
        <v>189220</v>
      </c>
      <c r="J341" s="749" t="s">
        <v>1028</v>
      </c>
      <c r="K341" s="749" t="s">
        <v>1029</v>
      </c>
      <c r="L341" s="752">
        <v>6764.9999999999991</v>
      </c>
      <c r="M341" s="752">
        <v>1</v>
      </c>
      <c r="N341" s="753">
        <v>6764.9999999999991</v>
      </c>
    </row>
    <row r="342" spans="1:14" ht="14.4" customHeight="1" x14ac:dyDescent="0.3">
      <c r="A342" s="747" t="s">
        <v>553</v>
      </c>
      <c r="B342" s="748" t="s">
        <v>554</v>
      </c>
      <c r="C342" s="749" t="s">
        <v>582</v>
      </c>
      <c r="D342" s="750" t="s">
        <v>583</v>
      </c>
      <c r="E342" s="751">
        <v>50113001</v>
      </c>
      <c r="F342" s="750" t="s">
        <v>585</v>
      </c>
      <c r="G342" s="749" t="s">
        <v>586</v>
      </c>
      <c r="H342" s="749">
        <v>100362</v>
      </c>
      <c r="I342" s="749">
        <v>362</v>
      </c>
      <c r="J342" s="749" t="s">
        <v>589</v>
      </c>
      <c r="K342" s="749" t="s">
        <v>590</v>
      </c>
      <c r="L342" s="752">
        <v>86.44</v>
      </c>
      <c r="M342" s="752">
        <v>6</v>
      </c>
      <c r="N342" s="753">
        <v>518.64</v>
      </c>
    </row>
    <row r="343" spans="1:14" ht="14.4" customHeight="1" x14ac:dyDescent="0.3">
      <c r="A343" s="747" t="s">
        <v>553</v>
      </c>
      <c r="B343" s="748" t="s">
        <v>554</v>
      </c>
      <c r="C343" s="749" t="s">
        <v>582</v>
      </c>
      <c r="D343" s="750" t="s">
        <v>583</v>
      </c>
      <c r="E343" s="751">
        <v>50113001</v>
      </c>
      <c r="F343" s="750" t="s">
        <v>585</v>
      </c>
      <c r="G343" s="749" t="s">
        <v>586</v>
      </c>
      <c r="H343" s="749">
        <v>847713</v>
      </c>
      <c r="I343" s="749">
        <v>125526</v>
      </c>
      <c r="J343" s="749" t="s">
        <v>1030</v>
      </c>
      <c r="K343" s="749" t="s">
        <v>1031</v>
      </c>
      <c r="L343" s="752">
        <v>84.25</v>
      </c>
      <c r="M343" s="752">
        <v>1</v>
      </c>
      <c r="N343" s="753">
        <v>84.25</v>
      </c>
    </row>
    <row r="344" spans="1:14" ht="14.4" customHeight="1" x14ac:dyDescent="0.3">
      <c r="A344" s="747" t="s">
        <v>553</v>
      </c>
      <c r="B344" s="748" t="s">
        <v>554</v>
      </c>
      <c r="C344" s="749" t="s">
        <v>582</v>
      </c>
      <c r="D344" s="750" t="s">
        <v>583</v>
      </c>
      <c r="E344" s="751">
        <v>50113001</v>
      </c>
      <c r="F344" s="750" t="s">
        <v>585</v>
      </c>
      <c r="G344" s="749" t="s">
        <v>586</v>
      </c>
      <c r="H344" s="749">
        <v>208456</v>
      </c>
      <c r="I344" s="749">
        <v>208456</v>
      </c>
      <c r="J344" s="749" t="s">
        <v>1032</v>
      </c>
      <c r="K344" s="749" t="s">
        <v>1033</v>
      </c>
      <c r="L344" s="752">
        <v>738.54</v>
      </c>
      <c r="M344" s="752">
        <v>1.1999999999999997</v>
      </c>
      <c r="N344" s="753">
        <v>886.24799999999982</v>
      </c>
    </row>
    <row r="345" spans="1:14" ht="14.4" customHeight="1" x14ac:dyDescent="0.3">
      <c r="A345" s="747" t="s">
        <v>553</v>
      </c>
      <c r="B345" s="748" t="s">
        <v>554</v>
      </c>
      <c r="C345" s="749" t="s">
        <v>582</v>
      </c>
      <c r="D345" s="750" t="s">
        <v>583</v>
      </c>
      <c r="E345" s="751">
        <v>50113001</v>
      </c>
      <c r="F345" s="750" t="s">
        <v>585</v>
      </c>
      <c r="G345" s="749" t="s">
        <v>586</v>
      </c>
      <c r="H345" s="749">
        <v>198880</v>
      </c>
      <c r="I345" s="749">
        <v>98880</v>
      </c>
      <c r="J345" s="749" t="s">
        <v>1034</v>
      </c>
      <c r="K345" s="749" t="s">
        <v>1035</v>
      </c>
      <c r="L345" s="752">
        <v>201.30001350181973</v>
      </c>
      <c r="M345" s="752">
        <v>44</v>
      </c>
      <c r="N345" s="753">
        <v>8857.2005940800682</v>
      </c>
    </row>
    <row r="346" spans="1:14" ht="14.4" customHeight="1" x14ac:dyDescent="0.3">
      <c r="A346" s="747" t="s">
        <v>553</v>
      </c>
      <c r="B346" s="748" t="s">
        <v>554</v>
      </c>
      <c r="C346" s="749" t="s">
        <v>582</v>
      </c>
      <c r="D346" s="750" t="s">
        <v>583</v>
      </c>
      <c r="E346" s="751">
        <v>50113001</v>
      </c>
      <c r="F346" s="750" t="s">
        <v>585</v>
      </c>
      <c r="G346" s="749" t="s">
        <v>586</v>
      </c>
      <c r="H346" s="749">
        <v>51366</v>
      </c>
      <c r="I346" s="749">
        <v>51366</v>
      </c>
      <c r="J346" s="749" t="s">
        <v>652</v>
      </c>
      <c r="K346" s="749" t="s">
        <v>653</v>
      </c>
      <c r="L346" s="752">
        <v>171.60000000000002</v>
      </c>
      <c r="M346" s="752">
        <v>1</v>
      </c>
      <c r="N346" s="753">
        <v>171.60000000000002</v>
      </c>
    </row>
    <row r="347" spans="1:14" ht="14.4" customHeight="1" x14ac:dyDescent="0.3">
      <c r="A347" s="747" t="s">
        <v>553</v>
      </c>
      <c r="B347" s="748" t="s">
        <v>554</v>
      </c>
      <c r="C347" s="749" t="s">
        <v>582</v>
      </c>
      <c r="D347" s="750" t="s">
        <v>583</v>
      </c>
      <c r="E347" s="751">
        <v>50113001</v>
      </c>
      <c r="F347" s="750" t="s">
        <v>585</v>
      </c>
      <c r="G347" s="749" t="s">
        <v>586</v>
      </c>
      <c r="H347" s="749">
        <v>100802</v>
      </c>
      <c r="I347" s="749">
        <v>0</v>
      </c>
      <c r="J347" s="749" t="s">
        <v>656</v>
      </c>
      <c r="K347" s="749" t="s">
        <v>657</v>
      </c>
      <c r="L347" s="752">
        <v>88.607788311015383</v>
      </c>
      <c r="M347" s="752">
        <v>11</v>
      </c>
      <c r="N347" s="753">
        <v>974.68567142116922</v>
      </c>
    </row>
    <row r="348" spans="1:14" ht="14.4" customHeight="1" x14ac:dyDescent="0.3">
      <c r="A348" s="747" t="s">
        <v>553</v>
      </c>
      <c r="B348" s="748" t="s">
        <v>554</v>
      </c>
      <c r="C348" s="749" t="s">
        <v>582</v>
      </c>
      <c r="D348" s="750" t="s">
        <v>583</v>
      </c>
      <c r="E348" s="751">
        <v>50113001</v>
      </c>
      <c r="F348" s="750" t="s">
        <v>585</v>
      </c>
      <c r="G348" s="749" t="s">
        <v>586</v>
      </c>
      <c r="H348" s="749">
        <v>844940</v>
      </c>
      <c r="I348" s="749">
        <v>0</v>
      </c>
      <c r="J348" s="749" t="s">
        <v>1036</v>
      </c>
      <c r="K348" s="749" t="s">
        <v>555</v>
      </c>
      <c r="L348" s="752">
        <v>120.43221356016876</v>
      </c>
      <c r="M348" s="752">
        <v>8</v>
      </c>
      <c r="N348" s="753">
        <v>963.4577084813501</v>
      </c>
    </row>
    <row r="349" spans="1:14" ht="14.4" customHeight="1" x14ac:dyDescent="0.3">
      <c r="A349" s="747" t="s">
        <v>553</v>
      </c>
      <c r="B349" s="748" t="s">
        <v>554</v>
      </c>
      <c r="C349" s="749" t="s">
        <v>582</v>
      </c>
      <c r="D349" s="750" t="s">
        <v>583</v>
      </c>
      <c r="E349" s="751">
        <v>50113001</v>
      </c>
      <c r="F349" s="750" t="s">
        <v>585</v>
      </c>
      <c r="G349" s="749" t="s">
        <v>586</v>
      </c>
      <c r="H349" s="749">
        <v>930589</v>
      </c>
      <c r="I349" s="749">
        <v>0</v>
      </c>
      <c r="J349" s="749" t="s">
        <v>1037</v>
      </c>
      <c r="K349" s="749" t="s">
        <v>555</v>
      </c>
      <c r="L349" s="752">
        <v>104.75994557754545</v>
      </c>
      <c r="M349" s="752">
        <v>8</v>
      </c>
      <c r="N349" s="753">
        <v>838.07956462036361</v>
      </c>
    </row>
    <row r="350" spans="1:14" ht="14.4" customHeight="1" x14ac:dyDescent="0.3">
      <c r="A350" s="747" t="s">
        <v>553</v>
      </c>
      <c r="B350" s="748" t="s">
        <v>554</v>
      </c>
      <c r="C350" s="749" t="s">
        <v>582</v>
      </c>
      <c r="D350" s="750" t="s">
        <v>583</v>
      </c>
      <c r="E350" s="751">
        <v>50113001</v>
      </c>
      <c r="F350" s="750" t="s">
        <v>585</v>
      </c>
      <c r="G350" s="749" t="s">
        <v>586</v>
      </c>
      <c r="H350" s="749">
        <v>930759</v>
      </c>
      <c r="I350" s="749">
        <v>0</v>
      </c>
      <c r="J350" s="749" t="s">
        <v>1038</v>
      </c>
      <c r="K350" s="749" t="s">
        <v>555</v>
      </c>
      <c r="L350" s="752">
        <v>184.96217749512076</v>
      </c>
      <c r="M350" s="752">
        <v>16</v>
      </c>
      <c r="N350" s="753">
        <v>2959.3948399219321</v>
      </c>
    </row>
    <row r="351" spans="1:14" ht="14.4" customHeight="1" x14ac:dyDescent="0.3">
      <c r="A351" s="747" t="s">
        <v>553</v>
      </c>
      <c r="B351" s="748" t="s">
        <v>554</v>
      </c>
      <c r="C351" s="749" t="s">
        <v>582</v>
      </c>
      <c r="D351" s="750" t="s">
        <v>583</v>
      </c>
      <c r="E351" s="751">
        <v>50113001</v>
      </c>
      <c r="F351" s="750" t="s">
        <v>585</v>
      </c>
      <c r="G351" s="749" t="s">
        <v>586</v>
      </c>
      <c r="H351" s="749">
        <v>900441</v>
      </c>
      <c r="I351" s="749">
        <v>0</v>
      </c>
      <c r="J351" s="749" t="s">
        <v>1039</v>
      </c>
      <c r="K351" s="749" t="s">
        <v>1040</v>
      </c>
      <c r="L351" s="752">
        <v>191.7550241138554</v>
      </c>
      <c r="M351" s="752">
        <v>12</v>
      </c>
      <c r="N351" s="753">
        <v>2301.0602893662649</v>
      </c>
    </row>
    <row r="352" spans="1:14" ht="14.4" customHeight="1" x14ac:dyDescent="0.3">
      <c r="A352" s="747" t="s">
        <v>553</v>
      </c>
      <c r="B352" s="748" t="s">
        <v>554</v>
      </c>
      <c r="C352" s="749" t="s">
        <v>582</v>
      </c>
      <c r="D352" s="750" t="s">
        <v>583</v>
      </c>
      <c r="E352" s="751">
        <v>50113001</v>
      </c>
      <c r="F352" s="750" t="s">
        <v>585</v>
      </c>
      <c r="G352" s="749" t="s">
        <v>586</v>
      </c>
      <c r="H352" s="749">
        <v>900321</v>
      </c>
      <c r="I352" s="749">
        <v>0</v>
      </c>
      <c r="J352" s="749" t="s">
        <v>1041</v>
      </c>
      <c r="K352" s="749" t="s">
        <v>555</v>
      </c>
      <c r="L352" s="752">
        <v>237.32299738077435</v>
      </c>
      <c r="M352" s="752">
        <v>3</v>
      </c>
      <c r="N352" s="753">
        <v>711.96899214232303</v>
      </c>
    </row>
    <row r="353" spans="1:14" ht="14.4" customHeight="1" x14ac:dyDescent="0.3">
      <c r="A353" s="747" t="s">
        <v>553</v>
      </c>
      <c r="B353" s="748" t="s">
        <v>554</v>
      </c>
      <c r="C353" s="749" t="s">
        <v>582</v>
      </c>
      <c r="D353" s="750" t="s">
        <v>583</v>
      </c>
      <c r="E353" s="751">
        <v>50113001</v>
      </c>
      <c r="F353" s="750" t="s">
        <v>585</v>
      </c>
      <c r="G353" s="749" t="s">
        <v>586</v>
      </c>
      <c r="H353" s="749">
        <v>900007</v>
      </c>
      <c r="I353" s="749">
        <v>0</v>
      </c>
      <c r="J353" s="749" t="s">
        <v>1042</v>
      </c>
      <c r="K353" s="749" t="s">
        <v>555</v>
      </c>
      <c r="L353" s="752">
        <v>55.206803175750693</v>
      </c>
      <c r="M353" s="752">
        <v>111</v>
      </c>
      <c r="N353" s="753">
        <v>6127.955152508327</v>
      </c>
    </row>
    <row r="354" spans="1:14" ht="14.4" customHeight="1" x14ac:dyDescent="0.3">
      <c r="A354" s="747" t="s">
        <v>553</v>
      </c>
      <c r="B354" s="748" t="s">
        <v>554</v>
      </c>
      <c r="C354" s="749" t="s">
        <v>582</v>
      </c>
      <c r="D354" s="750" t="s">
        <v>583</v>
      </c>
      <c r="E354" s="751">
        <v>50113001</v>
      </c>
      <c r="F354" s="750" t="s">
        <v>585</v>
      </c>
      <c r="G354" s="749" t="s">
        <v>586</v>
      </c>
      <c r="H354" s="749">
        <v>930241</v>
      </c>
      <c r="I354" s="749">
        <v>0</v>
      </c>
      <c r="J354" s="749" t="s">
        <v>1043</v>
      </c>
      <c r="K354" s="749" t="s">
        <v>555</v>
      </c>
      <c r="L354" s="752">
        <v>558.35496526352404</v>
      </c>
      <c r="M354" s="752">
        <v>8</v>
      </c>
      <c r="N354" s="753">
        <v>4466.8397221081923</v>
      </c>
    </row>
    <row r="355" spans="1:14" ht="14.4" customHeight="1" x14ac:dyDescent="0.3">
      <c r="A355" s="747" t="s">
        <v>553</v>
      </c>
      <c r="B355" s="748" t="s">
        <v>554</v>
      </c>
      <c r="C355" s="749" t="s">
        <v>582</v>
      </c>
      <c r="D355" s="750" t="s">
        <v>583</v>
      </c>
      <c r="E355" s="751">
        <v>50113001</v>
      </c>
      <c r="F355" s="750" t="s">
        <v>585</v>
      </c>
      <c r="G355" s="749" t="s">
        <v>586</v>
      </c>
      <c r="H355" s="749">
        <v>921564</v>
      </c>
      <c r="I355" s="749">
        <v>0</v>
      </c>
      <c r="J355" s="749" t="s">
        <v>1044</v>
      </c>
      <c r="K355" s="749" t="s">
        <v>555</v>
      </c>
      <c r="L355" s="752">
        <v>182.21687023227054</v>
      </c>
      <c r="M355" s="752">
        <v>8</v>
      </c>
      <c r="N355" s="753">
        <v>1457.7349618581643</v>
      </c>
    </row>
    <row r="356" spans="1:14" ht="14.4" customHeight="1" x14ac:dyDescent="0.3">
      <c r="A356" s="747" t="s">
        <v>553</v>
      </c>
      <c r="B356" s="748" t="s">
        <v>554</v>
      </c>
      <c r="C356" s="749" t="s">
        <v>582</v>
      </c>
      <c r="D356" s="750" t="s">
        <v>583</v>
      </c>
      <c r="E356" s="751">
        <v>50113001</v>
      </c>
      <c r="F356" s="750" t="s">
        <v>585</v>
      </c>
      <c r="G356" s="749" t="s">
        <v>586</v>
      </c>
      <c r="H356" s="749">
        <v>102439</v>
      </c>
      <c r="I356" s="749">
        <v>2439</v>
      </c>
      <c r="J356" s="749" t="s">
        <v>1045</v>
      </c>
      <c r="K356" s="749" t="s">
        <v>1046</v>
      </c>
      <c r="L356" s="752">
        <v>285.08000000000004</v>
      </c>
      <c r="M356" s="752">
        <v>4</v>
      </c>
      <c r="N356" s="753">
        <v>1140.3200000000002</v>
      </c>
    </row>
    <row r="357" spans="1:14" ht="14.4" customHeight="1" x14ac:dyDescent="0.3">
      <c r="A357" s="747" t="s">
        <v>553</v>
      </c>
      <c r="B357" s="748" t="s">
        <v>554</v>
      </c>
      <c r="C357" s="749" t="s">
        <v>582</v>
      </c>
      <c r="D357" s="750" t="s">
        <v>583</v>
      </c>
      <c r="E357" s="751">
        <v>50113001</v>
      </c>
      <c r="F357" s="750" t="s">
        <v>585</v>
      </c>
      <c r="G357" s="749" t="s">
        <v>586</v>
      </c>
      <c r="H357" s="749">
        <v>113441</v>
      </c>
      <c r="I357" s="749">
        <v>13441</v>
      </c>
      <c r="J357" s="749" t="s">
        <v>1047</v>
      </c>
      <c r="K357" s="749" t="s">
        <v>1035</v>
      </c>
      <c r="L357" s="752">
        <v>246.5</v>
      </c>
      <c r="M357" s="752">
        <v>10</v>
      </c>
      <c r="N357" s="753">
        <v>2465</v>
      </c>
    </row>
    <row r="358" spans="1:14" ht="14.4" customHeight="1" x14ac:dyDescent="0.3">
      <c r="A358" s="747" t="s">
        <v>553</v>
      </c>
      <c r="B358" s="748" t="s">
        <v>554</v>
      </c>
      <c r="C358" s="749" t="s">
        <v>582</v>
      </c>
      <c r="D358" s="750" t="s">
        <v>583</v>
      </c>
      <c r="E358" s="751">
        <v>50113001</v>
      </c>
      <c r="F358" s="750" t="s">
        <v>585</v>
      </c>
      <c r="G358" s="749" t="s">
        <v>586</v>
      </c>
      <c r="H358" s="749">
        <v>100812</v>
      </c>
      <c r="I358" s="749">
        <v>812</v>
      </c>
      <c r="J358" s="749" t="s">
        <v>1048</v>
      </c>
      <c r="K358" s="749" t="s">
        <v>1049</v>
      </c>
      <c r="L358" s="752">
        <v>63.459999999999994</v>
      </c>
      <c r="M358" s="752">
        <v>8</v>
      </c>
      <c r="N358" s="753">
        <v>507.67999999999995</v>
      </c>
    </row>
    <row r="359" spans="1:14" ht="14.4" customHeight="1" x14ac:dyDescent="0.3">
      <c r="A359" s="747" t="s">
        <v>553</v>
      </c>
      <c r="B359" s="748" t="s">
        <v>554</v>
      </c>
      <c r="C359" s="749" t="s">
        <v>582</v>
      </c>
      <c r="D359" s="750" t="s">
        <v>583</v>
      </c>
      <c r="E359" s="751">
        <v>50113001</v>
      </c>
      <c r="F359" s="750" t="s">
        <v>585</v>
      </c>
      <c r="G359" s="749" t="s">
        <v>586</v>
      </c>
      <c r="H359" s="749">
        <v>153346</v>
      </c>
      <c r="I359" s="749">
        <v>153346</v>
      </c>
      <c r="J359" s="749" t="s">
        <v>1050</v>
      </c>
      <c r="K359" s="749" t="s">
        <v>1051</v>
      </c>
      <c r="L359" s="752">
        <v>2719.2</v>
      </c>
      <c r="M359" s="752">
        <v>11</v>
      </c>
      <c r="N359" s="753">
        <v>29911.199999999997</v>
      </c>
    </row>
    <row r="360" spans="1:14" ht="14.4" customHeight="1" x14ac:dyDescent="0.3">
      <c r="A360" s="747" t="s">
        <v>553</v>
      </c>
      <c r="B360" s="748" t="s">
        <v>554</v>
      </c>
      <c r="C360" s="749" t="s">
        <v>582</v>
      </c>
      <c r="D360" s="750" t="s">
        <v>583</v>
      </c>
      <c r="E360" s="751">
        <v>50113001</v>
      </c>
      <c r="F360" s="750" t="s">
        <v>585</v>
      </c>
      <c r="G360" s="749" t="s">
        <v>586</v>
      </c>
      <c r="H360" s="749">
        <v>153347</v>
      </c>
      <c r="I360" s="749">
        <v>153347</v>
      </c>
      <c r="J360" s="749" t="s">
        <v>1050</v>
      </c>
      <c r="K360" s="749" t="s">
        <v>1052</v>
      </c>
      <c r="L360" s="752">
        <v>4851</v>
      </c>
      <c r="M360" s="752">
        <v>25</v>
      </c>
      <c r="N360" s="753">
        <v>121275</v>
      </c>
    </row>
    <row r="361" spans="1:14" ht="14.4" customHeight="1" x14ac:dyDescent="0.3">
      <c r="A361" s="747" t="s">
        <v>553</v>
      </c>
      <c r="B361" s="748" t="s">
        <v>554</v>
      </c>
      <c r="C361" s="749" t="s">
        <v>582</v>
      </c>
      <c r="D361" s="750" t="s">
        <v>583</v>
      </c>
      <c r="E361" s="751">
        <v>50113009</v>
      </c>
      <c r="F361" s="750" t="s">
        <v>1053</v>
      </c>
      <c r="G361" s="749" t="s">
        <v>586</v>
      </c>
      <c r="H361" s="749">
        <v>29817</v>
      </c>
      <c r="I361" s="749">
        <v>29817</v>
      </c>
      <c r="J361" s="749" t="s">
        <v>1054</v>
      </c>
      <c r="K361" s="749" t="s">
        <v>1055</v>
      </c>
      <c r="L361" s="752">
        <v>29638.512499999997</v>
      </c>
      <c r="M361" s="752">
        <v>8</v>
      </c>
      <c r="N361" s="753">
        <v>237108.09999999998</v>
      </c>
    </row>
    <row r="362" spans="1:14" ht="14.4" customHeight="1" thickBot="1" x14ac:dyDescent="0.35">
      <c r="A362" s="754" t="s">
        <v>553</v>
      </c>
      <c r="B362" s="755" t="s">
        <v>554</v>
      </c>
      <c r="C362" s="756" t="s">
        <v>582</v>
      </c>
      <c r="D362" s="757" t="s">
        <v>583</v>
      </c>
      <c r="E362" s="758">
        <v>50113013</v>
      </c>
      <c r="F362" s="757" t="s">
        <v>715</v>
      </c>
      <c r="G362" s="756" t="s">
        <v>586</v>
      </c>
      <c r="H362" s="756">
        <v>101066</v>
      </c>
      <c r="I362" s="756">
        <v>1066</v>
      </c>
      <c r="J362" s="756" t="s">
        <v>728</v>
      </c>
      <c r="K362" s="756" t="s">
        <v>729</v>
      </c>
      <c r="L362" s="759">
        <v>50.69</v>
      </c>
      <c r="M362" s="759">
        <v>3</v>
      </c>
      <c r="N362" s="760">
        <v>152.07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1056</v>
      </c>
      <c r="B5" s="745">
        <v>212.88000000000002</v>
      </c>
      <c r="C5" s="765">
        <v>1.6345535152809062E-2</v>
      </c>
      <c r="D5" s="745">
        <v>12810.860000547829</v>
      </c>
      <c r="E5" s="765">
        <v>0.98365446484719099</v>
      </c>
      <c r="F5" s="746">
        <v>13023.740000547828</v>
      </c>
    </row>
    <row r="6" spans="1:6" ht="14.4" customHeight="1" x14ac:dyDescent="0.3">
      <c r="A6" s="776" t="s">
        <v>1057</v>
      </c>
      <c r="B6" s="752"/>
      <c r="C6" s="766">
        <v>0</v>
      </c>
      <c r="D6" s="752">
        <v>9697.538999999997</v>
      </c>
      <c r="E6" s="766">
        <v>1</v>
      </c>
      <c r="F6" s="753">
        <v>9697.538999999997</v>
      </c>
    </row>
    <row r="7" spans="1:6" ht="14.4" customHeight="1" thickBot="1" x14ac:dyDescent="0.35">
      <c r="A7" s="777" t="s">
        <v>1058</v>
      </c>
      <c r="B7" s="768">
        <v>6139.2999999999993</v>
      </c>
      <c r="C7" s="769">
        <v>6.0871018839249655E-2</v>
      </c>
      <c r="D7" s="768">
        <v>94718.22</v>
      </c>
      <c r="E7" s="769">
        <v>0.93912898116075028</v>
      </c>
      <c r="F7" s="770">
        <v>100857.52</v>
      </c>
    </row>
    <row r="8" spans="1:6" ht="14.4" customHeight="1" thickBot="1" x14ac:dyDescent="0.35">
      <c r="A8" s="771" t="s">
        <v>3</v>
      </c>
      <c r="B8" s="772">
        <v>6352.1799999999994</v>
      </c>
      <c r="C8" s="773">
        <v>5.1401858986927361E-2</v>
      </c>
      <c r="D8" s="772">
        <v>117226.61900054783</v>
      </c>
      <c r="E8" s="773">
        <v>0.94859814101307272</v>
      </c>
      <c r="F8" s="774">
        <v>123578.79900054782</v>
      </c>
    </row>
    <row r="9" spans="1:6" ht="14.4" customHeight="1" thickBot="1" x14ac:dyDescent="0.35"/>
    <row r="10" spans="1:6" ht="14.4" customHeight="1" x14ac:dyDescent="0.3">
      <c r="A10" s="775" t="s">
        <v>1059</v>
      </c>
      <c r="B10" s="745"/>
      <c r="C10" s="765">
        <v>0</v>
      </c>
      <c r="D10" s="745">
        <v>5402.5500000000011</v>
      </c>
      <c r="E10" s="765">
        <v>1</v>
      </c>
      <c r="F10" s="746">
        <v>5402.5500000000011</v>
      </c>
    </row>
    <row r="11" spans="1:6" ht="14.4" customHeight="1" x14ac:dyDescent="0.3">
      <c r="A11" s="776" t="s">
        <v>1060</v>
      </c>
      <c r="B11" s="752"/>
      <c r="C11" s="766">
        <v>0</v>
      </c>
      <c r="D11" s="752">
        <v>311.52999999999997</v>
      </c>
      <c r="E11" s="766">
        <v>1</v>
      </c>
      <c r="F11" s="753">
        <v>311.52999999999997</v>
      </c>
    </row>
    <row r="12" spans="1:6" ht="14.4" customHeight="1" x14ac:dyDescent="0.3">
      <c r="A12" s="776" t="s">
        <v>1061</v>
      </c>
      <c r="B12" s="752"/>
      <c r="C12" s="766">
        <v>0</v>
      </c>
      <c r="D12" s="752">
        <v>87.180000000000021</v>
      </c>
      <c r="E12" s="766">
        <v>1</v>
      </c>
      <c r="F12" s="753">
        <v>87.180000000000021</v>
      </c>
    </row>
    <row r="13" spans="1:6" ht="14.4" customHeight="1" x14ac:dyDescent="0.3">
      <c r="A13" s="776" t="s">
        <v>1062</v>
      </c>
      <c r="B13" s="752"/>
      <c r="C13" s="766">
        <v>0</v>
      </c>
      <c r="D13" s="752">
        <v>24206.26</v>
      </c>
      <c r="E13" s="766">
        <v>1</v>
      </c>
      <c r="F13" s="753">
        <v>24206.26</v>
      </c>
    </row>
    <row r="14" spans="1:6" ht="14.4" customHeight="1" x14ac:dyDescent="0.3">
      <c r="A14" s="776" t="s">
        <v>1063</v>
      </c>
      <c r="B14" s="752"/>
      <c r="C14" s="766">
        <v>0</v>
      </c>
      <c r="D14" s="752">
        <v>69.56</v>
      </c>
      <c r="E14" s="766">
        <v>1</v>
      </c>
      <c r="F14" s="753">
        <v>69.56</v>
      </c>
    </row>
    <row r="15" spans="1:6" ht="14.4" customHeight="1" x14ac:dyDescent="0.3">
      <c r="A15" s="776" t="s">
        <v>1064</v>
      </c>
      <c r="B15" s="752">
        <v>72.700000000000031</v>
      </c>
      <c r="C15" s="766">
        <v>0.10168543254773063</v>
      </c>
      <c r="D15" s="752">
        <v>642.25000000000011</v>
      </c>
      <c r="E15" s="766">
        <v>0.89831456745226934</v>
      </c>
      <c r="F15" s="753">
        <v>714.95000000000016</v>
      </c>
    </row>
    <row r="16" spans="1:6" ht="14.4" customHeight="1" x14ac:dyDescent="0.3">
      <c r="A16" s="776" t="s">
        <v>1065</v>
      </c>
      <c r="B16" s="752"/>
      <c r="C16" s="766">
        <v>0</v>
      </c>
      <c r="D16" s="752">
        <v>606.09999999999991</v>
      </c>
      <c r="E16" s="766">
        <v>1</v>
      </c>
      <c r="F16" s="753">
        <v>606.09999999999991</v>
      </c>
    </row>
    <row r="17" spans="1:6" ht="14.4" customHeight="1" x14ac:dyDescent="0.3">
      <c r="A17" s="776" t="s">
        <v>1066</v>
      </c>
      <c r="B17" s="752"/>
      <c r="C17" s="766">
        <v>0</v>
      </c>
      <c r="D17" s="752">
        <v>765.13999999999987</v>
      </c>
      <c r="E17" s="766">
        <v>1</v>
      </c>
      <c r="F17" s="753">
        <v>765.13999999999987</v>
      </c>
    </row>
    <row r="18" spans="1:6" ht="14.4" customHeight="1" x14ac:dyDescent="0.3">
      <c r="A18" s="776" t="s">
        <v>1067</v>
      </c>
      <c r="B18" s="752"/>
      <c r="C18" s="766">
        <v>0</v>
      </c>
      <c r="D18" s="752">
        <v>2823.329999999999</v>
      </c>
      <c r="E18" s="766">
        <v>1</v>
      </c>
      <c r="F18" s="753">
        <v>2823.329999999999</v>
      </c>
    </row>
    <row r="19" spans="1:6" ht="14.4" customHeight="1" x14ac:dyDescent="0.3">
      <c r="A19" s="776" t="s">
        <v>1068</v>
      </c>
      <c r="B19" s="752"/>
      <c r="C19" s="766">
        <v>0</v>
      </c>
      <c r="D19" s="752">
        <v>26.149999999999988</v>
      </c>
      <c r="E19" s="766">
        <v>1</v>
      </c>
      <c r="F19" s="753">
        <v>26.149999999999988</v>
      </c>
    </row>
    <row r="20" spans="1:6" ht="14.4" customHeight="1" x14ac:dyDescent="0.3">
      <c r="A20" s="776" t="s">
        <v>1069</v>
      </c>
      <c r="B20" s="752"/>
      <c r="C20" s="766">
        <v>0</v>
      </c>
      <c r="D20" s="752">
        <v>149.74000000000004</v>
      </c>
      <c r="E20" s="766">
        <v>1</v>
      </c>
      <c r="F20" s="753">
        <v>149.74000000000004</v>
      </c>
    </row>
    <row r="21" spans="1:6" ht="14.4" customHeight="1" x14ac:dyDescent="0.3">
      <c r="A21" s="776" t="s">
        <v>1070</v>
      </c>
      <c r="B21" s="752"/>
      <c r="C21" s="766">
        <v>0</v>
      </c>
      <c r="D21" s="752">
        <v>680.73</v>
      </c>
      <c r="E21" s="766">
        <v>1</v>
      </c>
      <c r="F21" s="753">
        <v>680.73</v>
      </c>
    </row>
    <row r="22" spans="1:6" ht="14.4" customHeight="1" x14ac:dyDescent="0.3">
      <c r="A22" s="776" t="s">
        <v>1071</v>
      </c>
      <c r="B22" s="752"/>
      <c r="C22" s="766">
        <v>0</v>
      </c>
      <c r="D22" s="752">
        <v>37.96</v>
      </c>
      <c r="E22" s="766">
        <v>1</v>
      </c>
      <c r="F22" s="753">
        <v>37.96</v>
      </c>
    </row>
    <row r="23" spans="1:6" ht="14.4" customHeight="1" x14ac:dyDescent="0.3">
      <c r="A23" s="776" t="s">
        <v>1072</v>
      </c>
      <c r="B23" s="752"/>
      <c r="C23" s="766">
        <v>0</v>
      </c>
      <c r="D23" s="752">
        <v>114.86999999999998</v>
      </c>
      <c r="E23" s="766">
        <v>1</v>
      </c>
      <c r="F23" s="753">
        <v>114.86999999999998</v>
      </c>
    </row>
    <row r="24" spans="1:6" ht="14.4" customHeight="1" x14ac:dyDescent="0.3">
      <c r="A24" s="776" t="s">
        <v>1073</v>
      </c>
      <c r="B24" s="752"/>
      <c r="C24" s="766">
        <v>0</v>
      </c>
      <c r="D24" s="752">
        <v>69.379999999999981</v>
      </c>
      <c r="E24" s="766">
        <v>1</v>
      </c>
      <c r="F24" s="753">
        <v>69.379999999999981</v>
      </c>
    </row>
    <row r="25" spans="1:6" ht="14.4" customHeight="1" x14ac:dyDescent="0.3">
      <c r="A25" s="776" t="s">
        <v>1074</v>
      </c>
      <c r="B25" s="752"/>
      <c r="C25" s="766">
        <v>0</v>
      </c>
      <c r="D25" s="752">
        <v>5334.64</v>
      </c>
      <c r="E25" s="766">
        <v>1</v>
      </c>
      <c r="F25" s="753">
        <v>5334.64</v>
      </c>
    </row>
    <row r="26" spans="1:6" ht="14.4" customHeight="1" x14ac:dyDescent="0.3">
      <c r="A26" s="776" t="s">
        <v>1075</v>
      </c>
      <c r="B26" s="752"/>
      <c r="C26" s="766">
        <v>0</v>
      </c>
      <c r="D26" s="752">
        <v>234.52000000000004</v>
      </c>
      <c r="E26" s="766">
        <v>1</v>
      </c>
      <c r="F26" s="753">
        <v>234.52000000000004</v>
      </c>
    </row>
    <row r="27" spans="1:6" ht="14.4" customHeight="1" x14ac:dyDescent="0.3">
      <c r="A27" s="776" t="s">
        <v>1076</v>
      </c>
      <c r="B27" s="752"/>
      <c r="C27" s="766">
        <v>0</v>
      </c>
      <c r="D27" s="752">
        <v>247.00000000000006</v>
      </c>
      <c r="E27" s="766">
        <v>1</v>
      </c>
      <c r="F27" s="753">
        <v>247.00000000000006</v>
      </c>
    </row>
    <row r="28" spans="1:6" ht="14.4" customHeight="1" x14ac:dyDescent="0.3">
      <c r="A28" s="776" t="s">
        <v>1077</v>
      </c>
      <c r="B28" s="752">
        <v>2873.88</v>
      </c>
      <c r="C28" s="766">
        <v>1</v>
      </c>
      <c r="D28" s="752"/>
      <c r="E28" s="766">
        <v>0</v>
      </c>
      <c r="F28" s="753">
        <v>2873.88</v>
      </c>
    </row>
    <row r="29" spans="1:6" ht="14.4" customHeight="1" x14ac:dyDescent="0.3">
      <c r="A29" s="776" t="s">
        <v>1078</v>
      </c>
      <c r="B29" s="752"/>
      <c r="C29" s="766">
        <v>0</v>
      </c>
      <c r="D29" s="752">
        <v>7348</v>
      </c>
      <c r="E29" s="766">
        <v>1</v>
      </c>
      <c r="F29" s="753">
        <v>7348</v>
      </c>
    </row>
    <row r="30" spans="1:6" ht="14.4" customHeight="1" x14ac:dyDescent="0.3">
      <c r="A30" s="776" t="s">
        <v>1079</v>
      </c>
      <c r="B30" s="752"/>
      <c r="C30" s="766">
        <v>0</v>
      </c>
      <c r="D30" s="752">
        <v>1147.5999999999999</v>
      </c>
      <c r="E30" s="766">
        <v>1</v>
      </c>
      <c r="F30" s="753">
        <v>1147.5999999999999</v>
      </c>
    </row>
    <row r="31" spans="1:6" ht="14.4" customHeight="1" x14ac:dyDescent="0.3">
      <c r="A31" s="776" t="s">
        <v>1080</v>
      </c>
      <c r="B31" s="752"/>
      <c r="C31" s="766">
        <v>0</v>
      </c>
      <c r="D31" s="752">
        <v>4255.3500000000004</v>
      </c>
      <c r="E31" s="766">
        <v>1</v>
      </c>
      <c r="F31" s="753">
        <v>4255.3500000000004</v>
      </c>
    </row>
    <row r="32" spans="1:6" ht="14.4" customHeight="1" x14ac:dyDescent="0.3">
      <c r="A32" s="776" t="s">
        <v>1081</v>
      </c>
      <c r="B32" s="752"/>
      <c r="C32" s="766">
        <v>0</v>
      </c>
      <c r="D32" s="752">
        <v>2807.55</v>
      </c>
      <c r="E32" s="766">
        <v>1</v>
      </c>
      <c r="F32" s="753">
        <v>2807.55</v>
      </c>
    </row>
    <row r="33" spans="1:6" ht="14.4" customHeight="1" x14ac:dyDescent="0.3">
      <c r="A33" s="776" t="s">
        <v>1082</v>
      </c>
      <c r="B33" s="752"/>
      <c r="C33" s="766">
        <v>0</v>
      </c>
      <c r="D33" s="752">
        <v>492.53999999999996</v>
      </c>
      <c r="E33" s="766">
        <v>1</v>
      </c>
      <c r="F33" s="753">
        <v>492.53999999999996</v>
      </c>
    </row>
    <row r="34" spans="1:6" ht="14.4" customHeight="1" x14ac:dyDescent="0.3">
      <c r="A34" s="776" t="s">
        <v>1083</v>
      </c>
      <c r="B34" s="752"/>
      <c r="C34" s="766">
        <v>0</v>
      </c>
      <c r="D34" s="752">
        <v>494.61900000000003</v>
      </c>
      <c r="E34" s="766">
        <v>1</v>
      </c>
      <c r="F34" s="753">
        <v>494.61900000000003</v>
      </c>
    </row>
    <row r="35" spans="1:6" ht="14.4" customHeight="1" x14ac:dyDescent="0.3">
      <c r="A35" s="776" t="s">
        <v>1084</v>
      </c>
      <c r="B35" s="752"/>
      <c r="C35" s="766">
        <v>0</v>
      </c>
      <c r="D35" s="752">
        <v>876.21</v>
      </c>
      <c r="E35" s="766">
        <v>1</v>
      </c>
      <c r="F35" s="753">
        <v>876.21</v>
      </c>
    </row>
    <row r="36" spans="1:6" ht="14.4" customHeight="1" x14ac:dyDescent="0.3">
      <c r="A36" s="776" t="s">
        <v>1085</v>
      </c>
      <c r="B36" s="752"/>
      <c r="C36" s="766">
        <v>0</v>
      </c>
      <c r="D36" s="752">
        <v>6764.9999999999991</v>
      </c>
      <c r="E36" s="766">
        <v>1</v>
      </c>
      <c r="F36" s="753">
        <v>6764.9999999999991</v>
      </c>
    </row>
    <row r="37" spans="1:6" ht="14.4" customHeight="1" x14ac:dyDescent="0.3">
      <c r="A37" s="776" t="s">
        <v>1086</v>
      </c>
      <c r="B37" s="752"/>
      <c r="C37" s="766">
        <v>0</v>
      </c>
      <c r="D37" s="752">
        <v>473.66000000000014</v>
      </c>
      <c r="E37" s="766">
        <v>1</v>
      </c>
      <c r="F37" s="753">
        <v>473.66000000000014</v>
      </c>
    </row>
    <row r="38" spans="1:6" ht="14.4" customHeight="1" x14ac:dyDescent="0.3">
      <c r="A38" s="776" t="s">
        <v>1087</v>
      </c>
      <c r="B38" s="752">
        <v>3405.6</v>
      </c>
      <c r="C38" s="766">
        <v>1</v>
      </c>
      <c r="D38" s="752"/>
      <c r="E38" s="766">
        <v>0</v>
      </c>
      <c r="F38" s="753">
        <v>3405.6</v>
      </c>
    </row>
    <row r="39" spans="1:6" ht="14.4" customHeight="1" x14ac:dyDescent="0.3">
      <c r="A39" s="776" t="s">
        <v>1088</v>
      </c>
      <c r="B39" s="752"/>
      <c r="C39" s="766">
        <v>0</v>
      </c>
      <c r="D39" s="752">
        <v>6720.7200000000012</v>
      </c>
      <c r="E39" s="766">
        <v>1</v>
      </c>
      <c r="F39" s="753">
        <v>6720.7200000000012</v>
      </c>
    </row>
    <row r="40" spans="1:6" ht="14.4" customHeight="1" x14ac:dyDescent="0.3">
      <c r="A40" s="776" t="s">
        <v>1089</v>
      </c>
      <c r="B40" s="752"/>
      <c r="C40" s="766">
        <v>0</v>
      </c>
      <c r="D40" s="752">
        <v>451</v>
      </c>
      <c r="E40" s="766">
        <v>1</v>
      </c>
      <c r="F40" s="753">
        <v>451</v>
      </c>
    </row>
    <row r="41" spans="1:6" ht="14.4" customHeight="1" x14ac:dyDescent="0.3">
      <c r="A41" s="776" t="s">
        <v>1090</v>
      </c>
      <c r="B41" s="752"/>
      <c r="C41" s="766">
        <v>0</v>
      </c>
      <c r="D41" s="752">
        <v>7100.2300000000005</v>
      </c>
      <c r="E41" s="766">
        <v>1</v>
      </c>
      <c r="F41" s="753">
        <v>7100.2300000000005</v>
      </c>
    </row>
    <row r="42" spans="1:6" ht="14.4" customHeight="1" x14ac:dyDescent="0.3">
      <c r="A42" s="776" t="s">
        <v>1091</v>
      </c>
      <c r="B42" s="752"/>
      <c r="C42" s="766">
        <v>0</v>
      </c>
      <c r="D42" s="752">
        <v>254.13</v>
      </c>
      <c r="E42" s="766">
        <v>1</v>
      </c>
      <c r="F42" s="753">
        <v>254.13</v>
      </c>
    </row>
    <row r="43" spans="1:6" ht="14.4" customHeight="1" x14ac:dyDescent="0.3">
      <c r="A43" s="776" t="s">
        <v>1092</v>
      </c>
      <c r="B43" s="752"/>
      <c r="C43" s="766">
        <v>0</v>
      </c>
      <c r="D43" s="752">
        <v>36.920000000000009</v>
      </c>
      <c r="E43" s="766">
        <v>1</v>
      </c>
      <c r="F43" s="753">
        <v>36.920000000000009</v>
      </c>
    </row>
    <row r="44" spans="1:6" ht="14.4" customHeight="1" x14ac:dyDescent="0.3">
      <c r="A44" s="776" t="s">
        <v>1093</v>
      </c>
      <c r="B44" s="752"/>
      <c r="C44" s="766">
        <v>0</v>
      </c>
      <c r="D44" s="752">
        <v>3337.9500000000007</v>
      </c>
      <c r="E44" s="766">
        <v>1</v>
      </c>
      <c r="F44" s="753">
        <v>3337.9500000000007</v>
      </c>
    </row>
    <row r="45" spans="1:6" ht="14.4" customHeight="1" x14ac:dyDescent="0.3">
      <c r="A45" s="776" t="s">
        <v>1094</v>
      </c>
      <c r="B45" s="752"/>
      <c r="C45" s="766">
        <v>0</v>
      </c>
      <c r="D45" s="752">
        <v>43.92</v>
      </c>
      <c r="E45" s="766">
        <v>1</v>
      </c>
      <c r="F45" s="753">
        <v>43.92</v>
      </c>
    </row>
    <row r="46" spans="1:6" ht="14.4" customHeight="1" x14ac:dyDescent="0.3">
      <c r="A46" s="776" t="s">
        <v>1095</v>
      </c>
      <c r="B46" s="752"/>
      <c r="C46" s="766">
        <v>0</v>
      </c>
      <c r="D46" s="752">
        <v>50.640000547830518</v>
      </c>
      <c r="E46" s="766">
        <v>1</v>
      </c>
      <c r="F46" s="753">
        <v>50.640000547830518</v>
      </c>
    </row>
    <row r="47" spans="1:6" ht="14.4" customHeight="1" x14ac:dyDescent="0.3">
      <c r="A47" s="776" t="s">
        <v>1096</v>
      </c>
      <c r="B47" s="752"/>
      <c r="C47" s="766">
        <v>0</v>
      </c>
      <c r="D47" s="752">
        <v>142.70000000000007</v>
      </c>
      <c r="E47" s="766">
        <v>1</v>
      </c>
      <c r="F47" s="753">
        <v>142.70000000000007</v>
      </c>
    </row>
    <row r="48" spans="1:6" ht="14.4" customHeight="1" x14ac:dyDescent="0.3">
      <c r="A48" s="776" t="s">
        <v>1097</v>
      </c>
      <c r="B48" s="752"/>
      <c r="C48" s="766">
        <v>0</v>
      </c>
      <c r="D48" s="752">
        <v>707.43000000000006</v>
      </c>
      <c r="E48" s="766">
        <v>1</v>
      </c>
      <c r="F48" s="753">
        <v>707.43000000000006</v>
      </c>
    </row>
    <row r="49" spans="1:6" ht="14.4" customHeight="1" x14ac:dyDescent="0.3">
      <c r="A49" s="776" t="s">
        <v>1098</v>
      </c>
      <c r="B49" s="752"/>
      <c r="C49" s="766">
        <v>0</v>
      </c>
      <c r="D49" s="752">
        <v>99.66</v>
      </c>
      <c r="E49" s="766">
        <v>1</v>
      </c>
      <c r="F49" s="753">
        <v>99.66</v>
      </c>
    </row>
    <row r="50" spans="1:6" ht="14.4" customHeight="1" x14ac:dyDescent="0.3">
      <c r="A50" s="776" t="s">
        <v>1099</v>
      </c>
      <c r="B50" s="752"/>
      <c r="C50" s="766">
        <v>0</v>
      </c>
      <c r="D50" s="752">
        <v>131.27000000000001</v>
      </c>
      <c r="E50" s="766">
        <v>1</v>
      </c>
      <c r="F50" s="753">
        <v>131.27000000000001</v>
      </c>
    </row>
    <row r="51" spans="1:6" ht="14.4" customHeight="1" x14ac:dyDescent="0.3">
      <c r="A51" s="776" t="s">
        <v>1100</v>
      </c>
      <c r="B51" s="752"/>
      <c r="C51" s="766">
        <v>0</v>
      </c>
      <c r="D51" s="752">
        <v>1566.26</v>
      </c>
      <c r="E51" s="766">
        <v>1</v>
      </c>
      <c r="F51" s="753">
        <v>1566.26</v>
      </c>
    </row>
    <row r="52" spans="1:6" ht="14.4" customHeight="1" x14ac:dyDescent="0.3">
      <c r="A52" s="776" t="s">
        <v>1101</v>
      </c>
      <c r="B52" s="752"/>
      <c r="C52" s="766">
        <v>0</v>
      </c>
      <c r="D52" s="752">
        <v>195.81</v>
      </c>
      <c r="E52" s="766">
        <v>1</v>
      </c>
      <c r="F52" s="753">
        <v>195.81</v>
      </c>
    </row>
    <row r="53" spans="1:6" ht="14.4" customHeight="1" x14ac:dyDescent="0.3">
      <c r="A53" s="776" t="s">
        <v>1102</v>
      </c>
      <c r="B53" s="752"/>
      <c r="C53" s="766">
        <v>0</v>
      </c>
      <c r="D53" s="752">
        <v>565.02</v>
      </c>
      <c r="E53" s="766">
        <v>1</v>
      </c>
      <c r="F53" s="753">
        <v>565.02</v>
      </c>
    </row>
    <row r="54" spans="1:6" ht="14.4" customHeight="1" x14ac:dyDescent="0.3">
      <c r="A54" s="776" t="s">
        <v>1103</v>
      </c>
      <c r="B54" s="752"/>
      <c r="C54" s="766">
        <v>0</v>
      </c>
      <c r="D54" s="752">
        <v>27415.999999999996</v>
      </c>
      <c r="E54" s="766">
        <v>1</v>
      </c>
      <c r="F54" s="753">
        <v>27415.999999999996</v>
      </c>
    </row>
    <row r="55" spans="1:6" ht="14.4" customHeight="1" x14ac:dyDescent="0.3">
      <c r="A55" s="776" t="s">
        <v>1104</v>
      </c>
      <c r="B55" s="752"/>
      <c r="C55" s="766">
        <v>0</v>
      </c>
      <c r="D55" s="752">
        <v>561.32000000000016</v>
      </c>
      <c r="E55" s="766">
        <v>1</v>
      </c>
      <c r="F55" s="753">
        <v>561.32000000000016</v>
      </c>
    </row>
    <row r="56" spans="1:6" ht="14.4" customHeight="1" x14ac:dyDescent="0.3">
      <c r="A56" s="776" t="s">
        <v>1105</v>
      </c>
      <c r="B56" s="752"/>
      <c r="C56" s="766">
        <v>0</v>
      </c>
      <c r="D56" s="752">
        <v>458.81999999999994</v>
      </c>
      <c r="E56" s="766">
        <v>1</v>
      </c>
      <c r="F56" s="753">
        <v>458.81999999999994</v>
      </c>
    </row>
    <row r="57" spans="1:6" ht="14.4" customHeight="1" thickBot="1" x14ac:dyDescent="0.35">
      <c r="A57" s="777" t="s">
        <v>1106</v>
      </c>
      <c r="B57" s="768"/>
      <c r="C57" s="769">
        <v>0</v>
      </c>
      <c r="D57" s="768">
        <v>917.4</v>
      </c>
      <c r="E57" s="769">
        <v>1</v>
      </c>
      <c r="F57" s="770">
        <v>917.4</v>
      </c>
    </row>
    <row r="58" spans="1:6" ht="14.4" customHeight="1" thickBot="1" x14ac:dyDescent="0.35">
      <c r="A58" s="771" t="s">
        <v>3</v>
      </c>
      <c r="B58" s="772">
        <v>6352.18</v>
      </c>
      <c r="C58" s="773">
        <v>5.1401858986927368E-2</v>
      </c>
      <c r="D58" s="772">
        <v>117226.61900054783</v>
      </c>
      <c r="E58" s="773">
        <v>0.9485981410130726</v>
      </c>
      <c r="F58" s="774">
        <v>123578.79900054784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2018-03-27T13:58:53Z</dcterms:modified>
</cp:coreProperties>
</file>