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1" i="371" l="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0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C15" i="431"/>
  <c r="D14" i="431"/>
  <c r="E9" i="431"/>
  <c r="E17" i="431"/>
  <c r="F16" i="431"/>
  <c r="G11" i="431"/>
  <c r="H10" i="431"/>
  <c r="I9" i="431"/>
  <c r="J12" i="431"/>
  <c r="K11" i="431"/>
  <c r="K19" i="431"/>
  <c r="L18" i="431"/>
  <c r="M17" i="431"/>
  <c r="N16" i="431"/>
  <c r="O15" i="431"/>
  <c r="P18" i="431"/>
  <c r="Q17" i="431"/>
  <c r="C19" i="431"/>
  <c r="E21" i="431"/>
  <c r="G15" i="431"/>
  <c r="H14" i="431"/>
  <c r="I13" i="431"/>
  <c r="I21" i="431"/>
  <c r="J20" i="431"/>
  <c r="L10" i="431"/>
  <c r="M9" i="431"/>
  <c r="M21" i="431"/>
  <c r="N20" i="431"/>
  <c r="O19" i="431"/>
  <c r="P14" i="431"/>
  <c r="Q13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14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Q12" i="431"/>
  <c r="Q20" i="431"/>
  <c r="C11" i="431"/>
  <c r="D10" i="431"/>
  <c r="D18" i="431"/>
  <c r="E13" i="431"/>
  <c r="F12" i="431"/>
  <c r="F20" i="431"/>
  <c r="G19" i="431"/>
  <c r="H18" i="431"/>
  <c r="I17" i="431"/>
  <c r="J16" i="431"/>
  <c r="K15" i="431"/>
  <c r="L14" i="431"/>
  <c r="M13" i="431"/>
  <c r="N12" i="431"/>
  <c r="O11" i="431"/>
  <c r="P10" i="431"/>
  <c r="Q9" i="431"/>
  <c r="Q21" i="431"/>
  <c r="O8" i="431"/>
  <c r="J8" i="431"/>
  <c r="G8" i="431"/>
  <c r="P8" i="431"/>
  <c r="I8" i="431"/>
  <c r="M8" i="431"/>
  <c r="F8" i="431"/>
  <c r="D8" i="431"/>
  <c r="N8" i="431"/>
  <c r="Q8" i="431"/>
  <c r="C8" i="431"/>
  <c r="L8" i="431"/>
  <c r="E8" i="431"/>
  <c r="H8" i="431"/>
  <c r="K8" i="431"/>
  <c r="S21" i="431" l="1"/>
  <c r="R21" i="431"/>
  <c r="S9" i="431"/>
  <c r="R9" i="431"/>
  <c r="S20" i="431"/>
  <c r="R20" i="431"/>
  <c r="R12" i="431"/>
  <c r="S12" i="431"/>
  <c r="R18" i="431"/>
  <c r="S18" i="431"/>
  <c r="R14" i="431"/>
  <c r="S14" i="431"/>
  <c r="R10" i="431"/>
  <c r="S10" i="431"/>
  <c r="S13" i="431"/>
  <c r="R13" i="431"/>
  <c r="S17" i="431"/>
  <c r="R17" i="431"/>
  <c r="R16" i="431"/>
  <c r="S16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<sst xmlns="http://schemas.openxmlformats.org/spreadsheetml/2006/main" count="18294" uniqueCount="4259">
  <si>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</si>
  <si>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</si>
  <si>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</si>
  <si>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</si>
  <si>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</si>
  <si>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</si>
  <si>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</si>
  <si>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</si>
  <si>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</si>
  <si>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</si>
  <si>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</si>
  <si>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</si>
  <si>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</si>
  <si>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</si>
  <si>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</si>
  <si>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</si>
  <si>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</si>
  <si>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</si>
  <si>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</si>
  <si>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</si>
  <si>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</si>
  <si>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</si>
  <si>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</si>
  <si>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</si>
  <si>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</si>
  <si>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</si>
  <si>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</si>
  <si>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</si>
  <si>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</si>
  <si>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</si>
  <si>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</si>
  <si>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</si>
  <si>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</si>
  <si>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</si>
  <si>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</si>
  <si>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</si>
  <si>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</si>
  <si>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</si>
  <si>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</si>
  <si>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</si>
  <si>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</si>
  <si>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</si>
  <si>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</si>
  <si>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</si>
  <si>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</si>
  <si>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</si>
  <si>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</si>
  <si>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</si>
  <si>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</si>
  <si>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</si>
  <si>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</si>
  <si>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</si>
  <si>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</si>
  <si>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</si>
  <si>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</si>
  <si>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</si>
  <si>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</si>
  <si>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</si>
  <si>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</si>
  <si>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</si>
  <si>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</si>
  <si>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</si>
  <si>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</si>
  <si>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</si>
  <si>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</si>
  <si>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</si>
  <si>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</si>
  <si>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</si>
  <si>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</si>
  <si>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</si>
  <si>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</si>
  <si>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</si>
  <si>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</si>
  <si>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</si>
  <si>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</si>
  <si>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</si>
  <si>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</si>
  <si>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</si>
  <si>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</si>
  <si>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</si>
  <si>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</si>
  <si>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</si>
  <si>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</si>
  <si>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</si>
  <si>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</si>
  <si>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</si>
  <si>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</si>
  <si>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</si>
  <si>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</si>
  <si>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</si>
  <si>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</si>
  <si>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</si>
  <si>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</si>
  <si>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</si>
  <si>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</si>
  <si>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</si>
  <si>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</si>
  <si>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</si>
  <si>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</si>
  <si>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</si>
  <si>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</si>
  <si>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</si>
  <si>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</si>
  <si>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</si>
  <si>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</si>
  <si>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</si>
  <si>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</si>
  <si>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</si>
  <si>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</si>
  <si>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</si>
  <si>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</si>
  <si>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</si>
  <si>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</si>
  <si>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</si>
  <si>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</si>
  <si>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</si>
  <si>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</si>
  <si>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</si>
  <si>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</si>
  <si>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</si>
  <si>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</si>
  <si>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</si>
  <si>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</si>
  <si>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</si>
  <si>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</si>
  <si>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</si>
  <si>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</si>
  <si>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</si>
  <si>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</si>
  <si>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</si>
  <si>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</si>
  <si>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</si>
  <si>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</si>
  <si>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</si>
  <si>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</si>
  <si>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</si>
  <si>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</si>
  <si>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</si>
  <si>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</si>
  <si>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</si>
  <si>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</si>
  <si>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</si>
  <si>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</si>
  <si>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</si>
  <si>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</si>
  <si>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</si>
  <si>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</si>
  <si>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</si>
  <si>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</si>
  <si>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</si>
  <si>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</si>
  <si>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</si>
  <si>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</si>
  <si>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</si>
  <si>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</si>
  <si>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</si>
  <si>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</si>
  <si>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</si>
  <si>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</si>
  <si>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</si>
  <si>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</si>
  <si>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</si>
  <si>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</si>
  <si>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</si>
  <si>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</si>
  <si>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</si>
  <si>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</si>
  <si>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</si>
  <si>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</si>
  <si>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</si>
  <si>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</si>
  <si>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</si>
  <si>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</si>
  <si>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</si>
  <si>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</si>
  <si>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</si>
  <si>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</si>
  <si>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</si>
  <si>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</si>
  <si>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</si>
  <si>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</si>
  <si>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</si>
  <si>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</si>
  <si>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</si>
  <si>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</si>
  <si>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</si>
  <si>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</si>
  <si>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</si>
  <si>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</si>
  <si>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</si>
  <si>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</si>
  <si>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</si>
  <si>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</si>
  <si>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</si>
  <si>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</si>
  <si>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</si>
  <si>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</si>
  <si>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</si>
  <si>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</si>
  <si>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</si>
  <si>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</si>
  <si>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</si>
  <si>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</si>
  <si>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</si>
  <si>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</si>
  <si>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</si>
  <si>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</si>
  <si>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</si>
  <si>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</si>
  <si>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</si>
  <si>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</si>
  <si>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</si>
  <si>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</si>
  <si>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</si>
  <si>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</si>
  <si>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</si>
  <si>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</si>
  <si>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</si>
  <si>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</si>
  <si>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</si>
  <si>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</si>
  <si>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</si>
  <si>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</si>
  <si>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</si>
  <si>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</si>
  <si>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</si>
  <si>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</si>
  <si>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</si>
  <si>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</si>
  <si>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</si>
  <si>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</si>
  <si>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</si>
  <si>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</si>
  <si>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</si>
  <si>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</si>
  <si>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</si>
  <si>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</si>
  <si>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</si>
  <si>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</si>
  <si>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</si>
  <si>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</si>
  <si>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</si>
  <si>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</si>
  <si>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</si>
  <si>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</si>
  <si>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</si>
  <si>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</si>
  <si>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</si>
  <si>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</si>
  <si>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</si>
  <si>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</si>
  <si>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</si>
  <si>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</si>
  <si>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</si>
  <si>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</si>
  <si>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</si>
  <si>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</si>
  <si>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</si>
  <si>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</si>
  <si>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</si>
  <si>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</si>
  <si>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</si>
  <si>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</si>
  <si>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</si>
  <si>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</si>
  <si>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</si>
  <si>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</si>
  <si>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</si>
  <si>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</si>
  <si>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</si>
  <si>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</si>
  <si>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</si>
  <si>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</si>
  <si>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</si>
  <si>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</si>
  <si>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</si>
  <si>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</si>
  <si>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</si>
  <si>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</si>
  <si>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</si>
  <si>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</si>
  <si>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</si>
  <si>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</si>
  <si>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</si>
  <si>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</si>
  <si>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</si>
  <si>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</si>
  <si>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</si>
  <si>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</si>
  <si>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</si>
  <si>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</si>
  <si>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</si>
  <si>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</si>
  <si>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</si>
  <si>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</si>
  <si>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</si>
  <si>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</si>
  <si>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</si>
  <si>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</si>
  <si>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</si>
  <si>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</si>
  <si>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</si>
  <si>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</si>
  <si>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</si>
  <si>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</si>
  <si>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</si>
  <si>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</si>
  <si>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</si>
  <si>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</si>
  <si>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</si>
  <si>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</si>
  <si>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</si>
  <si>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</si>
  <si>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</si>
  <si>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</si>
  <si>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</si>
  <si>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</si>
  <si>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</si>
  <si>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</si>
  <si>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</si>
  <si>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</si>
  <si>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</si>
  <si>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</si>
  <si>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</si>
  <si>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</si>
  <si>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</si>
  <si>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</si>
  <si>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</si>
  <si>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</si>
  <si>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</si>
  <si>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</si>
  <si>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</si>
  <si>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</si>
  <si>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</si>
  <si>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</si>
  <si>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</si>
  <si>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</si>
  <si>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</si>
  <si>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</si>
  <si>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</si>
  <si>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</si>
  <si>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</si>
  <si>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</si>
  <si>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</si>
  <si>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</si>
  <si>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</si>
  <si>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</si>
  <si>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</si>
  <si>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</si>
  <si>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</si>
  <si>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</si>
  <si>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</si>
  <si>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</si>
  <si>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</si>
  <si>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</si>
  <si>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</si>
  <si>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</si>
  <si>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</si>
  <si>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</si>
  <si>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</si>
  <si>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</si>
  <si>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</si>
  <si>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</si>
  <si>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</si>
  <si>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</si>
  <si>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</si>
  <si>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</si>
  <si>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</si>
  <si>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</si>
  <si>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</si>
  <si>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</si>
  <si>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</si>
  <si>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</si>
  <si>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</si>
  <si>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</si>
  <si>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</si>
  <si>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</si>
  <si>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</si>
  <si>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</si>
  <si>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</si>
  <si>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</si>
  <si>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</si>
  <si>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</si>
  <si>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</si>
  <si>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</si>
  <si>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</si>
  <si>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</si>
  <si>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</si>
  <si>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</si>
  <si>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</si>
  <si>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</si>
  <si>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</si>
  <si>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</si>
  <si>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</si>
  <si>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</si>
  <si>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</si>
  <si>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</si>
  <si>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</si>
  <si>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</si>
  <si>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</si>
  <si>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</si>
  <si>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</si>
  <si>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</si>
  <si>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</si>
  <si>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</si>
  <si>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</si>
  <si>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</si>
  <si>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</si>
  <si>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</si>
  <si>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</si>
  <si>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</si>
  <si>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</si>
  <si>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</si>
  <si>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</si>
  <si>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</si>
  <si>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</si>
  <si>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</si>
  <si>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</si>
  <si>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</si>
  <si>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</si>
  <si>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</si>
  <si>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</si>
  <si>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</si>
  <si>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</si>
  <si>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</si>
  <si>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</si>
  <si>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</si>
  <si>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</si>
  <si>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</si>
  <si>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</si>
  <si>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</si>
  <si>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</si>
  <si>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</si>
  <si>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</si>
  <si>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</si>
  <si>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</si>
  <si>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</si>
  <si>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</si>
  <si>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</si>
  <si>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</si>
  <si>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</si>
  <si>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</si>
  <si>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</si>
  <si>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</si>
  <si>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</si>
  <si>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</si>
  <si>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</si>
  <si>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</si>
  <si>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</si>
  <si>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</si>
  <si>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</si>
  <si>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</si>
  <si>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</si>
  <si>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</si>
  <si>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</si>
  <si>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</si>
  <si>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</si>
  <si>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</si>
  <si>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</si>
  <si>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</si>
  <si>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</si>
  <si>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</si>
  <si>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</si>
  <si>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</si>
  <si>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</si>
  <si>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</si>
  <si>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</si>
  <si>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</si>
  <si>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</si>
  <si>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</si>
  <si>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</si>
  <si>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</si>
  <si>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</si>
  <si>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</si>
  <si>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</si>
  <si>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</si>
  <si>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</si>
  <si>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</si>
  <si>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</si>
  <si>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</si>
  <si>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</si>
  <si>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</si>
  <si>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</si>
  <si>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</si>
  <si>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</si>
  <si>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</si>
  <si>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</si>
  <si>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</si>
  <si>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</si>
  <si>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</si>
  <si>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</si>
  <si>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</si>
  <si>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</si>
  <si>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</si>
  <si>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</si>
  <si>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</si>
  <si>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</si>
  <si>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</si>
  <si>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</si>
  <si>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</si>
  <si>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</si>
  <si>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</si>
  <si>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</si>
  <si>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</si>
  <si>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</si>
  <si>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</si>
  <si>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</si>
  <si>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</si>
  <si>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</si>
  <si>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</si>
  <si>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</si>
  <si>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</si>
  <si>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</si>
  <si>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</si>
  <si>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</si>
  <si>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</si>
  <si>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</si>
  <si>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</si>
  <si>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</si>
  <si>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</si>
  <si>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</si>
  <si>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</si>
  <si>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</si>
  <si>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</si>
  <si>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</si>
  <si>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</si>
  <si>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</si>
  <si>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</si>
  <si>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</si>
  <si>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</si>
  <si>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</si>
  <si>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</si>
  <si>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</si>
  <si>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</si>
  <si>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</si>
  <si>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</si>
  <si>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</si>
  <si>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</si>
  <si>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</si>
  <si>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</si>
  <si>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</si>
  <si>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</si>
  <si>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</si>
  <si>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</si>
  <si>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</si>
  <si>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</si>
  <si>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</si>
  <si>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</si>
  <si>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</si>
  <si>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</si>
  <si>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</si>
  <si>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</si>
  <si>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</si>
  <si>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</si>
  <si>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</si>
  <si>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</si>
  <si>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</si>
  <si>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</si>
  <si>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</si>
  <si>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</si>
  <si>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</si>
  <si>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</si>
  <si>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</si>
  <si>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</si>
  <si>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</si>
  <si>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</si>
  <si>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</si>
  <si>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</si>
  <si>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</si>
  <si>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</si>
  <si>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</si>
  <si>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</si>
  <si>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</si>
  <si>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</si>
  <si>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</si>
  <si>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</si>
  <si>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</si>
  <si>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</si>
  <si>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</si>
  <si>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</si>
  <si>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</si>
  <si>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</si>
  <si>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</si>
  <si>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</si>
  <si>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</si>
  <si>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</si>
  <si>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</si>
  <si>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</si>
  <si>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</si>
  <si>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</si>
  <si>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</si>
  <si>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10% GLUCOSE IN WATER FOR INJECTION FRESENIUS</t>
  </si>
  <si>
    <t>100MG/ML INF SOL 1X500ML II</t>
  </si>
  <si>
    <t>ADRENALIN LECIVA</t>
  </si>
  <si>
    <t>INJ 5X1ML/1MG</t>
  </si>
  <si>
    <t>AESCIN-TEVA</t>
  </si>
  <si>
    <t>POR TBL FLM 30X20MG</t>
  </si>
  <si>
    <t>ALMIRAL</t>
  </si>
  <si>
    <t>INJ 10X3ML/75MG</t>
  </si>
  <si>
    <t>ARDEAOSMOSOL MA 15</t>
  </si>
  <si>
    <t>150G/L INF SOL 20X80ML</t>
  </si>
  <si>
    <t>P</t>
  </si>
  <si>
    <t>AULIN</t>
  </si>
  <si>
    <t>TBL 15X100MG</t>
  </si>
  <si>
    <t>BETADINE</t>
  </si>
  <si>
    <t>UNG 1X20GM</t>
  </si>
  <si>
    <t>BETADINE - zelená</t>
  </si>
  <si>
    <t>LIQ 1X120ML</t>
  </si>
  <si>
    <t>BETADINE (CHIRURG.) - hnědá</t>
  </si>
  <si>
    <t>Biopron9 tob.60</t>
  </si>
  <si>
    <t>BISACODYL</t>
  </si>
  <si>
    <t>DRG 105X5MG</t>
  </si>
  <si>
    <t>BISEPTOL 480</t>
  </si>
  <si>
    <t>POR TBL NOB 28X480MG</t>
  </si>
  <si>
    <t>CAVINTON FORTE</t>
  </si>
  <si>
    <t>POR TBL NOB 30X10MG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</si>
  <si>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</si>
  <si>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</si>
  <si>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</si>
  <si>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</si>
  <si>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</si>
  <si>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</si>
  <si>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DEPAKINE CHRONO 500MG(PULENE)</t>
  </si>
  <si>
    <t>TBL RET 30X500MG</t>
  </si>
  <si>
    <t>DEXAMED</t>
  </si>
  <si>
    <t>INJ 10X2ML/8MG</t>
  </si>
  <si>
    <t>DIAZEPAM SLOVAKOFARMA</t>
  </si>
  <si>
    <t>TBL 20X10MG</t>
  </si>
  <si>
    <t>TBL 20X5MG</t>
  </si>
  <si>
    <t>DIPIDOLOR</t>
  </si>
  <si>
    <t>INJ 5X2ML 7.5MG/ML</t>
  </si>
  <si>
    <t>DITHIADEN</t>
  </si>
  <si>
    <t>TBL 20X2MG</t>
  </si>
  <si>
    <t>DOLMINA 100 SR</t>
  </si>
  <si>
    <t>POR TBL PRO 20X100MG</t>
  </si>
  <si>
    <t>DOLMINA 50</t>
  </si>
  <si>
    <t>TBL OBD 30X50MG</t>
  </si>
  <si>
    <t>DUPHALAC</t>
  </si>
  <si>
    <t>667MG/ML POR SOL 1X500ML HDP</t>
  </si>
  <si>
    <t>DZ BRAUNOL 500 ML</t>
  </si>
  <si>
    <t>DZ OCTENISEPT drm. sol. 250 ml</t>
  </si>
  <si>
    <t>DRM SOL 1X250ML</t>
  </si>
  <si>
    <t>DZ PRONTODERM GEL-STRONG 100ML</t>
  </si>
  <si>
    <t>ENDIARON</t>
  </si>
  <si>
    <t>POR TBL FLM 10X250MG</t>
  </si>
  <si>
    <t>ERDOMED 300MG</t>
  </si>
  <si>
    <t>CPS 10X300MG</t>
  </si>
  <si>
    <t>ESPUMISAN</t>
  </si>
  <si>
    <t>PORCPSMOL50X40MG-BL</t>
  </si>
  <si>
    <t>FORTECORTIN 4</t>
  </si>
  <si>
    <t>POR TBL NOB 20X4MG</t>
  </si>
  <si>
    <t>FRAXIPARIN MULTI</t>
  </si>
  <si>
    <t>INJ 10X5ML/47.5KU</t>
  </si>
  <si>
    <t>FRAXIPARINE</t>
  </si>
  <si>
    <t>INJ SOL 10X0.6ML</t>
  </si>
  <si>
    <t>GLUKÓZA 10 BRAUN</t>
  </si>
  <si>
    <t>INF SOL 10X500ML-PE</t>
  </si>
  <si>
    <t>GLUKÓZA 5 BRAUN</t>
  </si>
  <si>
    <t>HERBADENT MASÁŽNÍ ROZTOK</t>
  </si>
  <si>
    <t>GNG SOL 1X25ML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</si>
  <si>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</si>
  <si>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</si>
  <si>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</si>
  <si>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</si>
  <si>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</si>
  <si>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</si>
  <si>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</si>
  <si>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</si>
  <si>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</si>
  <si>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</si>
  <si>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</si>
  <si>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INF SOL 10X500MLPELAH</t>
  </si>
  <si>
    <t>IBALGIN 400 (IBUPROFEN 400)</t>
  </si>
  <si>
    <t>TBL OBD 100X400MG</t>
  </si>
  <si>
    <t>IR OG. OPHTHALMO-SEPTONEX</t>
  </si>
  <si>
    <t>GTT OPH 1X10ML</t>
  </si>
  <si>
    <t>KALIUM CHLORATUM BIOMEDICA</t>
  </si>
  <si>
    <t>POR TBLFLM100X500MG</t>
  </si>
  <si>
    <t>KALIUM CHLORATUM LECIVA 7.5%</t>
  </si>
  <si>
    <t>INJ 5X10ML 7.5%</t>
  </si>
  <si>
    <t>KL AQUA PURIF. BAG IN BOX 5 l</t>
  </si>
  <si>
    <t>KL SOL.BORGLYCEROLI 3% 250 G</t>
  </si>
  <si>
    <t>KL SOL.BORGLYCEROLI 3% 500 G</t>
  </si>
  <si>
    <t>KL SUPP.BISACODYLI 0,01G  30KS</t>
  </si>
  <si>
    <t>KL SUPP.BISACODYLI 0,01G  40KS</t>
  </si>
  <si>
    <t>KL SUPP.BISACODYLI 0,01G  50KS</t>
  </si>
  <si>
    <t>LEXAURIN 1,5</t>
  </si>
  <si>
    <t>POR TBL NOB 30X1.5MG</t>
  </si>
  <si>
    <t>LOZAP 50 ZENTIVA</t>
  </si>
  <si>
    <t>POR TBL FLM 30X50MG</t>
  </si>
  <si>
    <t>LOZAP H</t>
  </si>
  <si>
    <t>POR TBL FLM 30</t>
  </si>
  <si>
    <t>MABRON</t>
  </si>
  <si>
    <t>INJ SOL 5X2ML</t>
  </si>
  <si>
    <t>MAGNESIUM SULFURICUM BIOTIKA</t>
  </si>
  <si>
    <t>INJ 5X10ML 10%</t>
  </si>
  <si>
    <t>MESOCAIN</t>
  </si>
  <si>
    <t>INJ 10X10ML 1%</t>
  </si>
  <si>
    <t>GEL 1X20GM</t>
  </si>
  <si>
    <t>NATRIUM CHLORATUM BIOTIKA 10%</t>
  </si>
  <si>
    <t>NEUROL 0.25</t>
  </si>
  <si>
    <t>TBL 30X0.25MG</t>
  </si>
  <si>
    <t>NORADRENALIN LECIVA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</si>
  <si>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</si>
  <si>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</si>
  <si>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</si>
  <si>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</si>
  <si>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</si>
  <si>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</si>
  <si>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OPHTHALMO-AZULEN</t>
  </si>
  <si>
    <t>UNG OPH 1X5GM</t>
  </si>
  <si>
    <t>OPHTHALMO-SEPTONEX</t>
  </si>
  <si>
    <t>PARALEN 500</t>
  </si>
  <si>
    <t>POR TBL NOB 12X500MG</t>
  </si>
  <si>
    <t>REASEC</t>
  </si>
  <si>
    <t>TBL 20X2.5MG</t>
  </si>
  <si>
    <t>RINGERFUNDIN B.BRAUN</t>
  </si>
  <si>
    <t>INF SOL10X1000ML PE</t>
  </si>
  <si>
    <t>SANORIN 1 PM</t>
  </si>
  <si>
    <t>NAS SPR SOL 1X10ML</t>
  </si>
  <si>
    <t>SORBIFER DURULES</t>
  </si>
  <si>
    <t>TBL FLM 60X320MG/60MG</t>
  </si>
  <si>
    <t>POR TBL FLM 100X100MG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</si>
  <si>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</si>
  <si>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</si>
  <si>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</si>
  <si>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</si>
  <si>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</si>
  <si>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</si>
  <si>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</si>
  <si>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TIAPRIDAL</t>
  </si>
  <si>
    <t>POR TBLNOB 50X100MG</t>
  </si>
  <si>
    <t>INJ SOL 12X2ML/100MG</t>
  </si>
  <si>
    <t>TORECAN</t>
  </si>
  <si>
    <t>INJ 5X1ML/6.5MG</t>
  </si>
  <si>
    <t>TRALGIT</t>
  </si>
  <si>
    <t>POR CPS DUR 20X50MG</t>
  </si>
  <si>
    <t>TRALGIT SR 100</t>
  </si>
  <si>
    <t>POR TBL RET30X100MG</t>
  </si>
  <si>
    <t>TULIP 20 MG POTAHOVANÉ TABLETY</t>
  </si>
  <si>
    <t>ULTRACOD</t>
  </si>
  <si>
    <t>POR TBL NOB 30</t>
  </si>
  <si>
    <t>VENTOLIN INHALER N</t>
  </si>
  <si>
    <t>INHSUSPSS200X100RG</t>
  </si>
  <si>
    <t>Vincentka nosní sprej  25ml (30ml)</t>
  </si>
  <si>
    <t>ZODAC</t>
  </si>
  <si>
    <t>TBL OBD 30X10MG</t>
  </si>
  <si>
    <t>ZOLPIDEM MYLAN</t>
  </si>
  <si>
    <t>POR TBL FLM 20X10MG</t>
  </si>
  <si>
    <t>POR TBL FLM 50X10MG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</si>
  <si>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</si>
  <si>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</si>
  <si>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</si>
  <si>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</si>
  <si>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</si>
  <si>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</si>
  <si>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</si>
  <si>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</si>
  <si>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</si>
  <si>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</si>
  <si>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</si>
  <si>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</si>
  <si>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</si>
  <si>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Clindamycin Kabi 150mg/ml 10 x 4ml/600mg</t>
  </si>
  <si>
    <t>10 x 4ml /600mg</t>
  </si>
  <si>
    <t>FRAMYKOIN</t>
  </si>
  <si>
    <t>UNG 1X10GM</t>
  </si>
  <si>
    <t>FUROLIN TABLETY</t>
  </si>
  <si>
    <t>POR TBL NOB 30X100MG</t>
  </si>
  <si>
    <t>METRONIDAZOL 500MG BRAUN</t>
  </si>
  <si>
    <t>INJ 10X100ML(LDPE)</t>
  </si>
  <si>
    <t>OFLOXIN INF</t>
  </si>
  <si>
    <t>INF SOL 10X100ML</t>
  </si>
  <si>
    <t>OPHTHALMO-FRAMYKOIN</t>
  </si>
  <si>
    <t>ZINNAT 125 MG</t>
  </si>
  <si>
    <t>TBL OBD 10X125MG</t>
  </si>
  <si>
    <t>léky - antimykotika (LEK)</t>
  </si>
  <si>
    <t>DIFLUCAN</t>
  </si>
  <si>
    <t>CPS 1X150MG</t>
  </si>
  <si>
    <t>FLUCONAZOL KABI 2 MG/ML</t>
  </si>
  <si>
    <t>INF SOL 10X100ML/200MG</t>
  </si>
  <si>
    <t>POR TBL ENT 90X20MG</t>
  </si>
  <si>
    <t>AGEN 5</t>
  </si>
  <si>
    <t>POR TBL NOB 30X5MG</t>
  </si>
  <si>
    <t>ALGIFEN NEO</t>
  </si>
  <si>
    <t>POR GTT SOL 1X50ML</t>
  </si>
  <si>
    <t>ALOPURINOL SANDOZ</t>
  </si>
  <si>
    <t>100MG TBL NOB 30</t>
  </si>
  <si>
    <t>AMARYL 3 MG</t>
  </si>
  <si>
    <t>POR TBL NOB 30X3MG</t>
  </si>
  <si>
    <t>ANACID</t>
  </si>
  <si>
    <t>SUS 12X5ML(SACKY)</t>
  </si>
  <si>
    <t>ANOPYRIN 100MG</t>
  </si>
  <si>
    <t>TBL 60X100 MG</t>
  </si>
  <si>
    <t>APO-IBUPROFEN 400 MG</t>
  </si>
  <si>
    <t>POR TBL FLM 100X400MG</t>
  </si>
  <si>
    <t>ARDEAOSMOSOL MA 20</t>
  </si>
  <si>
    <t>200G/L INF SOL 20X100ML</t>
  </si>
  <si>
    <t>BETALOC SR 200MG</t>
  </si>
  <si>
    <t>TBL RET 30X200MG</t>
  </si>
  <si>
    <t>BISOPROLOL MYLAN 5 MG</t>
  </si>
  <si>
    <t>POR TBL FLM 30X5MG</t>
  </si>
  <si>
    <t>CALCICHEW D3</t>
  </si>
  <si>
    <t>CTB 20</t>
  </si>
  <si>
    <t>CITALEC 10 ZENTIVA</t>
  </si>
  <si>
    <t>POR TBL FLM30X10MG</t>
  </si>
  <si>
    <t>DEGAN</t>
  </si>
  <si>
    <t>TBL 40X10MG</t>
  </si>
  <si>
    <t>INJ 50X2ML/10MG</t>
  </si>
  <si>
    <t>DETRALEX</t>
  </si>
  <si>
    <t>TBL OBD 30</t>
  </si>
  <si>
    <t>DICYNONE 250</t>
  </si>
  <si>
    <t>INJ SOL 4X2ML/250MG</t>
  </si>
  <si>
    <t>DIGOXIN 0.125 LECIVA</t>
  </si>
  <si>
    <t>TBL 30X0.125MG</t>
  </si>
  <si>
    <t>DORETA 75 MG/650 MG</t>
  </si>
  <si>
    <t>DORSIFLEX</t>
  </si>
  <si>
    <t>TBL 30X200MG</t>
  </si>
  <si>
    <t>DZ OCTENISEPT 1 l</t>
  </si>
  <si>
    <t>ELICEA 10 MG</t>
  </si>
  <si>
    <t>POR TBL FLM 28X10MG</t>
  </si>
  <si>
    <t>ENTEROL</t>
  </si>
  <si>
    <t>POR CPS DUR 30X250MG</t>
  </si>
  <si>
    <t>CPS 20X300MG</t>
  </si>
  <si>
    <t>Espumisan cps.100x40mg-blistr</t>
  </si>
  <si>
    <t>0057585</t>
  </si>
  <si>
    <t>EUTHYROX 88 MIKROGRAMŮ</t>
  </si>
  <si>
    <t>POR TBL NOB 100X88RG II</t>
  </si>
  <si>
    <t>EZETROL 10 MG TABLETY</t>
  </si>
  <si>
    <t>POR TBL NOB 30X10MG B</t>
  </si>
  <si>
    <t>INJ SOL 10X0.4ML</t>
  </si>
  <si>
    <t>FRAXIPARINE FORTE</t>
  </si>
  <si>
    <t>GUAJACURAN « 5 % INJ</t>
  </si>
  <si>
    <t>HELICID 20 ZENTIVA</t>
  </si>
  <si>
    <t>POR CPS ETD 90X20MG</t>
  </si>
  <si>
    <t>HEMINEVRIN 300 MG</t>
  </si>
  <si>
    <t>POR CPS MOL 100X300MG</t>
  </si>
  <si>
    <t>HIRUDOID</t>
  </si>
  <si>
    <t>DRM CRM 1X40GM</t>
  </si>
  <si>
    <t>INF SOL 10X250MLPELAH</t>
  </si>
  <si>
    <t>IBALGIN 400</t>
  </si>
  <si>
    <t>POR TBL FLM 48X400MG</t>
  </si>
  <si>
    <t>INDAPAMID STADA 1,5 MG</t>
  </si>
  <si>
    <t>POR TBL PRO 30X1.5MG</t>
  </si>
  <si>
    <t>INJ PROCAINII CHLORATI 0,2% ARD 10x200ml</t>
  </si>
  <si>
    <t>2MG/ML INJ SOL 10X200ML</t>
  </si>
  <si>
    <t>ISOPTIN SR 240 MG</t>
  </si>
  <si>
    <t>POR TBL PRO 30X240MG</t>
  </si>
  <si>
    <t>KANAVIT</t>
  </si>
  <si>
    <t>INJ 5X1ML/10MG</t>
  </si>
  <si>
    <t>KL SOL.BORGLYCEROLI 3% 1000 G</t>
  </si>
  <si>
    <t>LETROX 125</t>
  </si>
  <si>
    <t>POR TBL NOB 100X125MCG</t>
  </si>
  <si>
    <t>LEXAURIN 3</t>
  </si>
  <si>
    <t>3MG TBL NOB 30</t>
  </si>
  <si>
    <t>LIPANTHYL 267 M</t>
  </si>
  <si>
    <t>POR CPS DUR 30X267MG</t>
  </si>
  <si>
    <t>MAGNESII LACTICI 0,5 TBL. MEDICAMENTA</t>
  </si>
  <si>
    <t>TBL NOB 100X0,5GM</t>
  </si>
  <si>
    <t>MAXITROL</t>
  </si>
  <si>
    <t>OPH GTT SUS 1X5ML</t>
  </si>
  <si>
    <t>MEDRACET 37,5 MG/325 MG</t>
  </si>
  <si>
    <t>MONACE COMBI 20 MG/12,5 MG</t>
  </si>
  <si>
    <t>MUCOSOLVAN</t>
  </si>
  <si>
    <t>POR GTT SOL+INH SOL 60ML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</si>
  <si>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</si>
  <si>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</si>
  <si>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</si>
  <si>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</si>
  <si>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</si>
  <si>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</si>
  <si>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NEURONTIN 300MG</t>
  </si>
  <si>
    <t>CPS 50X300MG</t>
  </si>
  <si>
    <t>NIMOTOP S</t>
  </si>
  <si>
    <t>POR TBL FLM 100X30MG</t>
  </si>
  <si>
    <t>NO-SPA</t>
  </si>
  <si>
    <t>POR TBL NOB 24X40MG</t>
  </si>
  <si>
    <t>OLAZAX</t>
  </si>
  <si>
    <t>10MG TBL NOB 28</t>
  </si>
  <si>
    <t>POR TBL NOB 24X500MG</t>
  </si>
  <si>
    <t>PARALEN PLUS</t>
  </si>
  <si>
    <t>TBL OBD 24</t>
  </si>
  <si>
    <t xml:space="preserve">PREGABALIN TEVA 75MG </t>
  </si>
  <si>
    <t>CPS DUR 14</t>
  </si>
  <si>
    <t>PRESTANCE 10 MG/10 MG</t>
  </si>
  <si>
    <t>RANITAL</t>
  </si>
  <si>
    <t>TBL 30X150MG</t>
  </si>
  <si>
    <t>RINGERUV ROZTOK BRAUN</t>
  </si>
  <si>
    <t>INF 10X500ML(LDPE)</t>
  </si>
  <si>
    <t>ROSUMOP 10 MG</t>
  </si>
  <si>
    <t>POR TBL FLM 30X10MG</t>
  </si>
  <si>
    <t>SECTRAL 400</t>
  </si>
  <si>
    <t>TBL OBD 30X400MG</t>
  </si>
  <si>
    <t>SOLU-MEDROL</t>
  </si>
  <si>
    <t>INJ SIC 1X40MG+1ML</t>
  </si>
  <si>
    <t>STOPTUSSIN</t>
  </si>
  <si>
    <t>POR GTT SOL 1X25ML</t>
  </si>
  <si>
    <t>TELMISARTAN SANDOZ 80 MG</t>
  </si>
  <si>
    <t>POR TBL NOB 30X80MG</t>
  </si>
  <si>
    <t>TENOLOC 200</t>
  </si>
  <si>
    <t>POR TBL FLM 30X200MG</t>
  </si>
  <si>
    <t>TENORETIC</t>
  </si>
  <si>
    <t>TBL OBD 28</t>
  </si>
  <si>
    <t>SUP 6X6.5MG</t>
  </si>
  <si>
    <t>POR TBL RET50X100MG</t>
  </si>
  <si>
    <t>TRANSMETIL 500 MG TABLETY</t>
  </si>
  <si>
    <t>POR TBL ENT 10X500MG</t>
  </si>
  <si>
    <t>TRIPLIXAM 10 MG/2,5 MG/10 MG</t>
  </si>
  <si>
    <t>TRITACE 10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</si>
  <si>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</si>
  <si>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</si>
  <si>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</si>
  <si>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</si>
  <si>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</si>
  <si>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VEROSPIRON</t>
  </si>
  <si>
    <t>TBL 100X25MG</t>
  </si>
  <si>
    <t>VERTIMED</t>
  </si>
  <si>
    <t>8MG TBL NOB 100</t>
  </si>
  <si>
    <t>ZOXON 4</t>
  </si>
  <si>
    <t>POR TBL NOB 90X4MG</t>
  </si>
  <si>
    <t>ZYLLT 75 MG</t>
  </si>
  <si>
    <t>POR TBL FLM 56X75MG</t>
  </si>
  <si>
    <t>POR TBL FLM 28X75MG</t>
  </si>
  <si>
    <t>CEFOTAXIME LEK 1 G PRÁŠEK PRO INJEKČNÍ ROZTOK</t>
  </si>
  <si>
    <t>IMS+IVN INJ PLV SOL 10X1GM</t>
  </si>
  <si>
    <t>Clindamycin Kabi inj.sol.10x2ml/300mg</t>
  </si>
  <si>
    <t>DALACIN C 300 MG</t>
  </si>
  <si>
    <t>POR CPS DUR 16X300MG</t>
  </si>
  <si>
    <t xml:space="preserve">GENTAMICIN B.BRAUN 3 MG/ML INFUZNÍ ROZTOK </t>
  </si>
  <si>
    <t>INF SOL 20X80ML</t>
  </si>
  <si>
    <t>GENTAMICIN LEK 80 MG/2 ML</t>
  </si>
  <si>
    <t>INJ SOL 10X2ML/80MG</t>
  </si>
  <si>
    <t>OFLOXIN 200</t>
  </si>
  <si>
    <t>TBL OBD 10X200MG</t>
  </si>
  <si>
    <t>OPHTHALMO-FRAMYKOIN COMPOSITUM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</si>
  <si>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</si>
  <si>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</si>
  <si>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</si>
  <si>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</si>
  <si>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</si>
  <si>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</si>
  <si>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POR TBL FLM12X375MG</t>
  </si>
  <si>
    <t>XORIMAX 500 MG POTAH.TABLETY</t>
  </si>
  <si>
    <t>PORTBLFLM10X500MG</t>
  </si>
  <si>
    <t>DEPO-MEDROL</t>
  </si>
  <si>
    <t>INJ 1X1ML/40MG</t>
  </si>
  <si>
    <t>DICLOFENAC DUO PHARMASWISS 75 MG</t>
  </si>
  <si>
    <t>POR CPS RDR 30X75MG</t>
  </si>
  <si>
    <t>KL ETHER 160G</t>
  </si>
  <si>
    <t>INJ 5X10ML 20%</t>
  </si>
  <si>
    <t>léky - dle §16 (LEK)</t>
  </si>
  <si>
    <t>LIORESAL INJ.10mg/5ml - MIMOŘ.DOVOZ!!</t>
  </si>
  <si>
    <t>ACC INJEKT</t>
  </si>
  <si>
    <t>INJ SOL 5X3ML/300MG</t>
  </si>
  <si>
    <t>ACIDUM ASCORBICUM</t>
  </si>
  <si>
    <t>INJ 5X5ML</t>
  </si>
  <si>
    <t>INJ 50X5ML</t>
  </si>
  <si>
    <t>ACIDUM FOLICUM LECIVA</t>
  </si>
  <si>
    <t>DRG 30X10MG</t>
  </si>
  <si>
    <t>ACYLCOFFIN</t>
  </si>
  <si>
    <t>TBL 10</t>
  </si>
  <si>
    <t>POR TBL NOB 90X5MG</t>
  </si>
  <si>
    <t>AMBROBENE</t>
  </si>
  <si>
    <t>INJ 5X2ML/15MG</t>
  </si>
  <si>
    <t>ANESIA 10MG/ML</t>
  </si>
  <si>
    <t>INJ+INF EML 1X100ML</t>
  </si>
  <si>
    <t>AQUA PRO INJECTIONE ARDEAPHARMA</t>
  </si>
  <si>
    <t>INF 1X250ML</t>
  </si>
  <si>
    <t>AQUA PRO INJECTIONE BRAUN</t>
  </si>
  <si>
    <t>PAR LQF 20X100ML-PE</t>
  </si>
  <si>
    <t>ASCORUTIN (BLISTR)</t>
  </si>
  <si>
    <t>TBL OBD 50</t>
  </si>
  <si>
    <t>ATROPIN BIOTIKA 0.5MG</t>
  </si>
  <si>
    <t>BACLOFEN</t>
  </si>
  <si>
    <t>TBL 50X10MG</t>
  </si>
  <si>
    <t>BETALOC</t>
  </si>
  <si>
    <t>INJ 5X5ML/5MG</t>
  </si>
  <si>
    <t>BETALOC ZOK 25 MG</t>
  </si>
  <si>
    <t>TBL RET 28X25MG</t>
  </si>
  <si>
    <t>BETOPTIC</t>
  </si>
  <si>
    <t>GTT OPH 1X5ML</t>
  </si>
  <si>
    <t>BRUMARE 1 MG/ML NOSNÍ SPREJ, ROZTOK</t>
  </si>
  <si>
    <t>NAS SPR SOL 1X10ML/10MG</t>
  </si>
  <si>
    <t>BURONIL 25 MG</t>
  </si>
  <si>
    <t>POR TBL OBD 50X25MG</t>
  </si>
  <si>
    <t>CALCIUM GLUCONICUM 10% B.BRAUN</t>
  </si>
  <si>
    <t>INJ SOL 20X10ML</t>
  </si>
  <si>
    <t>CEREBROLYSIN</t>
  </si>
  <si>
    <t>INJ SOL 5X10ML</t>
  </si>
  <si>
    <t>CEZERA 5 MG</t>
  </si>
  <si>
    <t>POR TBL FLM 90X5MG</t>
  </si>
  <si>
    <t>CITALEC 20 ZENTIVA</t>
  </si>
  <si>
    <t>CORDARONE</t>
  </si>
  <si>
    <t>POR TBL NOB60X200MG</t>
  </si>
  <si>
    <t>INJ SOL 6X3ML/150MG</t>
  </si>
  <si>
    <t>Delmar nosní sprej 50ml</t>
  </si>
  <si>
    <t>DEPAKINE</t>
  </si>
  <si>
    <t>INJ PSO LQF 4X4ML/400MG</t>
  </si>
  <si>
    <t>DIGOXIN ORION INJ.-MIMOŘÁDNÝ DOVOZ!!</t>
  </si>
  <si>
    <t>INJ SOL 25X1ML/0.25MG</t>
  </si>
  <si>
    <t>DILCEREN PRO INFUSIONE</t>
  </si>
  <si>
    <t>INF 1X50ML/10MG</t>
  </si>
  <si>
    <t>Dobutamin Admeda 250 inf.sol50ml</t>
  </si>
  <si>
    <t>667MG/ML POR SOL 1X200ML HDP</t>
  </si>
  <si>
    <t>EBRANTIL 60 RETARD</t>
  </si>
  <si>
    <t>POR CPS PRO 50X60MG</t>
  </si>
  <si>
    <t>ELIQUIS 5 MG</t>
  </si>
  <si>
    <t>POR TBL FLM 60X5MG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</si>
  <si>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</si>
  <si>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</si>
  <si>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</si>
  <si>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</si>
  <si>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</si>
  <si>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POR CPS DUR10X250MG</t>
  </si>
  <si>
    <t>ERDOMED</t>
  </si>
  <si>
    <t>POR CPS DUR 60X300MG</t>
  </si>
  <si>
    <t xml:space="preserve">Essentiale Forte N </t>
  </si>
  <si>
    <t>por.cps.dur.100</t>
  </si>
  <si>
    <t>EUTHYROX 50</t>
  </si>
  <si>
    <t>TBL 100X50RG</t>
  </si>
  <si>
    <t xml:space="preserve">FAKTU 100MG/2,5MG </t>
  </si>
  <si>
    <t>SUP 20</t>
  </si>
  <si>
    <t>FAKTU 50MG/G+20MG/G</t>
  </si>
  <si>
    <t>RCT UNG 20G</t>
  </si>
  <si>
    <t>FOKUSIN</t>
  </si>
  <si>
    <t>POR CPS RDR30X0.4MG</t>
  </si>
  <si>
    <t>FUROSEMID ACCORD</t>
  </si>
  <si>
    <t>10MG/ML INJ/INF SOL 10X2ML</t>
  </si>
  <si>
    <t>FUROSEMID BIOTIKA FORTE</t>
  </si>
  <si>
    <t>INJ 10X10ML/125MG</t>
  </si>
  <si>
    <t>GERATAM 3 G</t>
  </si>
  <si>
    <t>INJ SOL 4X15ML/3GM</t>
  </si>
  <si>
    <t>GLIMEPIRID SANDOZ 1 MG TABLETY</t>
  </si>
  <si>
    <t>POR TBL NOB 30X1MG</t>
  </si>
  <si>
    <t>GLUCOPHAGE 1000 MG</t>
  </si>
  <si>
    <t>POR TBLFLM60X1000MG</t>
  </si>
  <si>
    <t>GUTRON 5MG</t>
  </si>
  <si>
    <t>TBL 50X5MG</t>
  </si>
  <si>
    <t>DRM GEL 1X40GM</t>
  </si>
  <si>
    <t>IBALGIN KRÉM 100G</t>
  </si>
  <si>
    <t xml:space="preserve">DRM CRM 1X100GM </t>
  </si>
  <si>
    <t>KEPPRA 100 MG/ML</t>
  </si>
  <si>
    <t>INF CNC SOL 10X5ML II</t>
  </si>
  <si>
    <t>KL BENZINUM 900ml/ 600g</t>
  </si>
  <si>
    <t>KL CPS METRONIDAZOLUM 250mg 20cps</t>
  </si>
  <si>
    <t>KL ETHANOLUM 70% 800 g</t>
  </si>
  <si>
    <t>KL ETHER LÉKOPISNÝ 1000 ml Fagron, Kulich</t>
  </si>
  <si>
    <t>UN 1155</t>
  </si>
  <si>
    <t>KL ONDREJOVA MAST, 100G</t>
  </si>
  <si>
    <t>KL SOL.NOVIKOV 20G</t>
  </si>
  <si>
    <t>LAMICTAL 100 MG</t>
  </si>
  <si>
    <t>POR TBL NOB 98X100MG</t>
  </si>
  <si>
    <t>LOKREN 20 MG</t>
  </si>
  <si>
    <t>POR TBL FLM 98X20MG</t>
  </si>
  <si>
    <t>OPH UNG 3,5G</t>
  </si>
  <si>
    <t>MEDROL 16 MG</t>
  </si>
  <si>
    <t>POR TBLNOB50X16MG-B</t>
  </si>
  <si>
    <t>MIDAZOLAM ACCORD 5 MG/ML</t>
  </si>
  <si>
    <t>INJ+INF SOL 10X3MLX5MG/ML</t>
  </si>
  <si>
    <t>MILGAMMA N</t>
  </si>
  <si>
    <t>INJ 5X2ML</t>
  </si>
  <si>
    <t>MUCOSOLVAN JUNIOR</t>
  </si>
  <si>
    <t>POR SIR 1X100ML</t>
  </si>
  <si>
    <t>MYDOCALM 150MG</t>
  </si>
  <si>
    <t>TBL OBD 30X150MG</t>
  </si>
  <si>
    <t>NEURONTIN 300 MG</t>
  </si>
  <si>
    <t>POR CPS DUR 100X300MG</t>
  </si>
  <si>
    <t>NITRO POHL INFUS.</t>
  </si>
  <si>
    <t>INF 10X10ML/10MG</t>
  </si>
  <si>
    <t>Nitroprussiat Fides 1x50mg-MIMOŘÁDNÝ DOVOZ!!</t>
  </si>
  <si>
    <t>INF. PLV. SOL 1x50mg</t>
  </si>
  <si>
    <t>OLANZAPIN MYLAN 5MG</t>
  </si>
  <si>
    <t>POR TBL DIS 28</t>
  </si>
  <si>
    <t>PARACETAMOL KABI 10MG/ML</t>
  </si>
  <si>
    <t>INF SOL 10X100ML/1000MG</t>
  </si>
  <si>
    <t>PARALEN</t>
  </si>
  <si>
    <t>SUP 5X500MG</t>
  </si>
  <si>
    <t>PEROXID VODÍKU 3% COO</t>
  </si>
  <si>
    <t>DRM SOL 1X100ML 3%</t>
  </si>
  <si>
    <t>PREDNISON 5 LECIVA</t>
  </si>
  <si>
    <t>PREGABALIN SANDOZ</t>
  </si>
  <si>
    <t>75MG CPS DUR 84</t>
  </si>
  <si>
    <t>PRESID 10 MG</t>
  </si>
  <si>
    <t>TBL RET 30X10MG</t>
  </si>
  <si>
    <t>PRESTANCE 10 MG/5 MG</t>
  </si>
  <si>
    <t>PRESTANCE 5 MG/5 MG</t>
  </si>
  <si>
    <t>POR TBL NOB 90</t>
  </si>
  <si>
    <t>PROPOFOL 1% MCT/LCT FRESENIUS</t>
  </si>
  <si>
    <t>INJ EML 10X100ML</t>
  </si>
  <si>
    <t xml:space="preserve">PROTAMIN MEDA AMPULLEN </t>
  </si>
  <si>
    <t>INJ 5X5ML/5KU</t>
  </si>
  <si>
    <t>PROTEVASC 35 MG TABLETY S PRODLOUŽENÝM UVOLŇOVÁNÍM</t>
  </si>
  <si>
    <t>POR TBL PRO 60X35MG</t>
  </si>
  <si>
    <t>PROTHAZIN</t>
  </si>
  <si>
    <t>TBL FLM 20X1X25MG</t>
  </si>
  <si>
    <t>QUETIAPIN MYLAN 200 MG TABLETY S PRODLOUŽENÝM UVOL</t>
  </si>
  <si>
    <t>POR TBL PRO 60X200MG</t>
  </si>
  <si>
    <t>RISENDROS 35 MG</t>
  </si>
  <si>
    <t>POR TBL FLM 12X35MG</t>
  </si>
  <si>
    <t>RISPERIDON FARMAX 2MG</t>
  </si>
  <si>
    <t>TBL FLM 60</t>
  </si>
  <si>
    <t>RIVODARON 200</t>
  </si>
  <si>
    <t>POR TBL NOB 30X200MG</t>
  </si>
  <si>
    <t>RORENDO ORO TAB 2 MG</t>
  </si>
  <si>
    <t>POR TBL DIS 30X2MG</t>
  </si>
  <si>
    <t>SALAZOPYRIN EN</t>
  </si>
  <si>
    <t>POR TBLENT100X500MG</t>
  </si>
  <si>
    <t>SANDIMMUN NEORAL 50MG</t>
  </si>
  <si>
    <t>CPS 50X50MG</t>
  </si>
  <si>
    <t>SINUPRET</t>
  </si>
  <si>
    <t>INJ SIC 1X500MG+8ML</t>
  </si>
  <si>
    <t>INJ SIC 1X1GM+16ML</t>
  </si>
  <si>
    <t>STACYL 100 MG ENTEROSOLVENTNÍ TABLETY</t>
  </si>
  <si>
    <t>POR TBL ENT 100X100MG I</t>
  </si>
  <si>
    <t>SUFENTANIL TORREX 50 MCG/ML</t>
  </si>
  <si>
    <t>INJ SOL 5X5ML/250RG</t>
  </si>
  <si>
    <t>TACHYBEN I.V. 50 MG INJEKČNÍ ROZTOK</t>
  </si>
  <si>
    <t>INJ SOL 5X10ML/50MG</t>
  </si>
  <si>
    <t>TANTUM VERDE</t>
  </si>
  <si>
    <t>1,5MG/ML GGR 240 ML</t>
  </si>
  <si>
    <t>TENSIOMIN</t>
  </si>
  <si>
    <t>TBL 30X25MG</t>
  </si>
  <si>
    <t>TBL 30X12.5MG</t>
  </si>
  <si>
    <t>TETRASPAN 10%</t>
  </si>
  <si>
    <t>INF SOL 20X500ML</t>
  </si>
  <si>
    <t>TETRASPAN 6%</t>
  </si>
  <si>
    <t>THIAMIN LECIVA</t>
  </si>
  <si>
    <t>INJ 10X2ML/100MG</t>
  </si>
  <si>
    <t>TOBRADEX</t>
  </si>
  <si>
    <t>3MG/ML+1MG/ML OPH GTT SUS 1X5ML</t>
  </si>
  <si>
    <t>TRACUTIL</t>
  </si>
  <si>
    <t>INF 5X10ML</t>
  </si>
  <si>
    <t>TRIPLIXAM 10 MG/2,5 MG/5 MG</t>
  </si>
  <si>
    <t>TRITACE 2,5 MG</t>
  </si>
  <si>
    <t>POR TBL NOB 20X2.5MG</t>
  </si>
  <si>
    <t>TRITACE 5</t>
  </si>
  <si>
    <t>TBL 30X5MG</t>
  </si>
  <si>
    <t>TRITTICO PROLONG 300 MG TABLETY S PRODLOUŽENÝM UVO</t>
  </si>
  <si>
    <t>POR TBL PRO 30X300MG</t>
  </si>
  <si>
    <t>VERAL 1% GEL</t>
  </si>
  <si>
    <t>DRM GEL 1X50GM II</t>
  </si>
  <si>
    <t>VITAMIN B12 LECIVA 1000RG</t>
  </si>
  <si>
    <t>INJ 5X1ML/1000RG</t>
  </si>
  <si>
    <t>ZYPREXA 10 MG</t>
  </si>
  <si>
    <t>INJ PLV SOL 1X10MG</t>
  </si>
  <si>
    <t>léky - parenterální výživa (LEK)</t>
  </si>
  <si>
    <t>NUTRIFLEX LIPID PERI</t>
  </si>
  <si>
    <t>INF EML 5X2500ML</t>
  </si>
  <si>
    <t>NUTRIFLEX OMEGA plus 2 500 ml</t>
  </si>
  <si>
    <t>NUTRIFLEX OMEGA SPECIAL</t>
  </si>
  <si>
    <t>NUTRIFLEX PERI</t>
  </si>
  <si>
    <t>INF SOL 5X2000ML</t>
  </si>
  <si>
    <t>INF SOL 5X1000ML</t>
  </si>
  <si>
    <t>léky - enterální výživa (LEK)</t>
  </si>
  <si>
    <t>ENSURE PLUS ADVANCE BANÁNOVÁ PŘÍCHUŤ</t>
  </si>
  <si>
    <t>ENSURE PLUS ADVANCE ČOKOLÁDOVÁ PŘÍCHUŤ</t>
  </si>
  <si>
    <t>ENSURE PLUS ADVANCE VANILKA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</si>
  <si>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</si>
  <si>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</si>
  <si>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</si>
  <si>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</si>
  <si>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</si>
  <si>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</si>
  <si>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léky - krev.deriváty ZUL (TO)</t>
  </si>
  <si>
    <t>OCPLEX</t>
  </si>
  <si>
    <t>500IU INF PSO LQF 1+1X20ML</t>
  </si>
  <si>
    <t>1000IU INF PSO LQF 1+1X40ML</t>
  </si>
  <si>
    <t>AMIKACIN MEDOPHARM 500 MG/2 ML</t>
  </si>
  <si>
    <t>INJ+INF SOL 10X2ML/500MG</t>
  </si>
  <si>
    <t>ARCHIFAR 1 G</t>
  </si>
  <si>
    <t>INJ+INF PLV SOL 10X1GM</t>
  </si>
  <si>
    <t>INJ 10X5ML</t>
  </si>
  <si>
    <t>CEFTAZIDIM KABI 1 GM</t>
  </si>
  <si>
    <t>INJ PLV SOL 10X1GM</t>
  </si>
  <si>
    <t>CEFTAZIDIM KABI 2 GM</t>
  </si>
  <si>
    <t>INJ+INF PLV SOL 10X2GM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</si>
  <si>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</si>
  <si>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</si>
  <si>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</si>
  <si>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</si>
  <si>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</si>
  <si>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</si>
  <si>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COLOMYCIN INJEKCE 1 000 000 MEZINÁRODNÍCH JEDNOTEK</t>
  </si>
  <si>
    <t>1000000IU INJ PLV SOL/SOL NEB 10X1MIU</t>
  </si>
  <si>
    <t>PLV ADS 1X5GM</t>
  </si>
  <si>
    <t xml:space="preserve">Gentamicin B.Braun 1mg/ml </t>
  </si>
  <si>
    <t>inf.sol.20 x 80 ml</t>
  </si>
  <si>
    <t>KLACID I.V.</t>
  </si>
  <si>
    <t>INF PLV SOL 1X500MG</t>
  </si>
  <si>
    <t>METRONIDAZOLE 0.5% POLFA</t>
  </si>
  <si>
    <t>INJ 1X100ML 5MG/1ML</t>
  </si>
  <si>
    <t>VANCOMYCIN MYLAN 1000 MG</t>
  </si>
  <si>
    <t>INF PLV SOL 1X1GM</t>
  </si>
  <si>
    <t>VANCOMYCIN MYLAN 500 MG</t>
  </si>
  <si>
    <t>IMAZOL KRÉMPASTA</t>
  </si>
  <si>
    <t>10MG/G DRM PST 1X30G</t>
  </si>
  <si>
    <t>VORIKONAZOL SANDOZ 200 MG</t>
  </si>
  <si>
    <t>TBL FLM 14X200MG</t>
  </si>
  <si>
    <t>ARDEANUTRISOL G 40</t>
  </si>
  <si>
    <t>400G/L INF SOL 20X80ML</t>
  </si>
  <si>
    <t>FYZIOLOGICKÝ ROZTOK VIAFLO</t>
  </si>
  <si>
    <t>INF SOL 10X1000ML</t>
  </si>
  <si>
    <t>KL ELIXÍR NA OPTIKU</t>
  </si>
  <si>
    <t>KL ETHANOLUM BENZ.DENAT. 900 ml / 720g/</t>
  </si>
  <si>
    <t>KL ETHER LÉKOPISNÝ  500ml/357g</t>
  </si>
  <si>
    <t>KL PRIPRAVEK</t>
  </si>
  <si>
    <t>KL SOL.HYD.PEROX.3% 100G</t>
  </si>
  <si>
    <t>KL SOL.IODI SPIR.DIL. 800 g</t>
  </si>
  <si>
    <t>KL VASELINUM ALBUM STERILNI,  10G</t>
  </si>
  <si>
    <t>MARCAINE 0.5%</t>
  </si>
  <si>
    <t>INJ SOL5X20ML/100MG</t>
  </si>
  <si>
    <t>RINGERŮV ROZTOK VIAFLO</t>
  </si>
  <si>
    <t>SANORIN</t>
  </si>
  <si>
    <t>LIQ 10ML 0.1%</t>
  </si>
  <si>
    <t>LIQ 10ML 0.05%</t>
  </si>
  <si>
    <t>TACHOSIL</t>
  </si>
  <si>
    <t>DRM SPO 3.0X2.5CM</t>
  </si>
  <si>
    <t>TISSEEL (FROZ)</t>
  </si>
  <si>
    <t>EPL GKU SOL 1X2ML</t>
  </si>
  <si>
    <t>EPL GKU SOL 1X4ML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</si>
  <si>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</si>
  <si>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</si>
  <si>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</si>
  <si>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</si>
  <si>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</si>
  <si>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</si>
  <si>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</si>
  <si>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</si>
  <si>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</si>
  <si>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A07DA - ANTIPROPULZIVA</t>
  </si>
  <si>
    <t>A10BB12 - GLIMEPIRID</t>
  </si>
  <si>
    <t>B01AB06 - NADROPARIN</t>
  </si>
  <si>
    <t>B01AC04 - KLOPIDOGREL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</si>
  <si>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</si>
  <si>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</si>
  <si>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</si>
  <si>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</si>
  <si>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</si>
  <si>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</si>
  <si>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</si>
  <si>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</si>
  <si>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</si>
  <si>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</si>
  <si>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C08DA01 - VERAPAMIL</t>
  </si>
  <si>
    <t>C09AA05 - RAMIPRIL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</si>
  <si>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</si>
  <si>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</si>
  <si>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</si>
  <si>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</si>
  <si>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</si>
  <si>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C10AA05 - ATORVASTATIN</t>
  </si>
  <si>
    <t>C10AA07 - ROSUVASTATIN</t>
  </si>
  <si>
    <t>C10AB05 - FENOFIBRÁT</t>
  </si>
  <si>
    <t>C10AX09 - EZETIMIB</t>
  </si>
  <si>
    <t>G04CA02 - TAMSULOSIN</t>
  </si>
  <si>
    <t>H02AB04 - METHYLPREDNISOLON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</si>
  <si>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</si>
  <si>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</si>
  <si>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</si>
  <si>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</si>
  <si>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</si>
  <si>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</si>
  <si>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</si>
  <si>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</si>
  <si>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</si>
  <si>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</si>
  <si>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</si>
  <si>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</si>
  <si>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</si>
  <si>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</si>
  <si>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</si>
  <si>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</si>
  <si>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</si>
  <si>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N03AX16 - PREGABALIN</t>
  </si>
  <si>
    <t>N05AH03 - OLANZAPIN</t>
  </si>
  <si>
    <t>N05AX08 - RISPERIDON</t>
  </si>
  <si>
    <t>N05BA12 - ALPRAZOLAM</t>
  </si>
  <si>
    <t>N05CD08 - MIDAZOLAM</t>
  </si>
  <si>
    <t>N05CF02 - ZOLPIDEM</t>
  </si>
  <si>
    <t>N06AB04 - CITALOPRAM</t>
  </si>
  <si>
    <t>N06AB10 - ESCITALOPRAM</t>
  </si>
  <si>
    <t>N06BX18 - VINPOCETIN</t>
  </si>
  <si>
    <t>R01AA07 - XYLOMETAZOLIN</t>
  </si>
  <si>
    <t>R03AC02 - SALBUTAMOL</t>
  </si>
  <si>
    <t>R06AE07 - CETIRIZIN</t>
  </si>
  <si>
    <t>R06AE09 - LEVOCETIRIZIN</t>
  </si>
  <si>
    <t>M05BA07 - KYSELINA RISEDRONOVÁ</t>
  </si>
  <si>
    <t>B01AF02 - APIXABAN</t>
  </si>
  <si>
    <t>C09BX01 - PERINDOPRIL, AMLODIPIN A INDAPAMID</t>
  </si>
  <si>
    <t>N02AJ13 - TRAMADOL A PARACETAMOL</t>
  </si>
  <si>
    <t>N02AJ06 - KODEIN A PARACETAMOL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</si>
  <si>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</si>
  <si>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</si>
  <si>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</si>
  <si>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</si>
  <si>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</si>
  <si>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</si>
  <si>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</si>
  <si>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</si>
  <si>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</si>
  <si>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</si>
  <si>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</si>
  <si>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A06AD11</t>
  </si>
  <si>
    <t>215715</t>
  </si>
  <si>
    <t>667G/L POR SOL 1X500ML II</t>
  </si>
  <si>
    <t>A07DA</t>
  </si>
  <si>
    <t>30652</t>
  </si>
  <si>
    <t>2,5MG/0,025MG TBL NOB 20</t>
  </si>
  <si>
    <t>B01AB06</t>
  </si>
  <si>
    <t>213477</t>
  </si>
  <si>
    <t>9500IU/ML INJ SOL 10X5ML</t>
  </si>
  <si>
    <t>213489</t>
  </si>
  <si>
    <t>9500IU/ML INJ SOL ISP 10X0,6ML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</si>
  <si>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</si>
  <si>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</si>
  <si>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</si>
  <si>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</si>
  <si>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</si>
  <si>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</si>
  <si>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</si>
  <si>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50316</t>
  </si>
  <si>
    <t>TULIP</t>
  </si>
  <si>
    <t>20MG TBL FLM 30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</si>
  <si>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</si>
  <si>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</si>
  <si>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</si>
  <si>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</si>
  <si>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</si>
  <si>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</si>
  <si>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</si>
  <si>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</si>
  <si>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J01FF01</t>
  </si>
  <si>
    <t>129836</t>
  </si>
  <si>
    <t>CLINDAMYCIN KABI</t>
  </si>
  <si>
    <t>150MG/ML INJ SOL 10X4ML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</si>
  <si>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</si>
  <si>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</si>
  <si>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</si>
  <si>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</si>
  <si>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</si>
  <si>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</si>
  <si>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</si>
  <si>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</si>
  <si>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64941</t>
  </si>
  <si>
    <t>150MG CPS DUR 1 I</t>
  </si>
  <si>
    <t>M01AX17</t>
  </si>
  <si>
    <t>12891</t>
  </si>
  <si>
    <t>100MG TBL NOB 15</t>
  </si>
  <si>
    <t>N02AJ06</t>
  </si>
  <si>
    <t>109799</t>
  </si>
  <si>
    <t>500MG/30MG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</si>
  <si>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</si>
  <si>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</si>
  <si>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</si>
  <si>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</si>
  <si>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</si>
  <si>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</si>
  <si>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</si>
  <si>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</si>
  <si>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</si>
  <si>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N03AG01</t>
  </si>
  <si>
    <t>92587</t>
  </si>
  <si>
    <t>DEPAKINE CHRONO 500 MG SÉCABLE</t>
  </si>
  <si>
    <t>500MG TBL RET 30</t>
  </si>
  <si>
    <t>N05BA12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</si>
  <si>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</si>
  <si>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</si>
  <si>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</si>
  <si>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</si>
  <si>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</si>
  <si>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</si>
  <si>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</si>
  <si>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</si>
  <si>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N06BX18</t>
  </si>
  <si>
    <t>10252</t>
  </si>
  <si>
    <t>10MG TBL NOB 30</t>
  </si>
  <si>
    <t>R03AC02</t>
  </si>
  <si>
    <t>31934</t>
  </si>
  <si>
    <t>100MCG/DÁV INH SUS PSS 200DÁV</t>
  </si>
  <si>
    <t>R06AE07</t>
  </si>
  <si>
    <t>66030</t>
  </si>
  <si>
    <t>10MG TBL FLM 30</t>
  </si>
  <si>
    <t>A02BA02</t>
  </si>
  <si>
    <t>91280</t>
  </si>
  <si>
    <t>150MG TBL FLM 30</t>
  </si>
  <si>
    <t>A10BB12</t>
  </si>
  <si>
    <t>163085</t>
  </si>
  <si>
    <t>AMARYL</t>
  </si>
  <si>
    <t>213480</t>
  </si>
  <si>
    <t>19000IU/ML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</si>
  <si>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</si>
  <si>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</si>
  <si>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</si>
  <si>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</si>
  <si>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</si>
  <si>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</si>
  <si>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</si>
  <si>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</si>
  <si>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C02CA04</t>
  </si>
  <si>
    <t>107794</t>
  </si>
  <si>
    <t>4MG TBL NOB 90</t>
  </si>
  <si>
    <t>C05BA01</t>
  </si>
  <si>
    <t>100308</t>
  </si>
  <si>
    <t>300MG/100G CRM 40G</t>
  </si>
  <si>
    <t>C07AB02</t>
  </si>
  <si>
    <t>46981</t>
  </si>
  <si>
    <t>BETALOC SR</t>
  </si>
  <si>
    <t>200MG TBL PRO 30</t>
  </si>
  <si>
    <t>C07AB07</t>
  </si>
  <si>
    <t>158692</t>
  </si>
  <si>
    <t>BISOPROLOL MYLAN</t>
  </si>
  <si>
    <t>5MG TBL FLM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</si>
  <si>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</si>
  <si>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</si>
  <si>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</si>
  <si>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</si>
  <si>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</si>
  <si>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</si>
  <si>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</si>
  <si>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</si>
  <si>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C08DA01</t>
  </si>
  <si>
    <t>215964</t>
  </si>
  <si>
    <t>ISOPTIN SR</t>
  </si>
  <si>
    <t>240MG TBL PRO 30</t>
  </si>
  <si>
    <t>C09AA05</t>
  </si>
  <si>
    <t>15864</t>
  </si>
  <si>
    <t>TRITACE</t>
  </si>
  <si>
    <t>C09BB04</t>
  </si>
  <si>
    <t>124129</t>
  </si>
  <si>
    <t>PRESTANCE</t>
  </si>
  <si>
    <t>10MG/10MG TBL NOB 30</t>
  </si>
  <si>
    <t>C09BX01</t>
  </si>
  <si>
    <t>190973</t>
  </si>
  <si>
    <t>TRIPLIXAM</t>
  </si>
  <si>
    <t>10MG/2,5MG/10MG TBL FLM 30</t>
  </si>
  <si>
    <t>C09CA07</t>
  </si>
  <si>
    <t>158191</t>
  </si>
  <si>
    <t>TELMISARTAN SANDOZ</t>
  </si>
  <si>
    <t>80MG TBL NOB 30</t>
  </si>
  <si>
    <t>C09DA03</t>
  </si>
  <si>
    <t>134270</t>
  </si>
  <si>
    <t>VALSACOMBI</t>
  </si>
  <si>
    <t>80MG/12,5MG TBL FLM 28</t>
  </si>
  <si>
    <t>134281</t>
  </si>
  <si>
    <t>160MG/12,5MG TBL FLM 28</t>
  </si>
  <si>
    <t>C10AA07</t>
  </si>
  <si>
    <t>145551</t>
  </si>
  <si>
    <t>ROSUMOP</t>
  </si>
  <si>
    <t>C10AB05</t>
  </si>
  <si>
    <t>207098</t>
  </si>
  <si>
    <t>267MG CPS DUR 30</t>
  </si>
  <si>
    <t>C10AX09</t>
  </si>
  <si>
    <t>47995</t>
  </si>
  <si>
    <t>EZETROL</t>
  </si>
  <si>
    <t>10MG TBL NOB 30 II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</si>
  <si>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</si>
  <si>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</si>
  <si>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</si>
  <si>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</si>
  <si>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</si>
  <si>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</si>
  <si>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</si>
  <si>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</si>
  <si>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</si>
  <si>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</si>
  <si>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</si>
  <si>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</si>
  <si>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</si>
  <si>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</si>
  <si>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</si>
  <si>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</si>
  <si>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</si>
  <si>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</si>
  <si>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</si>
  <si>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</si>
  <si>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</si>
  <si>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</si>
  <si>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</si>
  <si>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</si>
  <si>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</si>
  <si>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129834</t>
  </si>
  <si>
    <t>150MG/ML INJ SOL 10X2ML</t>
  </si>
  <si>
    <t>M04AA01</t>
  </si>
  <si>
    <t>127260</t>
  </si>
  <si>
    <t>N02AJ13</t>
  </si>
  <si>
    <t>201290</t>
  </si>
  <si>
    <t>MEDRACET</t>
  </si>
  <si>
    <t>37,5MG/325MG TBL NOB 30</t>
  </si>
  <si>
    <t>N03AX16</t>
  </si>
  <si>
    <t>211462</t>
  </si>
  <si>
    <t>PREGABALIN TEVA</t>
  </si>
  <si>
    <t>75MG CPS DUR 14</t>
  </si>
  <si>
    <t>N06AB04</t>
  </si>
  <si>
    <t>17425</t>
  </si>
  <si>
    <t>N06AB10</t>
  </si>
  <si>
    <t>134502</t>
  </si>
  <si>
    <t>ELICEA</t>
  </si>
  <si>
    <t>10MG TBL FLM 28</t>
  </si>
  <si>
    <t>90044</t>
  </si>
  <si>
    <t>40MG/ML INJ SUS 1X1ML</t>
  </si>
  <si>
    <t>215713</t>
  </si>
  <si>
    <t>667G/L POR SOL 1X200ML II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</si>
  <si>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</si>
  <si>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</si>
  <si>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</si>
  <si>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</si>
  <si>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</si>
  <si>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</si>
  <si>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</si>
  <si>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13768</t>
  </si>
  <si>
    <t>200MG TBL NOB 60</t>
  </si>
  <si>
    <t>14709</t>
  </si>
  <si>
    <t>200MG TBL NOB 30</t>
  </si>
  <si>
    <t>C01EB15</t>
  </si>
  <si>
    <t>178689</t>
  </si>
  <si>
    <t>PROTEVASC</t>
  </si>
  <si>
    <t>35MG TBL PRO 60</t>
  </si>
  <si>
    <t>C03CA01</t>
  </si>
  <si>
    <t>214036</t>
  </si>
  <si>
    <t>100304</t>
  </si>
  <si>
    <t>300MG/100G GEL 40G</t>
  </si>
  <si>
    <t>32225</t>
  </si>
  <si>
    <t>BETALOC ZOK</t>
  </si>
  <si>
    <t>25MG TBL PRO 28</t>
  </si>
  <si>
    <t>83974</t>
  </si>
  <si>
    <t>1MG/ML INJ SOL 5X5ML</t>
  </si>
  <si>
    <t>C07AB05</t>
  </si>
  <si>
    <t>49910</t>
  </si>
  <si>
    <t>LOKREN</t>
  </si>
  <si>
    <t>20MG TBL FLM 98</t>
  </si>
  <si>
    <t>15378</t>
  </si>
  <si>
    <t>5MG TBL NOB 90</t>
  </si>
  <si>
    <t>56976</t>
  </si>
  <si>
    <t>2,5MG TBL NOB 20</t>
  </si>
  <si>
    <t>56981</t>
  </si>
  <si>
    <t>124087</t>
  </si>
  <si>
    <t>5MG/5MG TBL NOB 30</t>
  </si>
  <si>
    <t>124091</t>
  </si>
  <si>
    <t>5MG/5MG TBL NOB 90(3X30)</t>
  </si>
  <si>
    <t>124115</t>
  </si>
  <si>
    <t>10MG/5MG TBL NOB 30</t>
  </si>
  <si>
    <t>190968</t>
  </si>
  <si>
    <t>10MG/2,5MG/5MG TBL FLM 30</t>
  </si>
  <si>
    <t>G04CA02</t>
  </si>
  <si>
    <t>14439</t>
  </si>
  <si>
    <t>0,4MG CPS RDR 30</t>
  </si>
  <si>
    <t>40373</t>
  </si>
  <si>
    <t>MEDROL</t>
  </si>
  <si>
    <t>16MG TBL NOB 50</t>
  </si>
  <si>
    <t>9711</t>
  </si>
  <si>
    <t>62,5MG/ML INJ PSO LQF 500MG+8ML</t>
  </si>
  <si>
    <t>9712</t>
  </si>
  <si>
    <t>62,5MG/ML INJ PSO LQF 1G+16ML</t>
  </si>
  <si>
    <t>69189</t>
  </si>
  <si>
    <t>50MCG TBL NOB 100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</si>
  <si>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</si>
  <si>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</si>
  <si>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</si>
  <si>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</si>
  <si>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</si>
  <si>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</si>
  <si>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</si>
  <si>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</si>
  <si>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</si>
  <si>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</si>
  <si>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</si>
  <si>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</si>
  <si>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</si>
  <si>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</si>
  <si>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</si>
  <si>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</si>
  <si>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</si>
  <si>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97000</t>
  </si>
  <si>
    <t>METRONIDAZOLE 0,5%-POLPHARMA</t>
  </si>
  <si>
    <t>5MG/ML INF SOL 1X100ML</t>
  </si>
  <si>
    <t>J02AC03</t>
  </si>
  <si>
    <t>189220</t>
  </si>
  <si>
    <t>VORIKONAZOL SANDOZ</t>
  </si>
  <si>
    <t>200MG TBL FLM 14</t>
  </si>
  <si>
    <t>12892</t>
  </si>
  <si>
    <t>M05BA07</t>
  </si>
  <si>
    <t>105178</t>
  </si>
  <si>
    <t>RISENDROS</t>
  </si>
  <si>
    <t>35MG TBL FLM 12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</si>
  <si>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</si>
  <si>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</si>
  <si>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</si>
  <si>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</si>
  <si>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</si>
  <si>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</si>
  <si>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</si>
  <si>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</si>
  <si>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</si>
  <si>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</si>
  <si>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</si>
  <si>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</si>
  <si>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4+4X4ML</t>
  </si>
  <si>
    <t>N03AX09</t>
  </si>
  <si>
    <t>151057</t>
  </si>
  <si>
    <t>LAMICTAL</t>
  </si>
  <si>
    <t>100MG TBL NOB 98</t>
  </si>
  <si>
    <t>N05AH03</t>
  </si>
  <si>
    <t>201204</t>
  </si>
  <si>
    <t>OLANZAPIN MYLAN</t>
  </si>
  <si>
    <t>5MG POR TBL DIS 28</t>
  </si>
  <si>
    <t>N05AX08</t>
  </si>
  <si>
    <t>197231</t>
  </si>
  <si>
    <t>RISPERIDON FARMAX</t>
  </si>
  <si>
    <t>2MG TBL FLM 60</t>
  </si>
  <si>
    <t>N05CD08</t>
  </si>
  <si>
    <t>127738</t>
  </si>
  <si>
    <t>MIDAZOLAM ACCORD</t>
  </si>
  <si>
    <t>5MG/ML INJ/INF SOL 10X3ML</t>
  </si>
  <si>
    <t>17431</t>
  </si>
  <si>
    <t>R01AA07</t>
  </si>
  <si>
    <t>215582</t>
  </si>
  <si>
    <t>BRUMARE</t>
  </si>
  <si>
    <t>1MG/ML NAS SPR SOL 1X10ML</t>
  </si>
  <si>
    <t>R06AE09</t>
  </si>
  <si>
    <t>124346</t>
  </si>
  <si>
    <t>CEZERA</t>
  </si>
  <si>
    <t>5MG TBL FLM 90 I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</si>
  <si>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</si>
  <si>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</si>
  <si>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</si>
  <si>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</si>
  <si>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</si>
  <si>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</si>
  <si>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</si>
  <si>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</si>
  <si>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</si>
  <si>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</si>
  <si>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</si>
  <si>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</si>
  <si>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</si>
  <si>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</si>
  <si>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</si>
  <si>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</si>
  <si>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</si>
  <si>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</si>
  <si>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</si>
  <si>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</si>
  <si>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</si>
  <si>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</si>
  <si>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</si>
  <si>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</si>
  <si>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</si>
  <si>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</si>
  <si>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</si>
  <si>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</si>
  <si>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</si>
  <si>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</si>
  <si>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Wanek Tomáš</t>
  </si>
  <si>
    <t>MEFENOXALON</t>
  </si>
  <si>
    <t>85656</t>
  </si>
  <si>
    <t>SUMATRIPTAN</t>
  </si>
  <si>
    <t>107983</t>
  </si>
  <si>
    <t>SUMAMIGREN</t>
  </si>
  <si>
    <t>100MG TBL FLM 6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</si>
  <si>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</si>
  <si>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</si>
  <si>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</si>
  <si>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</si>
  <si>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</si>
  <si>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</si>
  <si>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</si>
  <si>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</si>
  <si>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</si>
  <si>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</si>
  <si>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</si>
  <si>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</si>
  <si>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</si>
  <si>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BUTAMIRÁT</t>
  </si>
  <si>
    <t>14725</t>
  </si>
  <si>
    <t>TUSSIN</t>
  </si>
  <si>
    <t>4,62MG/ML POR GTT SOL 1X25ML</t>
  </si>
  <si>
    <t>DROSPIRENON A ETHINYLESTRADIOL</t>
  </si>
  <si>
    <t>132949</t>
  </si>
  <si>
    <t>JANGEE 0,02 MG/3 MG 28 POTAHOVANÝCH TABLET</t>
  </si>
  <si>
    <t>0,02MG/3MG TBL FLM 3X28(21+7)</t>
  </si>
  <si>
    <t>ERDOSTEIN</t>
  </si>
  <si>
    <t>199680</t>
  </si>
  <si>
    <t>300MG CPS DUR 60</t>
  </si>
  <si>
    <t>HOŘČÍK (RŮZNÉ SOLE V KOMBINACI)</t>
  </si>
  <si>
    <t>66555</t>
  </si>
  <si>
    <t>MAGNOSOLV</t>
  </si>
  <si>
    <t>365MG POR GRA SOL SCC 30</t>
  </si>
  <si>
    <t>CHOLEKALCIFEROL</t>
  </si>
  <si>
    <t>132844</t>
  </si>
  <si>
    <t>VIGANTOL</t>
  </si>
  <si>
    <t>0,5MG/ML POR GTT SOL 10ML</t>
  </si>
  <si>
    <t>JINÁ ANTIBIOTIKA PRO LOKÁLNÍ APLIKACI</t>
  </si>
  <si>
    <t>1066</t>
  </si>
  <si>
    <t>250IU/G+5,2MG/G UNG 10G</t>
  </si>
  <si>
    <t>KLINDAMYCIN</t>
  </si>
  <si>
    <t>107135</t>
  </si>
  <si>
    <t>DALACIN C</t>
  </si>
  <si>
    <t>150MG CPS DUR 16</t>
  </si>
  <si>
    <t>KLOPIDOGREL</t>
  </si>
  <si>
    <t>141036</t>
  </si>
  <si>
    <t>TROMBEX</t>
  </si>
  <si>
    <t>75MG TBL FLM 90</t>
  </si>
  <si>
    <t>KYSELINA ACETYLSALICYLOVÁ</t>
  </si>
  <si>
    <t>99295</t>
  </si>
  <si>
    <t>ANOPYRIN</t>
  </si>
  <si>
    <t>100MG TBL NOB 20(2X10)</t>
  </si>
  <si>
    <t>203564</t>
  </si>
  <si>
    <t>100MG TBL NOB 100</t>
  </si>
  <si>
    <t>LOSARTAN A DIURETIKA</t>
  </si>
  <si>
    <t>15317</t>
  </si>
  <si>
    <t>50MG/12,5MG TBL FLM 90</t>
  </si>
  <si>
    <t>RABEPRAZOL</t>
  </si>
  <si>
    <t>157139</t>
  </si>
  <si>
    <t>ZULBEX</t>
  </si>
  <si>
    <t>20MG TBL ENT 28</t>
  </si>
  <si>
    <t>RANITIDIN</t>
  </si>
  <si>
    <t>47471</t>
  </si>
  <si>
    <t>RANISAN</t>
  </si>
  <si>
    <t>150MG TBL FLM 60</t>
  </si>
  <si>
    <t>ROSUVASTATIN</t>
  </si>
  <si>
    <t>148074</t>
  </si>
  <si>
    <t>ROSUCARD</t>
  </si>
  <si>
    <t>20MG TBL FLM 90</t>
  </si>
  <si>
    <t>TRAMADOL</t>
  </si>
  <si>
    <t>132873</t>
  </si>
  <si>
    <t>TRAMAL RETARD TABLETY 100 MG</t>
  </si>
  <si>
    <t>100MG TBL PRO 30</t>
  </si>
  <si>
    <t>AMOXICILIN A  INHIBITOR BETA-LAKTAMASY</t>
  </si>
  <si>
    <t>SODNÁ SŮL LEVOTHYROXINU</t>
  </si>
  <si>
    <t>97186</t>
  </si>
  <si>
    <t>100MCG TBL NOB 100 I</t>
  </si>
  <si>
    <t>11660</t>
  </si>
  <si>
    <t>ORTÉZA ZÁPĚSTÍ DLOUHÁ PAN 5.02</t>
  </si>
  <si>
    <t>S DLAHOU, VELIKOST M,L,XL, PRAVÁ-LEVÁ</t>
  </si>
  <si>
    <t>ACIKLOVIR</t>
  </si>
  <si>
    <t>155938</t>
  </si>
  <si>
    <t>HERPESIN 200</t>
  </si>
  <si>
    <t>200MG TBL NOB 25</t>
  </si>
  <si>
    <t>DESMOPRESIN</t>
  </si>
  <si>
    <t>18563</t>
  </si>
  <si>
    <t>MINIRIN MELT</t>
  </si>
  <si>
    <t>60MCG POR LYO 30</t>
  </si>
  <si>
    <t>42451</t>
  </si>
  <si>
    <t>MINIRIN</t>
  </si>
  <si>
    <t>0,1MG TBL NOB 30</t>
  </si>
  <si>
    <t>LEVOCETIRIZIN</t>
  </si>
  <si>
    <t>PANTOPRAZOL</t>
  </si>
  <si>
    <t>49115</t>
  </si>
  <si>
    <t>SERTRALIN</t>
  </si>
  <si>
    <t>53950</t>
  </si>
  <si>
    <t>ZOLOFT</t>
  </si>
  <si>
    <t>50MG TBL FLM 28</t>
  </si>
  <si>
    <t>SODNÁ SŮL METAMIZOLU</t>
  </si>
  <si>
    <t>SULFAMETHOXAZOL A TRIMETHOPRIM</t>
  </si>
  <si>
    <t>3377</t>
  </si>
  <si>
    <t>BISEPTOL</t>
  </si>
  <si>
    <t>400MG/80MG TBL NOB 20</t>
  </si>
  <si>
    <t>11807</t>
  </si>
  <si>
    <t>ORTÉZA KRČNÍ LÍMEC ORTEL C1</t>
  </si>
  <si>
    <t>ANATOM.TVAROVANÝ,FIXAČNÍ PÁSKA NA SUCHÝ ZIP</t>
  </si>
  <si>
    <t>93101</t>
  </si>
  <si>
    <t>PÁS KÝLNÍ TŘÍSELNÝ JEDNOSTRANNÝ  2149</t>
  </si>
  <si>
    <t>VELKOPLOŠNÁ PELOTA, PRAVOSTRANNÝ, LEVOSTRANNÝ,  4 VELIKOSTI, BÉŽOVÝ</t>
  </si>
  <si>
    <t>ZOLPIDEM</t>
  </si>
  <si>
    <t>TRAMADOL A PARACETAMOL</t>
  </si>
  <si>
    <t>179333</t>
  </si>
  <si>
    <t>DORETA</t>
  </si>
  <si>
    <t>75MG/650MG TBL FLM 90 I</t>
  </si>
  <si>
    <t>AMLODIPIN</t>
  </si>
  <si>
    <t>2954</t>
  </si>
  <si>
    <t>42849</t>
  </si>
  <si>
    <t>HIPRES</t>
  </si>
  <si>
    <t>FENOXYMETHYLPENICILIN</t>
  </si>
  <si>
    <t>45997</t>
  </si>
  <si>
    <t>OSPEN 1000</t>
  </si>
  <si>
    <t>1000000IU TBL FLM 30</t>
  </si>
  <si>
    <t>NADROPARIN</t>
  </si>
  <si>
    <t>59808</t>
  </si>
  <si>
    <t>19000IU/ML INJ SOL ISP 10X0,8ML</t>
  </si>
  <si>
    <t>OMEPRAZOL</t>
  </si>
  <si>
    <t>115318</t>
  </si>
  <si>
    <t>20MG CPS ETD 90</t>
  </si>
  <si>
    <t>PARACETAMOL</t>
  </si>
  <si>
    <t>91249</t>
  </si>
  <si>
    <t>PARALEN 100</t>
  </si>
  <si>
    <t>100MG SUP 5</t>
  </si>
  <si>
    <t>ESCITALOPRAM</t>
  </si>
  <si>
    <t>134505</t>
  </si>
  <si>
    <t>10MG TBL FLM 56</t>
  </si>
  <si>
    <t>HYDROKORTISON</t>
  </si>
  <si>
    <t>180825</t>
  </si>
  <si>
    <t>HYDROCORTISON 10 MG JENAPHARM</t>
  </si>
  <si>
    <t>10MG TBL NOB 20</t>
  </si>
  <si>
    <t>MĚKKÝ PARAFIN A TUKOVÉ PRODUKTY</t>
  </si>
  <si>
    <t>100273</t>
  </si>
  <si>
    <t>LIPOBASE</t>
  </si>
  <si>
    <t>CRM 100G</t>
  </si>
  <si>
    <t>LAKOSAMID</t>
  </si>
  <si>
    <t>500291</t>
  </si>
  <si>
    <t>VIMPAT</t>
  </si>
  <si>
    <t>100MG TBL FLM 56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</si>
  <si>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</si>
  <si>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</si>
  <si>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</si>
  <si>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</si>
  <si>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AZITHROMYCIN</t>
  </si>
  <si>
    <t>45010</t>
  </si>
  <si>
    <t>AZITROMYCIN SANDOZ</t>
  </si>
  <si>
    <t>500MG TBL FLM 3</t>
  </si>
  <si>
    <t>BISOPROLOL</t>
  </si>
  <si>
    <t>176913</t>
  </si>
  <si>
    <t>RIVOCOR 5</t>
  </si>
  <si>
    <t>5MG TBL FLM 90</t>
  </si>
  <si>
    <t>KLARITHROMYCIN</t>
  </si>
  <si>
    <t>216199</t>
  </si>
  <si>
    <t>KLACID</t>
  </si>
  <si>
    <t>500MG TBL FLM 14</t>
  </si>
  <si>
    <t>PIRACETAM</t>
  </si>
  <si>
    <t>11243</t>
  </si>
  <si>
    <t>GERATAM</t>
  </si>
  <si>
    <t>1200MG TBL FLM 100</t>
  </si>
  <si>
    <t>115451</t>
  </si>
  <si>
    <t>SUMATRIPTAN ACTAVIS</t>
  </si>
  <si>
    <t>50MG TBL OBD 24 II</t>
  </si>
  <si>
    <t>KODEIN A PARACETAMOL</t>
  </si>
  <si>
    <t>19007</t>
  </si>
  <si>
    <t>ORTÉZA ZÁPĚSTÍ DYNASTAB 7040-7041</t>
  </si>
  <si>
    <t>DYNASTAB 7040-7041 ORTÉZA S DLAHOU</t>
  </si>
  <si>
    <t>KYSELINA LISTOVÁ</t>
  </si>
  <si>
    <t>76064</t>
  </si>
  <si>
    <t>ACIDUM FOLICUM LÉČIVA</t>
  </si>
  <si>
    <t>10MG TBL OBD 30</t>
  </si>
  <si>
    <t>53853</t>
  </si>
  <si>
    <t>KLACID 500</t>
  </si>
  <si>
    <t>100339</t>
  </si>
  <si>
    <t>300MG CPS DUR 16</t>
  </si>
  <si>
    <t>BAKLOFEN</t>
  </si>
  <si>
    <t>40274</t>
  </si>
  <si>
    <t>BACLOFEN-POLPHARMA</t>
  </si>
  <si>
    <t>10MG TBL NOB 50</t>
  </si>
  <si>
    <t>40275</t>
  </si>
  <si>
    <t>25MG TBL NOB 50</t>
  </si>
  <si>
    <t>216189</t>
  </si>
  <si>
    <t>KLACID SR</t>
  </si>
  <si>
    <t>500MG TBL RET 14 DOUBLE</t>
  </si>
  <si>
    <t>Všeobecná ambulance</t>
  </si>
  <si>
    <t>Standardní lůžková péče</t>
  </si>
  <si>
    <t>Amb.-léčba bolest.stavů při neurochirurg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</si>
  <si>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</si>
  <si>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</si>
  <si>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</si>
  <si>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N06AB06 - SERTRALIN</t>
  </si>
  <si>
    <t>N02CC01 - SUMATRIPTAN</t>
  </si>
  <si>
    <t>J01FA10 - AZITHROMYCIN</t>
  </si>
  <si>
    <t>J01FA10</t>
  </si>
  <si>
    <t>N02CC01</t>
  </si>
  <si>
    <t>J01FA09</t>
  </si>
  <si>
    <t>N06AB06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</si>
  <si>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</si>
  <si>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</si>
  <si>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</si>
  <si>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</si>
  <si>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</si>
  <si>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</si>
  <si>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</si>
  <si>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</si>
  <si>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</si>
  <si>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</si>
  <si>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</si>
  <si>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</si>
  <si>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</si>
  <si>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</si>
  <si>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</si>
  <si>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</si>
  <si>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</si>
  <si>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</si>
  <si>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</si>
  <si>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</si>
  <si>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</si>
  <si>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</si>
  <si>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</si>
  <si>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sterilní 26621</t>
  </si>
  <si>
    <t>ZA643</t>
  </si>
  <si>
    <t>Kompresa vliwasoft 10 x 20 nesterilní á 100 ks 12070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</si>
  <si>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</si>
  <si>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</si>
  <si>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</si>
  <si>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</si>
  <si>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</si>
  <si>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</si>
  <si>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</si>
  <si>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</si>
  <si>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</si>
  <si>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</si>
  <si>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</si>
  <si>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</si>
  <si>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</si>
  <si>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</si>
  <si>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</si>
  <si>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</si>
  <si>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</si>
  <si>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</si>
  <si>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</si>
  <si>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</si>
  <si>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ZN091</t>
  </si>
  <si>
    <t>Obvaz elastický síťový CareFix Tube k zajištění a ochraně fixace IV kanyl vel. M bal. á 15 ks 0151 M</t>
  </si>
  <si>
    <t>ZD232</t>
  </si>
  <si>
    <t>Podkolenky antitrombotické pro imobilní pacienty mediven thrombexin L normální ANTICO TPS 26935</t>
  </si>
  <si>
    <t>ZA576</t>
  </si>
  <si>
    <t>Set sterilní pro močovou katetrizaci Mediset bal. á 10 ks 4552710</t>
  </si>
  <si>
    <t>ZA572</t>
  </si>
  <si>
    <t>Set sterilní pro převaz rány Mediset 4706321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</si>
  <si>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</si>
  <si>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</si>
  <si>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</si>
  <si>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</si>
  <si>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</si>
  <si>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</si>
  <si>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</si>
  <si>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</si>
  <si>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</si>
  <si>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</si>
  <si>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ZN297</t>
  </si>
  <si>
    <t>Hadička spojovací Gamaplus HS 1,8 x 450 LL NO DOP 606301-ND</t>
  </si>
  <si>
    <t>ZL718</t>
  </si>
  <si>
    <t>Kanyla introcan safety 3 růžová 20G bal. á 50 ks 4251130-01</t>
  </si>
  <si>
    <t>ZD809</t>
  </si>
  <si>
    <t>Kanyla vasofix 20G růžová safety 4269110S-01</t>
  </si>
  <si>
    <t>ZH816</t>
  </si>
  <si>
    <t>Katetr močový foley CH14 180605-000140</t>
  </si>
  <si>
    <t>ZH817</t>
  </si>
  <si>
    <t>Katetr močový foley CH18 180605-000180</t>
  </si>
  <si>
    <t>ZN409</t>
  </si>
  <si>
    <t>Katetr močový nelaton 14CH Silasil balónkový 28 dní bal. á 10 ks 186005-000140</t>
  </si>
  <si>
    <t>ZC947</t>
  </si>
  <si>
    <t>Katetr močový tiemann CH12 s balonkem bal. á 12 ks K02-9812-02</t>
  </si>
  <si>
    <t>ZN692</t>
  </si>
  <si>
    <t>Lanceta Solace modrá bezpečnostní 26G/1,8 mm bal. á 100 ks NT-PA26-100</t>
  </si>
  <si>
    <t>ZO171</t>
  </si>
  <si>
    <t>Manžeta TK k tonometru Omron CC šedá dospělá obvod paže 22 cm - 42 cm COMFORT 101 00015</t>
  </si>
  <si>
    <t>ZF159</t>
  </si>
  <si>
    <t>Nádoba na kontaminovaný odpad 1 l 15-0002</t>
  </si>
  <si>
    <t>ZL105</t>
  </si>
  <si>
    <t>Nástavec pro odběr moče ke zkumavce vacuete 450251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</si>
  <si>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</si>
  <si>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</si>
  <si>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</si>
  <si>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</si>
  <si>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</si>
  <si>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</si>
  <si>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</si>
  <si>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</si>
  <si>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</si>
  <si>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</si>
  <si>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</si>
  <si>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</si>
  <si>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</si>
  <si>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</si>
  <si>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</si>
  <si>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</si>
  <si>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</si>
  <si>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</si>
  <si>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</si>
  <si>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</si>
  <si>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</si>
  <si>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</si>
  <si>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ZK799</t>
  </si>
  <si>
    <t>Zátka combi červená 4495101</t>
  </si>
  <si>
    <t>ZB756</t>
  </si>
  <si>
    <t>Zkumavka 3 ml K3 edta fialová 454086</t>
  </si>
  <si>
    <t>ZB777</t>
  </si>
  <si>
    <t>Zkumavka červená 3,5 ml gel 454071</t>
  </si>
  <si>
    <t>ZB761</t>
  </si>
  <si>
    <t>Zkumavka červená 4 ml 454092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</si>
  <si>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</si>
  <si>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</si>
  <si>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</si>
  <si>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</si>
  <si>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</si>
  <si>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</si>
  <si>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</si>
  <si>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</si>
  <si>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</si>
  <si>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</si>
  <si>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</si>
  <si>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</si>
  <si>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</si>
  <si>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</si>
  <si>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</si>
  <si>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</si>
  <si>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</si>
  <si>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</si>
  <si>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</si>
  <si>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</si>
  <si>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</si>
  <si>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</si>
  <si>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</si>
  <si>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</si>
  <si>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</si>
  <si>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</si>
  <si>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</si>
  <si>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</si>
  <si>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</si>
  <si>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</si>
  <si>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</si>
  <si>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</si>
  <si>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</si>
  <si>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</si>
  <si>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</si>
  <si>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</si>
  <si>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</si>
  <si>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</si>
  <si>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50115079</t>
  </si>
  <si>
    <t>ZPr - internzivní péče (Z542)</t>
  </si>
  <si>
    <t>ZC698</t>
  </si>
  <si>
    <t>Maska kyslíková + hadička pro dosp.1105000</t>
  </si>
  <si>
    <t>ZD668</t>
  </si>
  <si>
    <t>Kompresa gáza 10 x 10 cm/5 ks sterilní 1325019275</t>
  </si>
  <si>
    <t>ZK087</t>
  </si>
  <si>
    <t>Krém cavilon ochranný bariérový á 28 g bal. á 12 ks 3391E</t>
  </si>
  <si>
    <t>ZE396</t>
  </si>
  <si>
    <t>Krytí mastný tyl grassolind 7,5 x 10 cm bal. á 10 ks 499313</t>
  </si>
  <si>
    <t>ZI558</t>
  </si>
  <si>
    <t>Náplast curapor   7 x   5 cm 32912  (22120,  náhrada za cosmopor )</t>
  </si>
  <si>
    <t>ZA451</t>
  </si>
  <si>
    <t>Náplast omniplast 5,0 cm x 9,2 m 9004540 (900429)</t>
  </si>
  <si>
    <t>ZA425</t>
  </si>
  <si>
    <t>Obinadlo hydrofilní 10 cm x   5 m 13007</t>
  </si>
  <si>
    <t>ZN321</t>
  </si>
  <si>
    <t>Obvaz elastický síťový CareFix Head velikost L bal. á 10 ks 0170 L</t>
  </si>
  <si>
    <t>ZP221</t>
  </si>
  <si>
    <t>Obvaz elastický síťový pruban Tg-fix vel. D větší hlava, slabší trup 25 m 24253</t>
  </si>
  <si>
    <t>ZA442</t>
  </si>
  <si>
    <t>Steh náplasťový Steri-strip 6 x 75 mm bal. á 50 ks R1541</t>
  </si>
  <si>
    <t>ZB844</t>
  </si>
  <si>
    <t>Esmarch - pryžové obinadlo 60 x 1250 KVS 06125</t>
  </si>
  <si>
    <t>ZA738</t>
  </si>
  <si>
    <t>Filtr mini spike zelený 4550242</t>
  </si>
  <si>
    <t>ZN410</t>
  </si>
  <si>
    <t>Katetr močový nelaton 16CH Silasil balónkový 28 dní bal. á 10 ks 186005-000160</t>
  </si>
  <si>
    <t>ZO372</t>
  </si>
  <si>
    <t>Konektor bezjehlový OptiSyte JIM:JSM4001</t>
  </si>
  <si>
    <t>ZA731</t>
  </si>
  <si>
    <t>Mandren růžový 4219104</t>
  </si>
  <si>
    <t>ZE159</t>
  </si>
  <si>
    <t>Nádoba na kontaminovaný odpad 2 l 15-0003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</si>
  <si>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</si>
  <si>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</si>
  <si>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</si>
  <si>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</si>
  <si>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ZB774</t>
  </si>
  <si>
    <t>Zkumavka červená 5 ml gel 456071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</si>
  <si>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</si>
  <si>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</si>
  <si>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</si>
  <si>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</si>
  <si>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50115063</t>
  </si>
  <si>
    <t>ZPr - vaky, sety (Z528)</t>
  </si>
  <si>
    <t>ZA715</t>
  </si>
  <si>
    <t>Set infuzní intrafix primeline classic 150 cm 4062957</t>
  </si>
  <si>
    <t>ZA360</t>
  </si>
  <si>
    <t>Jehla sterican 0,5 x 25 mm oranžová 9186158</t>
  </si>
  <si>
    <t>ZK475</t>
  </si>
  <si>
    <t>Rukavice operační latexové s pudrem ansell, vasco surgical powderet vel. 7 6035526 (303504EU)</t>
  </si>
  <si>
    <t>ZB173</t>
  </si>
  <si>
    <t>Maska kyslíková s hadičkou a nosní svorkou dospělá H-103013</t>
  </si>
  <si>
    <t>ZN366</t>
  </si>
  <si>
    <t>Náplast poinjekční elastická tkaná jednotl. baleno 19 mm x 72 mm P-CURE1972ELAST</t>
  </si>
  <si>
    <t>ZA329</t>
  </si>
  <si>
    <t>Obinadlo fixa crep   6 cm x 4 m 1323100102</t>
  </si>
  <si>
    <t>ZC506</t>
  </si>
  <si>
    <t>Kompresa NT 10 x 10 cm/5 ks sterilní 1325020275</t>
  </si>
  <si>
    <t>ZN814</t>
  </si>
  <si>
    <t>Krytí gelové na rány ActiMaris bal. á 20g 3097749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</si>
  <si>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</si>
  <si>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</si>
  <si>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</si>
  <si>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</si>
  <si>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</si>
  <si>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</si>
  <si>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</si>
  <si>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</si>
  <si>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ZN895</t>
  </si>
  <si>
    <t>Krytí reston nesterilní 10,0 cm x 5,0 cm x 5 m role 1563L</t>
  </si>
  <si>
    <t>ZN815</t>
  </si>
  <si>
    <t>Krytí roztok k čištění a hojenní ran ActiMaris Forte 300 ml 3098077</t>
  </si>
  <si>
    <t>ZA509</t>
  </si>
  <si>
    <t>Krytí tegaderm 8,5 cm x 7,0 cm bal. á 100 ks s výřezem 1633 - ZQ157</t>
  </si>
  <si>
    <t>ZK646</t>
  </si>
  <si>
    <t>Krytí tegaderm CHG 8,5 cm x 11,5 cm na CŽK-antibakt. bal. á 25 ks 1657R</t>
  </si>
  <si>
    <t>ZB404</t>
  </si>
  <si>
    <t>Náplast cosmos 8 cm x 1 m 5403353</t>
  </si>
  <si>
    <t>ZA418</t>
  </si>
  <si>
    <t>Náplast metaline pod TS 8 x 9 cm 23094</t>
  </si>
  <si>
    <t>ZC885</t>
  </si>
  <si>
    <t>Náplast omnifix E 10 cm x 10 m 900650</t>
  </si>
  <si>
    <t>ZD104</t>
  </si>
  <si>
    <t>Náplast omniplast 10,0 cm x 10,0 m 9004472 (900535)</t>
  </si>
  <si>
    <t>ZF352</t>
  </si>
  <si>
    <t>Náplast transpore bílá 2,50 cm x 9,14 m bal. á 12 ks 1534-1</t>
  </si>
  <si>
    <t>ZA542</t>
  </si>
  <si>
    <t>Náplast wet pruf voduvzd. 1,25 cm x 9,14 m bal. á 24 ks K00-3063C</t>
  </si>
  <si>
    <t>ZN322</t>
  </si>
  <si>
    <t>Obvaz elastický síťový CareFix Head velikost XL bal. á 10 ks 0170 XL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</si>
  <si>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</si>
  <si>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</si>
  <si>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</si>
  <si>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</si>
  <si>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</si>
  <si>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</si>
  <si>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ZA617</t>
  </si>
  <si>
    <t>Tampon TC-OC k ošetření dutiny ústní á 250 ks 12240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</si>
  <si>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</si>
  <si>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</si>
  <si>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</si>
  <si>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</si>
  <si>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</si>
  <si>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</si>
  <si>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ZD223</t>
  </si>
  <si>
    <t>Čidlo průtoku vzduchu-flow senzor 281637(279331)</t>
  </si>
  <si>
    <t>ZI239</t>
  </si>
  <si>
    <t>Čidlo saturační na čelo oxi-max bal. á 24 ks MAX-FAST-I</t>
  </si>
  <si>
    <t>ZB424</t>
  </si>
  <si>
    <t>Elektroda EKG H34SG 31.1946.21</t>
  </si>
  <si>
    <t>ZB295</t>
  </si>
  <si>
    <t>Filtr iso-gard hepa čistý bal. á 20 ks 28012</t>
  </si>
  <si>
    <t>ZA737</t>
  </si>
  <si>
    <t>Filtr mini spike modrý 4550234</t>
  </si>
  <si>
    <t>ZD454</t>
  </si>
  <si>
    <t>Filtr pro dospělé s HME a portem 038-41-355</t>
  </si>
  <si>
    <t>ZG137</t>
  </si>
  <si>
    <t>Fonendoskop sprague rappaport P00221</t>
  </si>
  <si>
    <t>ZN298</t>
  </si>
  <si>
    <t>Hadička spojovací Gamaplus HS 1,8 x 1800 LL NO DOP 606304-ND</t>
  </si>
  <si>
    <t>ZQ249</t>
  </si>
  <si>
    <t>Hadička spojovací HS 1,8 x 1800 mm LL DEPH free 2200 180 ND</t>
  </si>
  <si>
    <t>ZB816</t>
  </si>
  <si>
    <t>Hadička spojovací-perfusor 150 cm á 100 ks 8722919</t>
  </si>
  <si>
    <t>ZL717</t>
  </si>
  <si>
    <t>Kanyla introcan safety 3 modrá 22G bal. á 50 ks 4251128-01</t>
  </si>
  <si>
    <t>ZB105</t>
  </si>
  <si>
    <t>Kanyla TS 7,5 s manžetou 100/800/075</t>
  </si>
  <si>
    <t>ZB891</t>
  </si>
  <si>
    <t>Katetr močový tiemann 18CH s balonkem bal. á 12 ks 9818-02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</si>
  <si>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</si>
  <si>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</si>
  <si>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</si>
  <si>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</si>
  <si>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</si>
  <si>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</si>
  <si>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</si>
  <si>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</si>
  <si>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</si>
  <si>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</si>
  <si>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ZH299</t>
  </si>
  <si>
    <t>Lžíce laryngoskopická 3 bal. á 10 ks 670150-100030</t>
  </si>
  <si>
    <t>ZM320</t>
  </si>
  <si>
    <t>Membrána BSA k plicnímu ventilátoru Hamilton  bal. á 5 ks 151233</t>
  </si>
  <si>
    <t>ZB772</t>
  </si>
  <si>
    <t>Přechodka adaptér luer 450070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</si>
  <si>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</si>
  <si>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</si>
  <si>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</si>
  <si>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</si>
  <si>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ZB543</t>
  </si>
  <si>
    <t>Souprava odběrová tracheální na odběr sekretu G05206</t>
  </si>
  <si>
    <t>ZD458</t>
  </si>
  <si>
    <t>Spojka vrapovaná roztaž.rovná 15F bal. á 50 ks 038-61-311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</si>
  <si>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</si>
  <si>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</si>
  <si>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</si>
  <si>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</si>
  <si>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</si>
  <si>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</si>
  <si>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</si>
  <si>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</si>
  <si>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ZB066</t>
  </si>
  <si>
    <t>Stříkačka janett 3-dílná 100 ml sterilní vyplachovací adaptér TS-100ML( PLS1710)</t>
  </si>
  <si>
    <t>ZB041</t>
  </si>
  <si>
    <t>Systém hrudní drenáže atrium 1 cestný 3600-100</t>
  </si>
  <si>
    <t>ZF428</t>
  </si>
  <si>
    <t>Systém hrudní drenáže atrium 2 cestný 3620-100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</si>
  <si>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</si>
  <si>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</si>
  <si>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</si>
  <si>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</si>
  <si>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ZC177</t>
  </si>
  <si>
    <t>Systém odsávací uzavřený TC CH14 wet pack 54 cm / 72 h 2276-5</t>
  </si>
  <si>
    <t>ZB801</t>
  </si>
  <si>
    <t>Transofix krátký trn á 50 ks 4090500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</si>
  <si>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</si>
  <si>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</si>
  <si>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</si>
  <si>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</si>
  <si>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</si>
  <si>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</si>
  <si>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ZP077</t>
  </si>
  <si>
    <t>Zkumavka 15 ml PP 101/16,5 mm bílý šroubový uzávěr sterilní jednotlivě balená 10362/MO/SG/CS</t>
  </si>
  <si>
    <t>ZB757</t>
  </si>
  <si>
    <t>Zkumavka 6 ml K3 edta fialová 456036</t>
  </si>
  <si>
    <t>ZB762</t>
  </si>
  <si>
    <t>Zkumavka červená 6 ml 456092</t>
  </si>
  <si>
    <t>ZB759</t>
  </si>
  <si>
    <t>Zkumavka červená 8 ml gel 455071</t>
  </si>
  <si>
    <t>ZI182</t>
  </si>
  <si>
    <t>Zkumavka močová + aplikátor s chem.stabilizátorem UriSwab žlutá 802CE.A</t>
  </si>
  <si>
    <t>ZD834</t>
  </si>
  <si>
    <t>Set infuzní intrafix safeset s trojcest. ventilem 220 cm bal. á 100 ks 4063006</t>
  </si>
  <si>
    <t>ZB209</t>
  </si>
  <si>
    <t>Set transfúzní BLLP pro přetlakovou transfuzi bez vzdušného filtru hemomed 05123</t>
  </si>
  <si>
    <t>ZB352</t>
  </si>
  <si>
    <t>Jehla spinální spinocan 19 G x 88 mm sloní kost bal. á 25 ks 4501195</t>
  </si>
  <si>
    <t>ZD888</t>
  </si>
  <si>
    <t>Jehla veressova insuflační 120 mm 05151.1</t>
  </si>
  <si>
    <t>ZP946</t>
  </si>
  <si>
    <t>Rukavice nitril basic bez p. modré S bal. á 200 ks 44750</t>
  </si>
  <si>
    <t>ZF432</t>
  </si>
  <si>
    <t>Rukavice operační gammex PF sensitive vel. 8,0 bal. á 50 párů 330051080</t>
  </si>
  <si>
    <t>ZL346</t>
  </si>
  <si>
    <t>Rukavice operační gammex PF sensitive vel. 8,5 bal. á 50 párů 330051085</t>
  </si>
  <si>
    <t>50115068</t>
  </si>
  <si>
    <t>ZPr - čidla ICP (Z522)</t>
  </si>
  <si>
    <t>ZA652</t>
  </si>
  <si>
    <t>Tunelizátor k ICP čidlu á 5 ks 090506-002</t>
  </si>
  <si>
    <t>50115070</t>
  </si>
  <si>
    <t>ZPr - katetry ostatní (Z513)</t>
  </si>
  <si>
    <t>ZC637</t>
  </si>
  <si>
    <t>Arteriofix bal. á 20 ks 20G 5206324</t>
  </si>
  <si>
    <t>ZC615</t>
  </si>
  <si>
    <t>Katetr CVC 3 lumen 7 Fr x 20 cm certofix trio V720 bal. á 10 ks 4163214P</t>
  </si>
  <si>
    <t>KD602</t>
  </si>
  <si>
    <t>katetr tiemann Ch12 MPI:120012</t>
  </si>
  <si>
    <t>ZD403</t>
  </si>
  <si>
    <t>Hadice odsávací 2 kohouty 8/10, délka 270 cm Softub TA 8271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</si>
  <si>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</si>
  <si>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</si>
  <si>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</si>
  <si>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</si>
  <si>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</si>
  <si>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</si>
  <si>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</si>
  <si>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</si>
  <si>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</si>
  <si>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</si>
  <si>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ZN623</t>
  </si>
  <si>
    <t>Uzávěr katetrový s rukojetí bal. á 100 ks D0600(8400.1182)</t>
  </si>
  <si>
    <t>50115089</t>
  </si>
  <si>
    <t>ZPr - katetry PICC/MIDLINE (Z554)</t>
  </si>
  <si>
    <t>ZM985</t>
  </si>
  <si>
    <t>Fixace atraumatická GripLock k CVC a PICC bal. á 100 ks 3601CVC</t>
  </si>
  <si>
    <t>50115004</t>
  </si>
  <si>
    <t>IUTN - kovové (Z506)</t>
  </si>
  <si>
    <t>KK244</t>
  </si>
  <si>
    <t>adapter na aplikaci cementu kostního CPS 1006020600</t>
  </si>
  <si>
    <t>ZA082</t>
  </si>
  <si>
    <t>Dlaha mini přímá 26 otv. 533300 - firma již nedodává</t>
  </si>
  <si>
    <t>KH677</t>
  </si>
  <si>
    <t>dlaha occipitální 4,5 x 50 mm 04.161.011</t>
  </si>
  <si>
    <t>KG897</t>
  </si>
  <si>
    <t>dlaha RapidSorb 851.002.01S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</si>
  <si>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</si>
  <si>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</si>
  <si>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</si>
  <si>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</si>
  <si>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</si>
  <si>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</si>
  <si>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</si>
  <si>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</si>
  <si>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</si>
  <si>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</si>
  <si>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</si>
  <si>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</si>
  <si>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</si>
  <si>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</si>
  <si>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</si>
  <si>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</si>
  <si>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KJ054</t>
  </si>
  <si>
    <t>implantát  spinální náhrada meziobratlová klec krční fusion cage oblouková 12,5 x 15 x 4 mm 100201000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</si>
  <si>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</si>
  <si>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</si>
  <si>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</si>
  <si>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</si>
  <si>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KJ063</t>
  </si>
  <si>
    <t>implantát  spinální náhrada meziobratlová klec PLIF fusion cage, expandibilní 23 x 11 x 9 mm 100901000</t>
  </si>
  <si>
    <t>KK984</t>
  </si>
  <si>
    <t>implantát kraniomaxillofaciální CUSMED set pro krytí kraniotomie sterilní ( 6x šroub, 3x dlaha 2 otvory) 9810.1704.04S</t>
  </si>
  <si>
    <t>KK985</t>
  </si>
  <si>
    <t>implantát kraniomaxillofaciální CUSMED set pro krytí kraniotomie sterilní (6x šroub, 1x krytí pro otvor kraniotomu) 9890.1704.02S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</si>
  <si>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</si>
  <si>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</si>
  <si>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</si>
  <si>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</si>
  <si>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KG826</t>
  </si>
  <si>
    <t>implantát spinální CASPAR Dlaha krční HWS 24 mm FG424T</t>
  </si>
  <si>
    <t>KG642</t>
  </si>
  <si>
    <t>implantát spinální CASPAR Dlaha krční HWS 26 mm FG426T</t>
  </si>
  <si>
    <t>KG644</t>
  </si>
  <si>
    <t>implantát spinální CASPAR dlaha krční HWS 36 mm FG436T</t>
  </si>
  <si>
    <t>KG645</t>
  </si>
  <si>
    <t>implantát spinální CASPAR Dlaha krční HWS 42 mm FG442T</t>
  </si>
  <si>
    <t>KK970</t>
  </si>
  <si>
    <t>implantát spinální DERO INSEX interspinózní expandibilní rozpěrka 13 x 12 mm 787DT-00001312</t>
  </si>
  <si>
    <t>KJ039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</si>
  <si>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</si>
  <si>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</si>
  <si>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</si>
  <si>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KJ037</t>
  </si>
  <si>
    <t>implantát spinální fixační systém FJR šroub schanzův frakturní dvojzávitový  6,0 x 40 040208000</t>
  </si>
  <si>
    <t>KJ043</t>
  </si>
  <si>
    <t>implantát spinální fixační systém FJR tyč 6,0 x 100 011906100</t>
  </si>
  <si>
    <t>KJ042</t>
  </si>
  <si>
    <t>implantát spinální fixační systém FJR tyč 6,0 x 80 011904100</t>
  </si>
  <si>
    <t>KJ975</t>
  </si>
  <si>
    <t>implantát spinální fixační systém FJR tyč ohnutá 5,5 x 45 mm 020652100</t>
  </si>
  <si>
    <t>KK234</t>
  </si>
  <si>
    <t>implantát spinální fixační systém FJR tyč ohnutá 5,5 x 60 mm 020611100</t>
  </si>
  <si>
    <t>KK348</t>
  </si>
  <si>
    <t>implantát spinální fixační systém FJS tyč ohnutá 5,5 x 100 mm 020613100</t>
  </si>
  <si>
    <t>KK354</t>
  </si>
  <si>
    <t>implantát spinální fixační systém FJS tyč ohnutá 5,5 x 40 mm 020653100</t>
  </si>
  <si>
    <t>KK505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</si>
  <si>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</si>
  <si>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</si>
  <si>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</si>
  <si>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</si>
  <si>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</si>
  <si>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</si>
  <si>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</si>
  <si>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</si>
  <si>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</si>
  <si>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</si>
  <si>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</si>
  <si>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</si>
  <si>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</si>
  <si>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</si>
  <si>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</si>
  <si>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KJ028</t>
  </si>
  <si>
    <t>implantát spinální fixační systém PS hrud/bed zadní přístup tyč 6,0 x 90 mm TR-0090</t>
  </si>
  <si>
    <t>KJ023</t>
  </si>
  <si>
    <t>implantát spinální fixační systém PS zajišťovací TS-0010</t>
  </si>
  <si>
    <t>KK225</t>
  </si>
  <si>
    <t>implantát spinální fixační systém Venus šroub 2T pedikulární perforovaný 5,5 x 40 mm 4000045540</t>
  </si>
  <si>
    <t>KK227</t>
  </si>
  <si>
    <t>implantát spinální fixační systém Venus šroub 2T pedikulární perforovaný 5,5 x 50 mm 4000045550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</si>
  <si>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</si>
  <si>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</si>
  <si>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</si>
  <si>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</si>
  <si>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</si>
  <si>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</si>
  <si>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KK224</t>
  </si>
  <si>
    <t>implantát spinální fixační systém Venus šroub zajišťovací pro konektor příčný VL-PMS</t>
  </si>
  <si>
    <t>KK511</t>
  </si>
  <si>
    <t>implantát spinální FJS tyč ohnutá 5,5 x 80 mm 020612100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</si>
  <si>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</si>
  <si>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</si>
  <si>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</si>
  <si>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</si>
  <si>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</si>
  <si>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</si>
  <si>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KK766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</si>
  <si>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</si>
  <si>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</si>
  <si>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</si>
  <si>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</si>
  <si>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</si>
  <si>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KK952</t>
  </si>
  <si>
    <t>implantát spinální náhrada meziobratlová LUMIR boční lumbální expandibilní klec s dlahou 50 x 20 mm 10-14 mm 100908002</t>
  </si>
  <si>
    <t>KK796</t>
  </si>
  <si>
    <t>implantát spinální náhrada meziobratlová LUMIR boční lumbální expandibilní klec s dlahou 50 x 20 mm 8-12 mm 100907002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</si>
  <si>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</si>
  <si>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</si>
  <si>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</si>
  <si>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</si>
  <si>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KJ390</t>
  </si>
  <si>
    <t>implantát spinální náhrada těla obratle BIOLIGN destička koncová modrá 20mm x 0° EP2000</t>
  </si>
  <si>
    <t>KJ389</t>
  </si>
  <si>
    <t>implantát spinální náhrada těla obratle BIOLIGN VBR  tělo expandibilní SMALL 30 - 45 mm VT03045</t>
  </si>
  <si>
    <t>KK331</t>
  </si>
  <si>
    <t>implantát spinální náhrada těla obratle BIOLIGN VBR destička koncová 24 mm O° EP2400</t>
  </si>
  <si>
    <t>KJ527</t>
  </si>
  <si>
    <t>implantát spinální náhrada těla obratle BIOLIGN VBR tělo expandibilní krční 15 - 22 mm VC01522</t>
  </si>
  <si>
    <t>KG648</t>
  </si>
  <si>
    <t>implantát spinální šroub bikortikální 3,5 x 18 mm systém Caspar krční přední přístup LB458T</t>
  </si>
  <si>
    <t>KG650</t>
  </si>
  <si>
    <t>implantát spinální šroub bikortikální 3,5 x 19 mm systém Caspar krční přední přístup LB459T</t>
  </si>
  <si>
    <t>KG651</t>
  </si>
  <si>
    <t>implantát spinální šroub bikortikální 3,5 x 20 mm systém Caspar krční přední přístup LB460T</t>
  </si>
  <si>
    <t>KJ242</t>
  </si>
  <si>
    <t>implantát spinální šroub bikortikální 3,5 x 21 mm systém Caspar krční přední přístup LB461T</t>
  </si>
  <si>
    <t>KH260</t>
  </si>
  <si>
    <t>implantát spinální šroub bikortikální 3,5 x 22 mm systém Caspar krční přední přístup LB462T</t>
  </si>
  <si>
    <t>KG654</t>
  </si>
  <si>
    <t>implantát spinální šroub revizní 4,5 x 18 mm systém Caspar krční přední přístup  LA018T</t>
  </si>
  <si>
    <t>KK584</t>
  </si>
  <si>
    <t>implantát spinální šroub revizní 4,5 x 20 mm systém Caspar krční přední přístup LA020T</t>
  </si>
  <si>
    <t>KK233</t>
  </si>
  <si>
    <t>implantát spinální USMART šroub pedikulární 6,5 x 35 mm 023010010</t>
  </si>
  <si>
    <t>KK595</t>
  </si>
  <si>
    <t>implantát spinální Usmart šroub pedikulární polyaxiální 5,5 x 35 mm 023004010</t>
  </si>
  <si>
    <t>KK586</t>
  </si>
  <si>
    <t>implantát spinální Usmart šroub pedikulární polyaxiální 5,5 x 50 mm 023031010</t>
  </si>
  <si>
    <t>KK721</t>
  </si>
  <si>
    <t>implantát spinální Usmart šroub pedikulární polyaxiální 6,5 x 55 mm 023039010</t>
  </si>
  <si>
    <t>KK232</t>
  </si>
  <si>
    <t>implantát spinální Usmart šroub pedikulární polyaxiální redukční 5,5 x 45 mm 022705010</t>
  </si>
  <si>
    <t>KK963</t>
  </si>
  <si>
    <t>implantát spinální Usmart šroub pedikulární polyaxiální redukční 5,5 x 55 mm 022734010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</si>
  <si>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</si>
  <si>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</si>
  <si>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</si>
  <si>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</si>
  <si>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KK835</t>
  </si>
  <si>
    <t>implantát spinální Usmart šroub pedikulární polyaxiální redukční 6,5 x 55 mm  022741010</t>
  </si>
  <si>
    <t>KK346</t>
  </si>
  <si>
    <t>implantát spinální USMART šroub polyaxiální 5,5 x 40 mm 023005010</t>
  </si>
  <si>
    <t>KK525</t>
  </si>
  <si>
    <t>implantát spinální Usmart šroub polyaxiální 5.5 x 45 mm 023006010</t>
  </si>
  <si>
    <t>KK347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</si>
  <si>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</si>
  <si>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</si>
  <si>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</si>
  <si>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</si>
  <si>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</si>
  <si>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KJ972</t>
  </si>
  <si>
    <t>implantát spinální USMART šroub uzamykací 021801010</t>
  </si>
  <si>
    <t>KK560</t>
  </si>
  <si>
    <t>implantát spinální Usmart tyč pro konektor příčný 4,0 x 70 mm 022407000</t>
  </si>
  <si>
    <t>KK265</t>
  </si>
  <si>
    <t>implantát spinální Usmart tyč pro konektor příčný 4,00 x 50 mm 022403000</t>
  </si>
  <si>
    <t>KK561</t>
  </si>
  <si>
    <t>implantát spinální Usmart X příčný konektor 5,5 mm 022301010</t>
  </si>
  <si>
    <t>KH634</t>
  </si>
  <si>
    <t>jehla pro vertebroplastiku 10G s bočným otevřením  sada 2ks 03.702.218S</t>
  </si>
  <si>
    <t>KG636</t>
  </si>
  <si>
    <t>klip na aneurysma FE680K</t>
  </si>
  <si>
    <t>KD957</t>
  </si>
  <si>
    <t>Klip na aneurysma FE722K</t>
  </si>
  <si>
    <t>KF147</t>
  </si>
  <si>
    <t>Klip na aneurysma FE740K</t>
  </si>
  <si>
    <t>KF146</t>
  </si>
  <si>
    <t>klip na aneurysma FE750K</t>
  </si>
  <si>
    <t>KF164</t>
  </si>
  <si>
    <t>klip na aneurysma FE760K</t>
  </si>
  <si>
    <t>KF827</t>
  </si>
  <si>
    <t>klip na aneurysma FE780K</t>
  </si>
  <si>
    <t>KH184</t>
  </si>
  <si>
    <t>konektor příčný Expedium 47 - 63 mm A6 189401406</t>
  </si>
  <si>
    <t>KK709</t>
  </si>
  <si>
    <t>mplantát spinální náhrada meziobratlová LUMIR kostní šroub 40 mm 100915002</t>
  </si>
  <si>
    <t>KI278</t>
  </si>
  <si>
    <t>sada jehel pro vertebroplastiku s bočním otvorem 03.702.216S</t>
  </si>
  <si>
    <t>KA159</t>
  </si>
  <si>
    <t>šroub axon 404.314</t>
  </si>
  <si>
    <t>KE885</t>
  </si>
  <si>
    <t>šroub axon 404.316</t>
  </si>
  <si>
    <t>KA137</t>
  </si>
  <si>
    <t>šroub axon 404.530</t>
  </si>
  <si>
    <t>KE898</t>
  </si>
  <si>
    <t>šroub axon 405.462</t>
  </si>
  <si>
    <t>KE899</t>
  </si>
  <si>
    <t>šroub axon 405.464</t>
  </si>
  <si>
    <t>KE900</t>
  </si>
  <si>
    <t>šroub axon 405.466</t>
  </si>
  <si>
    <t>KA146</t>
  </si>
  <si>
    <t>šroub axon 405.512</t>
  </si>
  <si>
    <t>KA147</t>
  </si>
  <si>
    <t>šroub axon 405.514</t>
  </si>
  <si>
    <t>KA138</t>
  </si>
  <si>
    <t>šroub axon 405.516</t>
  </si>
  <si>
    <t>KC457</t>
  </si>
  <si>
    <t>šroub axon 405.518</t>
  </si>
  <si>
    <t>KD352</t>
  </si>
  <si>
    <t>šroub axon 405.520</t>
  </si>
  <si>
    <t>KD961</t>
  </si>
  <si>
    <t>šroub axon 405.522</t>
  </si>
  <si>
    <t>KA139</t>
  </si>
  <si>
    <t>šroub axon 406.104</t>
  </si>
  <si>
    <t>KA152</t>
  </si>
  <si>
    <t>šroub dens stratec 405.440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</si>
  <si>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</si>
  <si>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</si>
  <si>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</si>
  <si>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</si>
  <si>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</si>
  <si>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</si>
  <si>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KD186</t>
  </si>
  <si>
    <t>šroub na C2 405.446</t>
  </si>
  <si>
    <t>KJ147</t>
  </si>
  <si>
    <t>šroub na krční páteř 3,5 x 24 mm LB464T</t>
  </si>
  <si>
    <t>KH590</t>
  </si>
  <si>
    <t>šroub occipitální 4,5 x 6 mm 04.601.106</t>
  </si>
  <si>
    <t>KH898</t>
  </si>
  <si>
    <t>šroub okcipiální 4,5x12 mm 04.601.112</t>
  </si>
  <si>
    <t>KE684</t>
  </si>
  <si>
    <t>šroub okcipitalní 4,5 x  8 mm 04.601.108</t>
  </si>
  <si>
    <t>KE685</t>
  </si>
  <si>
    <t>šroub okcipitalní 4,5 x10 mm 04.601.110</t>
  </si>
  <si>
    <t>KG896</t>
  </si>
  <si>
    <t>šroub RapidSorb kortikální 805.604.02S</t>
  </si>
  <si>
    <t>KC455</t>
  </si>
  <si>
    <t>tyč axon 498.957</t>
  </si>
  <si>
    <t>KF141</t>
  </si>
  <si>
    <t>tyč occipital 04.161.032</t>
  </si>
  <si>
    <t>50115005</t>
  </si>
  <si>
    <t>IUTN - neurostimulace (Z511)</t>
  </si>
  <si>
    <t>ZL936</t>
  </si>
  <si>
    <t>Antena 37092</t>
  </si>
  <si>
    <t>ZH541</t>
  </si>
  <si>
    <t>Drát tunelovací 38 cm 8583</t>
  </si>
  <si>
    <t>ZN050</t>
  </si>
  <si>
    <t>Elektroda neurostimulační čtyřpólová k Prime advenced 60 mm 3888-33</t>
  </si>
  <si>
    <t>ZF815</t>
  </si>
  <si>
    <t>Elektroda neurostimulační Quard plus 3888-45</t>
  </si>
  <si>
    <t>ZL933</t>
  </si>
  <si>
    <t>Elektroda osmipólová Verctris 977A290</t>
  </si>
  <si>
    <t>ZM009</t>
  </si>
  <si>
    <t>Kabel spojovací RC, PC 37081-40</t>
  </si>
  <si>
    <t>ZF698</t>
  </si>
  <si>
    <t>Kabel testovací Snap-lid conector cable 355531</t>
  </si>
  <si>
    <t>ZM731</t>
  </si>
  <si>
    <t>Katetr ascenda set 66 cm 8780</t>
  </si>
  <si>
    <t>ZL934</t>
  </si>
  <si>
    <t>Kotvička dvoukřídlá Injex 97792</t>
  </si>
  <si>
    <t>ZN568</t>
  </si>
  <si>
    <t>Modul nabíjecí k systému neurostimulačnímu RESTORE ADVANCED 97754</t>
  </si>
  <si>
    <t>ZN567</t>
  </si>
  <si>
    <t>Prodlužka elektrody k systému neurostimulačnímu RESTORE ADVANCED 37082-40</t>
  </si>
  <si>
    <t>ZL698</t>
  </si>
  <si>
    <t>Programátor pacientský L633 97740</t>
  </si>
  <si>
    <t>ZJ292</t>
  </si>
  <si>
    <t>Sada zaváděcí plnící synchromed 8540</t>
  </si>
  <si>
    <t>ZL932</t>
  </si>
  <si>
    <t>Systém neurostimulační PrimeAdvanced - SureScan 97702</t>
  </si>
  <si>
    <t>ZN566</t>
  </si>
  <si>
    <t>Systém neurostimulační RESTORE ADVANCED 97713</t>
  </si>
  <si>
    <t>ZJ291</t>
  </si>
  <si>
    <t>Systém pumpový programovatelný SYNCHROMED II-20 ml 8637-20</t>
  </si>
  <si>
    <t>ZL935</t>
  </si>
  <si>
    <t>Tunelizátor podkoží Tunneling tool 3755-40</t>
  </si>
  <si>
    <t>ZJ629</t>
  </si>
  <si>
    <t>Záslepka k neurostimulačnímu systému 3550-29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</si>
  <si>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</si>
  <si>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</si>
  <si>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</si>
  <si>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</si>
  <si>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</si>
  <si>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</si>
  <si>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</si>
  <si>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</si>
  <si>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</si>
  <si>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</si>
  <si>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</si>
  <si>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</si>
  <si>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</si>
  <si>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</si>
  <si>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</si>
  <si>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</si>
  <si>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</si>
  <si>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</si>
  <si>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</si>
  <si>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</si>
  <si>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ZE991</t>
  </si>
  <si>
    <t>50115011</t>
  </si>
  <si>
    <t>IUTN - ostat.nákl.PZT (Z515)</t>
  </si>
  <si>
    <t>KA086</t>
  </si>
  <si>
    <t>granule chron stratec 710.025S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</si>
  <si>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</si>
  <si>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</si>
  <si>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</si>
  <si>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</si>
  <si>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KI276</t>
  </si>
  <si>
    <t>implantát kostní pro vertebroplastiku perkutánní, sada 07.702.016S</t>
  </si>
  <si>
    <t>KH224</t>
  </si>
  <si>
    <t>katetr antibakteriální perit. a komorový (kompl. set) IVD30.401.02</t>
  </si>
  <si>
    <t>KJ206</t>
  </si>
  <si>
    <t>katetr antimikrobiální lumbální drenážní Silverine ELD33.010.02</t>
  </si>
  <si>
    <t>ZE191</t>
  </si>
  <si>
    <t>Náhrada dury 5 x 5 cm 61100</t>
  </si>
  <si>
    <t>ZA100</t>
  </si>
  <si>
    <t>Neuro-patch 12 x 14 cm 1064002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</si>
  <si>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</si>
  <si>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</si>
  <si>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</si>
  <si>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</si>
  <si>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</si>
  <si>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</si>
  <si>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KF772</t>
  </si>
  <si>
    <t>rezervoár pediatrický flushing VP FV035T</t>
  </si>
  <si>
    <t>KI277</t>
  </si>
  <si>
    <t>Sada viscosafe pro injekční aplikaci 03.702.215S</t>
  </si>
  <si>
    <t>KF770</t>
  </si>
  <si>
    <t>set boreholeport FV042T</t>
  </si>
  <si>
    <t>KF843</t>
  </si>
  <si>
    <t>shunt SA 25 FX414T  (FV414T)</t>
  </si>
  <si>
    <t>KG859</t>
  </si>
  <si>
    <t>shunt VP 250 mm FV078P</t>
  </si>
  <si>
    <t>KF148</t>
  </si>
  <si>
    <t>shunt VP FX428T ( FV428T)</t>
  </si>
  <si>
    <t>KF242</t>
  </si>
  <si>
    <t>shunt VP FX441T  ( FV441T)</t>
  </si>
  <si>
    <t>KJ961</t>
  </si>
  <si>
    <t>systém hydrocephální drenážní - senzor rezervoár s čidlem a distálním katetrem  FV912X</t>
  </si>
  <si>
    <t>KJ987</t>
  </si>
  <si>
    <t>systém hydrocephální drenážní komůrka návrtová s ventilem - sprung reservoir FV043T</t>
  </si>
  <si>
    <t>KI608</t>
  </si>
  <si>
    <t>systém Hydrocephální drenážní Shunt PRO-GAV SA 20 dětský  FX413T (FV413T)</t>
  </si>
  <si>
    <t>KH906</t>
  </si>
  <si>
    <t>vak k zevní komorové drenáži EVD30.004.01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</si>
  <si>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</si>
  <si>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</si>
  <si>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</si>
  <si>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</si>
  <si>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</si>
  <si>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</si>
  <si>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</si>
  <si>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</si>
  <si>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</si>
  <si>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</si>
  <si>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</si>
  <si>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</si>
  <si>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ZA464</t>
  </si>
  <si>
    <t>Kompresa NT 10 x 10 cm/2 ks sterilní 26520</t>
  </si>
  <si>
    <t>ZK405</t>
  </si>
  <si>
    <t>Krytí hemostatické gelitaspon standard 80 x 50 mm x 10 mm bal. á 10 ks A2107861</t>
  </si>
  <si>
    <t>ZM326</t>
  </si>
  <si>
    <t>Krytí hemostatické nevstřebatelné textilní hemopatch kit. box medium 4,5 x 4,5 cm bal. á 3 ks 1506256</t>
  </si>
  <si>
    <t>ZM327</t>
  </si>
  <si>
    <t>Krytí hemostatické nevstřebatelné textilní hemopatch kit. box small 2,7 x 2,7 cm bal. á 5 ks  1506257</t>
  </si>
  <si>
    <t>ZB085</t>
  </si>
  <si>
    <t>Krytí hemostatické standard 5 x 7,50 cm bal. á 12 ks 1903GB</t>
  </si>
  <si>
    <t>ZN200</t>
  </si>
  <si>
    <t>Krytí hemostatické traumacel new dent kostky bal. á 50 ks 10115</t>
  </si>
  <si>
    <t>ZA540</t>
  </si>
  <si>
    <t>Náplast omnifix E 15 cm x 10 m 9006513</t>
  </si>
  <si>
    <t>ZA331</t>
  </si>
  <si>
    <t>Obinadlo fixa crep 10 cm x 4 m 1323100104</t>
  </si>
  <si>
    <t>ZA601</t>
  </si>
  <si>
    <t>Obinadlo fixa crep 12 cm x 4 m 1323100105</t>
  </si>
  <si>
    <t>ZA427</t>
  </si>
  <si>
    <t>Obinadlo hydrofilní 14 cm x   5 m 13009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</si>
  <si>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</si>
  <si>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</si>
  <si>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</si>
  <si>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</si>
  <si>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ZF080</t>
  </si>
  <si>
    <t>Rouška břišní 17 nití s kroužkem na tkanici 12 x 47 cm bal. á 50 ks 1230100311</t>
  </si>
  <si>
    <t>ZA502</t>
  </si>
  <si>
    <t>Tampon nesterilní stáčený 30 x 60 cm 1320300406</t>
  </si>
  <si>
    <t>ZP997</t>
  </si>
  <si>
    <t>Box sterilizační k pinzetě bipol. koagul. Endopen Calvian ke k .č. 700986 701778-1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</si>
  <si>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</si>
  <si>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</si>
  <si>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</si>
  <si>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</si>
  <si>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</si>
  <si>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</si>
  <si>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</si>
  <si>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</si>
  <si>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</si>
  <si>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</si>
  <si>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</si>
  <si>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</si>
  <si>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</si>
  <si>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</si>
  <si>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</si>
  <si>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</si>
  <si>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</si>
  <si>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</si>
  <si>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ZA759</t>
  </si>
  <si>
    <t>Drén redon CH10 50 cm U2111000</t>
  </si>
  <si>
    <t>ZA761</t>
  </si>
  <si>
    <t>Drén redon CH12 50 cm U2111200</t>
  </si>
  <si>
    <t>ZM267</t>
  </si>
  <si>
    <t>Elektroda jehlová EEG subdermal 1 bal. á 20 ks S44-637</t>
  </si>
  <si>
    <t>ZI781</t>
  </si>
  <si>
    <t>Elektroda neutrální monopolární pro dospělé á 100 ks 2125</t>
  </si>
  <si>
    <t>ZH396</t>
  </si>
  <si>
    <t>Elektroda NIM á 5 ks 8227304</t>
  </si>
  <si>
    <t>ZP495</t>
  </si>
  <si>
    <t>Elektroda stimulační bipolární intraoperační 100 mm bal. á 10 ks BNP2001</t>
  </si>
  <si>
    <t>ZP494</t>
  </si>
  <si>
    <t>Elektroda stimulační monopolární intraoperační 175 mm šestihranný šroub bal. á 10 ks PSP1001</t>
  </si>
  <si>
    <t>ZH397</t>
  </si>
  <si>
    <t>Elektroda stimulační NIM á 5 ks 8225101</t>
  </si>
  <si>
    <t>ZH831</t>
  </si>
  <si>
    <t>Elektroda unipolární jednorázová MB-100</t>
  </si>
  <si>
    <t>ZI879</t>
  </si>
  <si>
    <t>Extraktor kožních svorek Leukosan bal. á 20 ks 72615</t>
  </si>
  <si>
    <t>ZL058</t>
  </si>
  <si>
    <t>Fréza 30 mm 9BA30</t>
  </si>
  <si>
    <t>ZL059</t>
  </si>
  <si>
    <t>Fréza 40 mm 9BA40</t>
  </si>
  <si>
    <t>ZL060</t>
  </si>
  <si>
    <t>Fréza 50 mm 9BA50</t>
  </si>
  <si>
    <t>ZL061</t>
  </si>
  <si>
    <t>Fréza 60 mm 9BA60</t>
  </si>
  <si>
    <t>ZD208</t>
  </si>
  <si>
    <t>Hadice spojovací k odsávacím soupravám 07.068.25.220</t>
  </si>
  <si>
    <t>ZP288</t>
  </si>
  <si>
    <t>Kanyla ET 5PK 7 mm EMG FLEX k přístroji Cascade Elite bal. á 5 ks 8229970</t>
  </si>
  <si>
    <t>ZQ201</t>
  </si>
  <si>
    <t>Kanyla odsávací FERGUSSON prům. 3 mm délka 130 mm GF363R</t>
  </si>
  <si>
    <t>ZE205</t>
  </si>
  <si>
    <t>Kanyla odsávací MINOP  0° D:2,0 mm FH606SU</t>
  </si>
  <si>
    <t>ZK842</t>
  </si>
  <si>
    <t>Kit k navigační resekci tumoru u dětí 9733607</t>
  </si>
  <si>
    <t>ZG276</t>
  </si>
  <si>
    <t>Kuličky navigační bal. á 12 ks 8801075</t>
  </si>
  <si>
    <t>ZB553</t>
  </si>
  <si>
    <t>Láhev redon hi-vac 400 ml-kompletní 05.000.22.803</t>
  </si>
  <si>
    <t>ZF464</t>
  </si>
  <si>
    <t>Mikronůžky rovné yasargil FD030R</t>
  </si>
  <si>
    <t>ZJ987</t>
  </si>
  <si>
    <t>Mikronůžky yasargil 200 mm FD034R</t>
  </si>
  <si>
    <t>ZJ988</t>
  </si>
  <si>
    <t>Mikronůžky yasargil 225 mm FD038R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</si>
  <si>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</si>
  <si>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</si>
  <si>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</si>
  <si>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</si>
  <si>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</si>
  <si>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</si>
  <si>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</si>
  <si>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</si>
  <si>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</si>
  <si>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</si>
  <si>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ZJ326</t>
  </si>
  <si>
    <t>Nástavec k vrtačce MIDAS rovný krátký kraniální 8 cm AS08</t>
  </si>
  <si>
    <t>ZM822</t>
  </si>
  <si>
    <t>Nástavec k vrtačce MIDAS rovný krátký spinální 9 cm AS09</t>
  </si>
  <si>
    <t>ZH545</t>
  </si>
  <si>
    <t>Nástavec ke kraniotomu 2.4 mm AF02</t>
  </si>
  <si>
    <t>ZQ190</t>
  </si>
  <si>
    <t>Nůžky mikro bioptické MINOP prům. 2 mm, délka 265 cm, čelisti tupá/tupá FF386R</t>
  </si>
  <si>
    <t>ZK069</t>
  </si>
  <si>
    <t>Nůžky oční zahnuté O/O 110 mm BC111R</t>
  </si>
  <si>
    <t>ZG733</t>
  </si>
  <si>
    <t>Nůžky rovné tvrdokové standard O/T 145 mm RU1006-14</t>
  </si>
  <si>
    <t>ZK062</t>
  </si>
  <si>
    <t>Nůžky zahnuté naplocho jemné HH 115 mm BC005R</t>
  </si>
  <si>
    <t>ZQ084</t>
  </si>
  <si>
    <t>Nůžky zahnuté preparační baby-metzenbaum supercut 115 mm (BABY-METZENBAUM SUPERCUT SCISSORS CURVED  115 mm, 4 1/2 ) BC931R</t>
  </si>
  <si>
    <t>ZQ202</t>
  </si>
  <si>
    <t>Pinzeta bipolární BARRÉ bajonetová délka 260 mm plně izolovaný hrot GK685R</t>
  </si>
  <si>
    <t>ZP996</t>
  </si>
  <si>
    <t>Pinzeta bipolární koagulační Endopen Calvian prac. délka 18 cm koncovky šíře 0,7 mm sklon 15° rozvěr v horizontální rovině 700986</t>
  </si>
  <si>
    <t>ZJ745</t>
  </si>
  <si>
    <t>Podložka silikonová 276 x 125 mm x 17 mm JF934</t>
  </si>
  <si>
    <t>ZQ099</t>
  </si>
  <si>
    <t>Pouzdro na stimulátor TYRX  vstřebatelné antibakteriální 7,4 x 8,5 cm, (Minocyclin,Rifampicin) CMRM6133EU</t>
  </si>
  <si>
    <t>ZJ887</t>
  </si>
  <si>
    <t>Rozvěrač ostrý 3 x 3 zuby wullstein 130 mm BV076R</t>
  </si>
  <si>
    <t>ZQ096</t>
  </si>
  <si>
    <t>Sada pro umístění Shuntu neinvazivní reference SHUNT KIT NON IINVASIVE pro elektromagnetickou navigaci 9733605</t>
  </si>
  <si>
    <t>ZO049</t>
  </si>
  <si>
    <t>Set plnící 8551 k baclofenové pumpě Synchromed II 8551</t>
  </si>
  <si>
    <t>ZB021</t>
  </si>
  <si>
    <t>Síťka vstřebatelná vicrylová mesh 8,5 x 10,5 cm VM96</t>
  </si>
  <si>
    <t>ZF090</t>
  </si>
  <si>
    <t>Stapler kožní 35 svorek á 6 ks 783100</t>
  </si>
  <si>
    <t>ZA792</t>
  </si>
  <si>
    <t>Svorka šicí 16 x 3 mm michel 132 276 6016</t>
  </si>
  <si>
    <t>ZG275</t>
  </si>
  <si>
    <t>Tampon nasal á 10 ks 450424</t>
  </si>
  <si>
    <t>ZD146</t>
  </si>
  <si>
    <t>Vak drenážní sběrný lumbální  EDM 27666</t>
  </si>
  <si>
    <t>ZL138</t>
  </si>
  <si>
    <t>Vana pro mikrokontejner II JK188</t>
  </si>
  <si>
    <t>ZL137</t>
  </si>
  <si>
    <t>Víko pro mikrokontejner I,II zlaté JK173</t>
  </si>
  <si>
    <t>ZK552</t>
  </si>
  <si>
    <t>Vrták codman disposable perforator 14 mm 26-1221</t>
  </si>
  <si>
    <t>ZJ327</t>
  </si>
  <si>
    <t>Vrták diamantový 10 cm 30 mm 10BA30</t>
  </si>
  <si>
    <t>ZJ329</t>
  </si>
  <si>
    <t>Vrták diamantový 10 cm 30 mm DIAM 10BA30D</t>
  </si>
  <si>
    <t>ZK937</t>
  </si>
  <si>
    <t>Vrták diamantový 10 cm 40 mm 10BA40</t>
  </si>
  <si>
    <t>ZJ331</t>
  </si>
  <si>
    <t>Vrták diamantový 10 cm 40 mm 10BA40DC</t>
  </si>
  <si>
    <t>ZJ328</t>
  </si>
  <si>
    <t>Vrták diamantový 10 cm 50 mm 10BA50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</si>
  <si>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</si>
  <si>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</si>
  <si>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</si>
  <si>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</si>
  <si>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</si>
  <si>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</si>
  <si>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ZE793</t>
  </si>
  <si>
    <t>Vrták diamantový 15 cm 6 mm DEPTH 8TD156</t>
  </si>
  <si>
    <t>ZF269</t>
  </si>
  <si>
    <t>Vrták diamantový 7 cm 3 mm BA DIAM 7BA30D</t>
  </si>
  <si>
    <t>ZF270</t>
  </si>
  <si>
    <t>Vrták diamantový 7 cm 4 mm DIAM 7BA40D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</si>
  <si>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</si>
  <si>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</si>
  <si>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</si>
  <si>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</si>
  <si>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</si>
  <si>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</si>
  <si>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</si>
  <si>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</si>
  <si>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</si>
  <si>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</si>
  <si>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ZD222</t>
  </si>
  <si>
    <t>Šití dafilon modrý 3/0 (2) bal. á 36 ks C0932469</t>
  </si>
  <si>
    <t>ZB033</t>
  </si>
  <si>
    <t>Šití dafilon modrý 3/0 (2) bal. á 36 ks C0935468</t>
  </si>
  <si>
    <t>ZJ120</t>
  </si>
  <si>
    <t>Šití ethilon bk 10-0 bal. á 12 ks W2860</t>
  </si>
  <si>
    <t>ZB175</t>
  </si>
  <si>
    <t>Šití maxon zelený 1 bal. á 12 ks GMM873L</t>
  </si>
  <si>
    <t>ZF429</t>
  </si>
  <si>
    <t>Šití prolene bl 5-0 bal. á 12 ks W8710</t>
  </si>
  <si>
    <t>ZB287</t>
  </si>
  <si>
    <t>Šití prolene bl 8-0 bal. á 12 ks W2777</t>
  </si>
  <si>
    <t>ZA506</t>
  </si>
  <si>
    <t>Šití silikon modrý 1,5 bal. á 12 ks SL17</t>
  </si>
  <si>
    <t>ZA917</t>
  </si>
  <si>
    <t>Šití silon pletený bílý 3EP bal. á 20 ks SB2056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</si>
  <si>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</si>
  <si>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</si>
  <si>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</si>
  <si>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</si>
  <si>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</si>
  <si>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</si>
  <si>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ZE802</t>
  </si>
  <si>
    <t>Šití vicryl plus vi 2-0 bal. á 36 ks VCP9360H</t>
  </si>
  <si>
    <t>ZC679</t>
  </si>
  <si>
    <t>Šití vicryl plus vi 2-0 bal. á 36 ks VCP9900H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</si>
  <si>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</si>
  <si>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</si>
  <si>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</si>
  <si>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</si>
  <si>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</si>
  <si>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</si>
  <si>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Jehla chirurgická G11</t>
  </si>
  <si>
    <t>ZO467</t>
  </si>
  <si>
    <t>Rukavice nitril sempercare Safe+ Us-Hs prodloužené vel. M bal. á 100 ks 34437</t>
  </si>
  <si>
    <t>ZE993</t>
  </si>
  <si>
    <t>Rukavice operační ansell sensi - touch vel. 6,5 bal. á 40 párů 8050152</t>
  </si>
  <si>
    <t>ZN130</t>
  </si>
  <si>
    <t>Rukavice operační gammex latex PF bez pudru 6,0 330048060</t>
  </si>
  <si>
    <t>ZP788</t>
  </si>
  <si>
    <t>Rukavice operační gammex latex powder 8,0 bal. á 50 párů 330047080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</si>
  <si>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</si>
  <si>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</si>
  <si>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</si>
  <si>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</si>
  <si>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</si>
  <si>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</si>
  <si>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ZD618</t>
  </si>
  <si>
    <t>Katetr drenážní komorový se sběrným vakem Exakta 27581</t>
  </si>
  <si>
    <t>ZA217</t>
  </si>
  <si>
    <t>Katetr drenážní lumbální EDM 80 cm W/Tip 46419</t>
  </si>
  <si>
    <t>ZD472</t>
  </si>
  <si>
    <t>Katetr fogarty arteriální embolektomický 80 cm, 4F 120804FF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</si>
  <si>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</si>
  <si>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</si>
  <si>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</si>
  <si>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</si>
  <si>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</si>
  <si>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</si>
  <si>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</si>
  <si>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</si>
  <si>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</si>
  <si>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</si>
  <si>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</si>
  <si>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</si>
  <si>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</si>
  <si>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</si>
  <si>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</si>
  <si>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</si>
  <si>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</si>
  <si>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</si>
  <si>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</si>
  <si>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</si>
  <si>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</si>
  <si>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</si>
  <si>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</si>
  <si>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</si>
  <si>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</si>
  <si>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</si>
  <si>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</si>
  <si>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</si>
  <si>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Šoustal Stanislav</t>
  </si>
  <si>
    <t>Vaverka Miroslav</t>
  </si>
  <si>
    <t>Zdravotní výkony vykázané na pracovišti v rámci ambulantní péče dle lékařů *</t>
  </si>
  <si>
    <t>506</t>
  </si>
  <si>
    <t>1</t>
  </si>
  <si>
    <t>0000502</t>
  </si>
  <si>
    <t>MESOCAIN 1%</t>
  </si>
  <si>
    <t>0002439</t>
  </si>
  <si>
    <t>MARCAINE 0,5%</t>
  </si>
  <si>
    <t>0040536</t>
  </si>
  <si>
    <t>0054539</t>
  </si>
  <si>
    <t>DOLMINA INJ</t>
  </si>
  <si>
    <t>0192143</t>
  </si>
  <si>
    <t>9999990</t>
  </si>
  <si>
    <t>Nespecifikovany LEK</t>
  </si>
  <si>
    <t>V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</si>
  <si>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</si>
  <si>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</si>
  <si>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</si>
  <si>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</si>
  <si>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</si>
  <si>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</si>
  <si>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</si>
  <si>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</si>
  <si>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</si>
  <si>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 xml:space="preserve">OBSTŘIK PERIFERNÍHO NERVU                         </t>
  </si>
  <si>
    <t>29520</t>
  </si>
  <si>
    <t xml:space="preserve">KOŘENOVÝ OBSTŘIK                                  </t>
  </si>
  <si>
    <t>56023</t>
  </si>
  <si>
    <t xml:space="preserve">KONTROLNÍ VYŠETŘENÍ NEUROCHIRURGEM                </t>
  </si>
  <si>
    <t>61113</t>
  </si>
  <si>
    <t xml:space="preserve">REVIZE, EXCIZE A SUTURA PORANĚNÍ KŮŽE A PODKOŽÍ A </t>
  </si>
  <si>
    <t>61227</t>
  </si>
  <si>
    <t xml:space="preserve">CHIRURGICKÉ OŠETŘENÍ NEUROMU                      </t>
  </si>
  <si>
    <t>61247</t>
  </si>
  <si>
    <t xml:space="preserve">OPERACE KARPÁLNÍHO TUNELU                         </t>
  </si>
  <si>
    <t>09567</t>
  </si>
  <si>
    <t xml:space="preserve">(VZP) ZÁKROK NA LEVÉ STRANĚ                       </t>
  </si>
  <si>
    <t>09543</t>
  </si>
  <si>
    <t xml:space="preserve">Signalni kod                                      </t>
  </si>
  <si>
    <t>56022</t>
  </si>
  <si>
    <t xml:space="preserve">CÍLENÉ VYŠETŘENÍ NEUROCHIRURGEM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</si>
  <si>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</si>
  <si>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</si>
  <si>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</si>
  <si>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</si>
  <si>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</si>
  <si>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</si>
  <si>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</si>
  <si>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</si>
  <si>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</si>
  <si>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</si>
  <si>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</si>
  <si>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</si>
  <si>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</si>
  <si>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</si>
  <si>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</si>
  <si>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 xml:space="preserve">INCIZE A DRENÁŽ ABSCESU NEBO HEMATOMU             </t>
  </si>
  <si>
    <t>51821</t>
  </si>
  <si>
    <t xml:space="preserve">CHIRURGICKÉ ODSTRANĚNÍ CIZÍHO TĚLESA              </t>
  </si>
  <si>
    <t>56021</t>
  </si>
  <si>
    <t xml:space="preserve">KOMPLEXNÍ VYŠETŘENÍ NEUROCHIRURGEM                </t>
  </si>
  <si>
    <t>09569</t>
  </si>
  <si>
    <t xml:space="preserve">(VZP) ZÁKROK NA PRAVÉ STRANĚ                      </t>
  </si>
  <si>
    <t>708</t>
  </si>
  <si>
    <t>78022</t>
  </si>
  <si>
    <t xml:space="preserve">CÍLENÉ VYŠETŘENÍ ANESTEZIOLOGEM                   </t>
  </si>
  <si>
    <t>78023</t>
  </si>
  <si>
    <t xml:space="preserve">KONTROLNÍ VYŠETŘENÍ ANESTEZIOLOGEM                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</si>
  <si>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</si>
  <si>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</si>
  <si>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</si>
  <si>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</si>
  <si>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</si>
  <si>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</si>
  <si>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</si>
  <si>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</si>
  <si>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</si>
  <si>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</si>
  <si>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</si>
  <si>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</si>
  <si>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</si>
  <si>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</si>
  <si>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</si>
  <si>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</si>
  <si>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</si>
  <si>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</si>
  <si>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</si>
  <si>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</si>
  <si>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</si>
  <si>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</si>
  <si>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</si>
  <si>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</si>
  <si>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</si>
  <si>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</si>
  <si>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</si>
  <si>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</si>
  <si>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</si>
  <si>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</si>
  <si>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5F1</t>
  </si>
  <si>
    <t>54320</t>
  </si>
  <si>
    <t xml:space="preserve">ENDARTEREKTOMIE KAROTICKÁ A OSTATNÍCH PERIFERNÍCH </t>
  </si>
  <si>
    <t>51357</t>
  </si>
  <si>
    <t>JEJUNOSTOMIE, ILEOSTOMIE NEBO KOLOSTOMIE, ANTEPOZI</t>
  </si>
  <si>
    <t>57235</t>
  </si>
  <si>
    <t>TORAKOTOMIE PROSTÁ NEBO S BIOPSIÍ, EVAKUACÍ HEMATO</t>
  </si>
  <si>
    <t>5F3</t>
  </si>
  <si>
    <t>51853</t>
  </si>
  <si>
    <t xml:space="preserve">CIRKULÁRNÍ SÁDROVÝ OBVAZ - PRSTŮ, RUKY, ZÁPĚSTÍ   </t>
  </si>
  <si>
    <t>53151</t>
  </si>
  <si>
    <t>OTEVĚNÁ REPOZICE A OSTEOSYNTÉZA ZLOMENINY NEBO LUX</t>
  </si>
  <si>
    <t>5F6</t>
  </si>
  <si>
    <t>0008807</t>
  </si>
  <si>
    <t>0008808</t>
  </si>
  <si>
    <t>0011592</t>
  </si>
  <si>
    <t>0016600</t>
  </si>
  <si>
    <t>0046475</t>
  </si>
  <si>
    <t>0064831</t>
  </si>
  <si>
    <t>AXETINE</t>
  </si>
  <si>
    <t>0065989</t>
  </si>
  <si>
    <t>MYCOMAX</t>
  </si>
  <si>
    <t>0066137</t>
  </si>
  <si>
    <t>0072972</t>
  </si>
  <si>
    <t>AMOKSIKLAV 1,2 G</t>
  </si>
  <si>
    <t>0076360</t>
  </si>
  <si>
    <t>ZINACEF</t>
  </si>
  <si>
    <t>0094176</t>
  </si>
  <si>
    <t>0096414</t>
  </si>
  <si>
    <t>GENTAMICIN LEK</t>
  </si>
  <si>
    <t>0097000</t>
  </si>
  <si>
    <t>0131656</t>
  </si>
  <si>
    <t>CEFTAZIDIM KABI</t>
  </si>
  <si>
    <t>0151458</t>
  </si>
  <si>
    <t>CEFUROXIM KABI</t>
  </si>
  <si>
    <t>0156259</t>
  </si>
  <si>
    <t>VANCOMYCIN KABI</t>
  </si>
  <si>
    <t>0162187</t>
  </si>
  <si>
    <t>CIPROFLOXACIN KABI</t>
  </si>
  <si>
    <t>0164350</t>
  </si>
  <si>
    <t>0164401</t>
  </si>
  <si>
    <t>0166269</t>
  </si>
  <si>
    <t>0164407</t>
  </si>
  <si>
    <t>0201030</t>
  </si>
  <si>
    <t>0113453</t>
  </si>
  <si>
    <t>0129834</t>
  </si>
  <si>
    <t>0129836</t>
  </si>
  <si>
    <t>0183817</t>
  </si>
  <si>
    <t>0029817</t>
  </si>
  <si>
    <t>GLIOLAN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</si>
  <si>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</si>
  <si>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</si>
  <si>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</si>
  <si>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</si>
  <si>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</si>
  <si>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</si>
  <si>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</si>
  <si>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</si>
  <si>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</si>
  <si>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</si>
  <si>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</si>
  <si>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</si>
  <si>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</si>
  <si>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</si>
  <si>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</si>
  <si>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</si>
  <si>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</si>
  <si>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</si>
  <si>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</si>
  <si>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</si>
  <si>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</si>
  <si>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</si>
  <si>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</si>
  <si>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</si>
  <si>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</si>
  <si>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</si>
  <si>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</si>
  <si>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</si>
  <si>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</si>
  <si>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</si>
  <si>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</si>
  <si>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</si>
  <si>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</si>
  <si>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</si>
  <si>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</si>
  <si>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</si>
  <si>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</si>
  <si>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</si>
  <si>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</si>
  <si>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</si>
  <si>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</si>
  <si>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</si>
  <si>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</si>
  <si>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</si>
  <si>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</si>
  <si>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</si>
  <si>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</si>
  <si>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</si>
  <si>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</si>
  <si>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</si>
  <si>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</si>
  <si>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</si>
  <si>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</si>
  <si>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</si>
  <si>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</si>
  <si>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</si>
  <si>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</si>
  <si>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</si>
  <si>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</si>
  <si>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</si>
  <si>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</si>
  <si>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</si>
  <si>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</si>
  <si>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</si>
  <si>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</si>
  <si>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</si>
  <si>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</si>
  <si>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</si>
  <si>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</si>
  <si>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</si>
  <si>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</si>
  <si>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</si>
  <si>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</si>
  <si>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0069283</t>
  </si>
  <si>
    <t xml:space="preserve">IMPLANTÁT SPINÁLNÍ SYSTÉM AXON                    </t>
  </si>
  <si>
    <t>0069284</t>
  </si>
  <si>
    <t>0069597</t>
  </si>
  <si>
    <t>SYSTÉM HYDROCEPHALNÍ DRENÁŽNÍ-SHUNT</t>
  </si>
  <si>
    <t>0069861</t>
  </si>
  <si>
    <t>IMPLANTÁT SPINÁL.NÁHRADA MEZIOBRAT.PYRAMESH TI KRK</t>
  </si>
  <si>
    <t>NÁHR. KYČ.KL., VLOŽKA CHIRUL.PŘEVÝŠ.JAMKY SFÉR.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</si>
  <si>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</si>
  <si>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</si>
  <si>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</si>
  <si>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</si>
  <si>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</si>
  <si>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</si>
  <si>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</si>
  <si>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</si>
  <si>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</si>
  <si>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</si>
  <si>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</si>
  <si>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</si>
  <si>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</si>
  <si>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</si>
  <si>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</si>
  <si>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SYSTÉM DRENÁŽNÍ HRUDNÍ, TŘÍKOMOROVÝ</t>
  </si>
  <si>
    <t>0161946</t>
  </si>
  <si>
    <t>IMPLANTÁT SPINÁLNÍ FIXAČNÍ SYSTÉM MATRIX 5.5 HRUD/</t>
  </si>
  <si>
    <t>0163075</t>
  </si>
  <si>
    <t xml:space="preserve">IMPLANTÁT MAXILLOFACIÁLNÍ STŘEDNÍ OBLIČEJOVÁ ETÁŽ </t>
  </si>
  <si>
    <t>0193258</t>
  </si>
  <si>
    <t>IMPLANTÁT SPINÁLNÍ NÁHRADA MEZIOBRATLOVÁ TM BEDERN</t>
  </si>
  <si>
    <t>9999999</t>
  </si>
  <si>
    <t>Nespecifikovanř PZT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</si>
  <si>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</si>
  <si>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</si>
  <si>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</si>
  <si>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</si>
  <si>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</si>
  <si>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</si>
  <si>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0151832</t>
  </si>
  <si>
    <t>IMPLANTÁT SPINÁLNÍ AVENUE-L,NÁHRADA MEZIOBRAT.,KLE</t>
  </si>
  <si>
    <t>0166185</t>
  </si>
  <si>
    <t>IMPLANTÁT PRO KYFOPLASTIKU PERKUTÁNNÍ VBS S/M/L 2B</t>
  </si>
  <si>
    <t>0067885</t>
  </si>
  <si>
    <t>0059115</t>
  </si>
  <si>
    <t>KLIP PERMANENTNÍ MOZKOVÝ ANEURYSMATICKÝ FE762K</t>
  </si>
  <si>
    <t>0069961</t>
  </si>
  <si>
    <t>IMPLANTÁT SPINÁLNÍ SYSTÉM CDH X10 CROSSLINK TI HRU</t>
  </si>
  <si>
    <t>0059130</t>
  </si>
  <si>
    <t>KLIP PERM.MOZK.ANEURY.FE782K.86.90.92.840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</si>
  <si>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</si>
  <si>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</si>
  <si>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</si>
  <si>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</si>
  <si>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</si>
  <si>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</si>
  <si>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0151833</t>
  </si>
  <si>
    <t>IMPLANTÁT SPINÁLNÍ AVENUE-L,NÁHRADA MEZIOBRAT.,KOT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</si>
  <si>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</si>
  <si>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</si>
  <si>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</si>
  <si>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</si>
  <si>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</si>
  <si>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</si>
  <si>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</si>
  <si>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</si>
  <si>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</si>
  <si>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</si>
  <si>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</si>
  <si>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</si>
  <si>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</si>
  <si>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</si>
  <si>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</si>
  <si>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</si>
  <si>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</si>
  <si>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</si>
  <si>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>IMPLANTÁT PÁTEŘNÍ,BEDERNÍ,SAKRÁLNÍ,IFUSE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</si>
  <si>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</si>
  <si>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</si>
  <si>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</si>
  <si>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</si>
  <si>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</si>
  <si>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</si>
  <si>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</si>
  <si>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</si>
  <si>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</si>
  <si>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</si>
  <si>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</si>
  <si>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</si>
  <si>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</si>
  <si>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</si>
  <si>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</si>
  <si>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</si>
  <si>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</si>
  <si>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</si>
  <si>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</si>
  <si>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</si>
  <si>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</si>
  <si>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</si>
  <si>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</si>
  <si>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</si>
  <si>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</si>
  <si>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</si>
  <si>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</si>
  <si>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</si>
  <si>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</si>
  <si>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</si>
  <si>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</si>
  <si>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</si>
  <si>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SYSTÉM HYDROCEPHALNÍ DRENÁŽNÍ</t>
  </si>
  <si>
    <t>0114858</t>
  </si>
  <si>
    <t>0115260</t>
  </si>
  <si>
    <t>IMPLANTÁT SPINÁLNÍ NÁHR.MEZIOBR. LUMIR BEDERNÍ BOČ</t>
  </si>
  <si>
    <t>0115259</t>
  </si>
  <si>
    <t>0161954</t>
  </si>
  <si>
    <t>0161952</t>
  </si>
  <si>
    <t>0161951</t>
  </si>
  <si>
    <t>0114964</t>
  </si>
  <si>
    <t xml:space="preserve">NÁHRADA LOKETNÍHO KLOUBU DEPUY SYNTHES, PRIMÁRNÍ, </t>
  </si>
  <si>
    <t>0200021</t>
  </si>
  <si>
    <t>IMPL.SPIN.SYSTÉM DERO INSEX INTERSPINÓZNÍ MIS BEDE</t>
  </si>
  <si>
    <t>29410</t>
  </si>
  <si>
    <t>ODBĚR MOZKOMÍŠNÍHO MOKU LUMBÁLNÍ NEBO SUBOKCIPITÁL</t>
  </si>
  <si>
    <t>56113</t>
  </si>
  <si>
    <t xml:space="preserve">INTRAKRANIÁLNÍ DURÁLNÍ REKONSTRUKCE               </t>
  </si>
  <si>
    <t>56119</t>
  </si>
  <si>
    <t xml:space="preserve">DEKOMPRESIVNÍ KRANIEKTOMIE                        </t>
  </si>
  <si>
    <t>56133</t>
  </si>
  <si>
    <t xml:space="preserve">VENTRIKULOSTOMIE III. - STOOCKEY- SCARFF          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</si>
  <si>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</si>
  <si>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</si>
  <si>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</si>
  <si>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</si>
  <si>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</si>
  <si>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 xml:space="preserve">VENTRIKULOSKOPIE                                  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</si>
  <si>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</si>
  <si>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</si>
  <si>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</si>
  <si>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</si>
  <si>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</si>
  <si>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 xml:space="preserve">ODSTRANĚNÍ STIMULAČNÍ MÍŠNÍ ELEKTRODY             </t>
  </si>
  <si>
    <t>56249</t>
  </si>
  <si>
    <t>ODSTRANĚNÍ EXTRADURÁLNÍHO TUMORU MÍCHY PŘEDNÍM NEB</t>
  </si>
  <si>
    <t>56324</t>
  </si>
  <si>
    <t xml:space="preserve">DEKOMPRESE OSTATNÍCH VELKÝCH A STŘEDNÍCH NERVŮ    </t>
  </si>
  <si>
    <t>56414</t>
  </si>
  <si>
    <t>MIKROCHIRURGICKÁ SUTURA NERVU S AUTOTRANSPLANTÁTEM</t>
  </si>
  <si>
    <t>56419</t>
  </si>
  <si>
    <t xml:space="preserve">POUŽITÍ OPERAČNÍHO MIKROSKOPU Á 15 MINUT          </t>
  </si>
  <si>
    <t>61137</t>
  </si>
  <si>
    <t xml:space="preserve">ODBĚR FASCIÁLNÍHO ŠTĚPU Z FASCIA LATA             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</si>
  <si>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</si>
  <si>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</si>
  <si>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</si>
  <si>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</si>
  <si>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</si>
  <si>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</si>
  <si>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</si>
  <si>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</si>
  <si>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</si>
  <si>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</si>
  <si>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</si>
  <si>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 xml:space="preserve">PŘÍSTUPY NA PÁTEŘ - NESTANDARDNÍ - PŘEDNÍ         </t>
  </si>
  <si>
    <t>66339</t>
  </si>
  <si>
    <t>OPERAČNÍ PŘÍSTUP NA PÁTEŘ - STANDARDNÍ - ZADNÍ SKE</t>
  </si>
  <si>
    <t>66343</t>
  </si>
  <si>
    <t xml:space="preserve">TRANSKUTÁNNÍ VÝKON NA PÁTEŘI - VELKÝ             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</si>
  <si>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</si>
  <si>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</si>
  <si>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</si>
  <si>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</si>
  <si>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</si>
  <si>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</si>
  <si>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</si>
  <si>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</si>
  <si>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</si>
  <si>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</si>
  <si>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</si>
  <si>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 xml:space="preserve">OD TYPU 02 - PRO NEMOCNICE TYPU 3, (KATEGORIE 6) 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</si>
  <si>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</si>
  <si>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</si>
  <si>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</si>
  <si>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</si>
  <si>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</si>
  <si>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</si>
  <si>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</si>
  <si>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</si>
  <si>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</si>
  <si>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 xml:space="preserve">STEREOTAXE                                        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</si>
  <si>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</si>
  <si>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</si>
  <si>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</si>
  <si>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</si>
  <si>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</si>
  <si>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 xml:space="preserve">SPINÁLNÍ A KRANIÁLNÍ NAVIGACE Á 15 MIN.           </t>
  </si>
  <si>
    <t>56142</t>
  </si>
  <si>
    <t>MIKROVASKULÁRNÍ DEKOMPRESE HLAVOVÝCH NERVŮ V ZADNÍ</t>
  </si>
  <si>
    <t>56145</t>
  </si>
  <si>
    <t xml:space="preserve">OŠETŘENÍ JEDNODUCHÉ - VPÁČENÉ ZLOMENINY LEBKY     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</si>
  <si>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</si>
  <si>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</si>
  <si>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</si>
  <si>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</si>
  <si>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</si>
  <si>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 xml:space="preserve">ODSTRANĚNÍ TUMORU VELKÝCH NERVŮ                   </t>
  </si>
  <si>
    <t>66331</t>
  </si>
  <si>
    <t xml:space="preserve">FŮZE PÁTEŘE - STANDARDNÍ ZADNÍ - 1 SEGMENT        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</si>
  <si>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</si>
  <si>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</si>
  <si>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</si>
  <si>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</si>
  <si>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</si>
  <si>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</si>
  <si>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</si>
  <si>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</si>
  <si>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</si>
  <si>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</si>
  <si>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</si>
  <si>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</si>
  <si>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</si>
  <si>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</si>
  <si>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 xml:space="preserve">INTRAKRANIÁLNÍ REKONSTRUKČNÍ OPERACE PŘI LIKVOREI </t>
  </si>
  <si>
    <t>66321</t>
  </si>
  <si>
    <t>RESEKCE OBRATLOVÉHO TĚLA - SOMATEKTONIE - KOMPLETN</t>
  </si>
  <si>
    <t>56167</t>
  </si>
  <si>
    <t xml:space="preserve">VENTRIKULÁRNÍ PUNKCE                              </t>
  </si>
  <si>
    <t>61141</t>
  </si>
  <si>
    <t xml:space="preserve">ODBĚR NERVOVÉHO ŠTĚPU PRO MIKROCHIRURGICKÉ VÝKONY 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</si>
  <si>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</si>
  <si>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</si>
  <si>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</si>
  <si>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</si>
  <si>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</si>
  <si>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</si>
  <si>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</si>
  <si>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</si>
  <si>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</si>
  <si>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</si>
  <si>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56246</t>
  </si>
  <si>
    <t>ODSTRANĚNÍ INTRAMEDULÁRNÍHO TUMORU NEBO EXCIZE NEB</t>
  </si>
  <si>
    <t>56237</t>
  </si>
  <si>
    <t xml:space="preserve">IMPLANTACE MÍŠNÍ STIMULAČNÍ ELEKTRODY             </t>
  </si>
  <si>
    <t>56437</t>
  </si>
  <si>
    <t xml:space="preserve">ULTRAZVUKOVÝ ASPIRAČNÍ SYSTÉM Á 15 MIN.           </t>
  </si>
  <si>
    <t>56178</t>
  </si>
  <si>
    <t>PRODLOUŽENÍ VÝKONU KRANIOTOMIE A RESEKCE, PŘÍPADNĚ</t>
  </si>
  <si>
    <t>56446</t>
  </si>
  <si>
    <t>SPINÁLNÍ NAVIGACE ZALOŽENÁ NA PEROPERAČNÍ ISOFLUOR</t>
  </si>
  <si>
    <t>56115</t>
  </si>
  <si>
    <t>OPERACE MENINGOKELY NEBO MENINGOMYELOKELY NEBO LIP</t>
  </si>
  <si>
    <t>5T6</t>
  </si>
  <si>
    <t>0006480</t>
  </si>
  <si>
    <t>0011785</t>
  </si>
  <si>
    <t>0020605</t>
  </si>
  <si>
    <t>0026127</t>
  </si>
  <si>
    <t>TYGACIL</t>
  </si>
  <si>
    <t>0062464</t>
  </si>
  <si>
    <t>HAEMOCOMPLETTAN P</t>
  </si>
  <si>
    <t>0076353</t>
  </si>
  <si>
    <t>FORTUM</t>
  </si>
  <si>
    <t>0083417</t>
  </si>
  <si>
    <t>MERONEM</t>
  </si>
  <si>
    <t>0092290</t>
  </si>
  <si>
    <t>EDICIN</t>
  </si>
  <si>
    <t>0096413</t>
  </si>
  <si>
    <t>0131654</t>
  </si>
  <si>
    <t>0137499</t>
  </si>
  <si>
    <t>0156258</t>
  </si>
  <si>
    <t>0500720</t>
  </si>
  <si>
    <t>MYCAMINE</t>
  </si>
  <si>
    <t>0198192</t>
  </si>
  <si>
    <t>0156835</t>
  </si>
  <si>
    <t>MEROPENEM KABI</t>
  </si>
  <si>
    <t>0166265</t>
  </si>
  <si>
    <t>0113424</t>
  </si>
  <si>
    <t>PIPERACILLIN/TAZOBACTAM IBIGEN</t>
  </si>
  <si>
    <t>0141263</t>
  </si>
  <si>
    <t>PIPERACILLIN/TAZOBACTAM MYLAN</t>
  </si>
  <si>
    <t>0195147</t>
  </si>
  <si>
    <t>0203283</t>
  </si>
  <si>
    <t>MEROPENEM ZENTIVA</t>
  </si>
  <si>
    <t>0212531</t>
  </si>
  <si>
    <t>0007905</t>
  </si>
  <si>
    <t>Erytrocyty z odběru plné krve</t>
  </si>
  <si>
    <t>0107936</t>
  </si>
  <si>
    <t>Trombocyty z buffy coatu směsné, deleukotizované</t>
  </si>
  <si>
    <t>0407942</t>
  </si>
  <si>
    <t>Příplatek za ozáření</t>
  </si>
  <si>
    <t>0026140</t>
  </si>
  <si>
    <t>KANYLA TRACHEOSTOMICKÁ S NÍZKOTLAKOU MANŽETOU</t>
  </si>
  <si>
    <t>0043984</t>
  </si>
  <si>
    <t>ČIDLO PRO MĚŘENÍ NITROLEBNÍHO TLAKU NEUROVENT</t>
  </si>
  <si>
    <t>0050306</t>
  </si>
  <si>
    <t>ČIDLO PRO MĚŘENÍ NITROLEBNÍHO TLAKU CODMAN</t>
  </si>
  <si>
    <t>0054513</t>
  </si>
  <si>
    <t>0054517</t>
  </si>
  <si>
    <t>0067017</t>
  </si>
  <si>
    <t xml:space="preserve">IMPLANTÁT SPINÁLNÍ SYSTÉM CERVIFIX                </t>
  </si>
  <si>
    <t>0068197</t>
  </si>
  <si>
    <t>0068665</t>
  </si>
  <si>
    <t>0069282</t>
  </si>
  <si>
    <t>0069596</t>
  </si>
  <si>
    <t>0095661</t>
  </si>
  <si>
    <t>SYSTÉM ZEVNÍ DRENÁŽNÍ LIKVOROVÝ DOČASNÝ CODMAN</t>
  </si>
  <si>
    <t>0095664</t>
  </si>
  <si>
    <t>0162666</t>
  </si>
  <si>
    <t>SYSTÉM HYDROCEPHALNÍ DRENÁŽNÍ - SHUNT SILVERLINE</t>
  </si>
  <si>
    <t>0162667</t>
  </si>
  <si>
    <t>0163241</t>
  </si>
  <si>
    <t>0163243</t>
  </si>
  <si>
    <t>0163249</t>
  </si>
  <si>
    <t>0068192</t>
  </si>
  <si>
    <t>0067419</t>
  </si>
  <si>
    <t>0192525</t>
  </si>
  <si>
    <t>IMPLANTÁT SPINÁLNÍ NÁHR.TĚLA OBRAT.XPAND HRUD.BED.</t>
  </si>
  <si>
    <t>0049876</t>
  </si>
  <si>
    <t>0068204</t>
  </si>
  <si>
    <t>0114257</t>
  </si>
  <si>
    <t>0043968</t>
  </si>
  <si>
    <t>0049869</t>
  </si>
  <si>
    <t>0114455</t>
  </si>
  <si>
    <t>IMPLANTÁT SPINÁLNÍ STABILIZAČ.SYSTÉM VIRAGE OKCIPI</t>
  </si>
  <si>
    <t>0114453</t>
  </si>
  <si>
    <t>0043970</t>
  </si>
  <si>
    <t>SYSTÉM MONITOROVACÍ INTRAKRANIÁLNÍ TKÁŇOVÁ O2 NERO</t>
  </si>
  <si>
    <t>0067878</t>
  </si>
  <si>
    <t>00651</t>
  </si>
  <si>
    <t>OD TYPU 51 - PRO NEMOCNICE TYPU 3, (KATEGORIE 6) -</t>
  </si>
  <si>
    <t>00655</t>
  </si>
  <si>
    <t>OD TYPU 55 - PRO NEMOCNICE TYPU 3, (KATEGORIE 6) -</t>
  </si>
  <si>
    <t>71717</t>
  </si>
  <si>
    <t xml:space="preserve">TRACHEOTOMIE                                      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</si>
  <si>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</si>
  <si>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</si>
  <si>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</si>
  <si>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</si>
  <si>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</si>
  <si>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</si>
  <si>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</si>
  <si>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</si>
  <si>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</si>
  <si>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</si>
  <si>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</si>
  <si>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</si>
  <si>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</si>
  <si>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</si>
  <si>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6F1</t>
  </si>
  <si>
    <t>61167</t>
  </si>
  <si>
    <t xml:space="preserve">TRANSPOZICE FASCIOKUTÁNNÍHO LALOKU                </t>
  </si>
  <si>
    <t>62710</t>
  </si>
  <si>
    <t>SÍŤOVÁNÍ (MESHOVÁNÍ) ŠTĚPU DO ROZSAHU 5 % Z POVRCH</t>
  </si>
  <si>
    <t>62640</t>
  </si>
  <si>
    <t>ODBĚR DERMOEPIDERMÁLNÍHO ŠTĚPU: 1 - 5 % Z PLOCHY P</t>
  </si>
  <si>
    <t>6F5</t>
  </si>
  <si>
    <t>65211</t>
  </si>
  <si>
    <t>OŠETŘENÍ ZLOMENINY ČELISTI DESTIČKOVOU ŠROUBOVANOU</t>
  </si>
  <si>
    <t>65935</t>
  </si>
  <si>
    <t xml:space="preserve">REPOZICE A FIXACE ZLOMENINY ZYGOMATIKOMAXILÁRNÍHO </t>
  </si>
  <si>
    <t>6F6</t>
  </si>
  <si>
    <t>66039</t>
  </si>
  <si>
    <t xml:space="preserve">SLOŽITÁ OPERAČNÍ ARTROSKOPIE                      </t>
  </si>
  <si>
    <t>66133</t>
  </si>
  <si>
    <t xml:space="preserve">UDRŽOVÁNÍ PROPLACHOVÉ LAVÁŽE ZA JEDEN DEN         </t>
  </si>
  <si>
    <t>66829</t>
  </si>
  <si>
    <t xml:space="preserve">ZAVEDENÍ PROPLACHOVÉ LAVÁŽE                       </t>
  </si>
  <si>
    <t>66815</t>
  </si>
  <si>
    <t xml:space="preserve">AUTOGENNÍ ŠTĚP                                    </t>
  </si>
  <si>
    <t>66881</t>
  </si>
  <si>
    <t xml:space="preserve">EXCIZE / EXSTIRPACE EXOSTÓZY                      </t>
  </si>
  <si>
    <t>66827</t>
  </si>
  <si>
    <t xml:space="preserve">ZAVEDENÍ EXTENZE - SKELETÁLNÍ TRAKCE              </t>
  </si>
  <si>
    <t>7F1</t>
  </si>
  <si>
    <t>71651</t>
  </si>
  <si>
    <t xml:space="preserve">SEPTOPLASTIKA                                     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</si>
  <si>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</si>
  <si>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</si>
  <si>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</si>
  <si>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</si>
  <si>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</si>
  <si>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</si>
  <si>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</si>
  <si>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</si>
  <si>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13</t>
  </si>
  <si>
    <t>14</t>
  </si>
  <si>
    <t>16</t>
  </si>
  <si>
    <t>17</t>
  </si>
  <si>
    <t>56423</t>
  </si>
  <si>
    <t>STEREOTAKTICKÁ IMPLANTACE HLUBOKÝCH MOZKOVÝCH ELEK</t>
  </si>
  <si>
    <t>18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</si>
  <si>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</si>
  <si>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</si>
  <si>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</si>
  <si>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</si>
  <si>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</si>
  <si>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</si>
  <si>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</si>
  <si>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</si>
  <si>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</si>
  <si>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</si>
  <si>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</si>
  <si>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</si>
  <si>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</si>
  <si>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</si>
  <si>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</si>
  <si>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</si>
  <si>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</si>
  <si>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</si>
  <si>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</si>
  <si>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</si>
  <si>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</si>
  <si>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</si>
  <si>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</si>
  <si>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</si>
  <si>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</si>
  <si>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</si>
  <si>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</si>
  <si>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</si>
  <si>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</si>
  <si>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</si>
  <si>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</si>
  <si>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</si>
  <si>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</si>
  <si>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</si>
  <si>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</si>
  <si>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</si>
  <si>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</si>
  <si>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</si>
  <si>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</si>
  <si>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</si>
  <si>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</si>
  <si>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</si>
  <si>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</si>
  <si>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</si>
  <si>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01311</t>
  </si>
  <si>
    <t xml:space="preserve">MALIGNÍ ONEMOCNĚNÍ, NĚKTERÉ INFEKCE A DEGENERATIVNÍ PORUCHY N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</si>
  <si>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</si>
  <si>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</si>
  <si>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</si>
  <si>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</si>
  <si>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</si>
  <si>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</si>
  <si>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</si>
  <si>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</si>
  <si>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</si>
  <si>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</si>
  <si>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</si>
  <si>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</si>
  <si>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</si>
  <si>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</si>
  <si>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</si>
  <si>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</si>
  <si>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</si>
  <si>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</si>
  <si>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02322</t>
  </si>
  <si>
    <t xml:space="preserve">JINÉ PORUCHY OKA S CC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</si>
  <si>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</si>
  <si>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</si>
  <si>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</si>
  <si>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</si>
  <si>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</si>
  <si>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</si>
  <si>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</si>
  <si>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</si>
  <si>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</si>
  <si>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</si>
  <si>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</si>
  <si>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</si>
  <si>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</si>
  <si>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</si>
  <si>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</si>
  <si>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</si>
  <si>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</si>
  <si>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</si>
  <si>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</si>
  <si>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</si>
  <si>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</si>
  <si>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</si>
  <si>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</si>
  <si>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</si>
  <si>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</si>
  <si>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</si>
  <si>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</si>
  <si>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</si>
  <si>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</si>
  <si>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</si>
  <si>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</si>
  <si>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</si>
  <si>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</si>
  <si>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</si>
  <si>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</si>
  <si>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</si>
  <si>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</si>
  <si>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</si>
  <si>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</si>
  <si>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</si>
  <si>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</si>
  <si>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</si>
  <si>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</si>
  <si>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</si>
  <si>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</si>
  <si>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</si>
  <si>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</si>
  <si>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</si>
  <si>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</si>
  <si>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</si>
  <si>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</si>
  <si>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</si>
  <si>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</si>
  <si>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</si>
  <si>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</si>
  <si>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</si>
  <si>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</si>
  <si>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</si>
  <si>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</si>
  <si>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</si>
  <si>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</si>
  <si>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44 - LEM</t>
  </si>
  <si>
    <t>107</t>
  </si>
  <si>
    <t>89198</t>
  </si>
  <si>
    <t xml:space="preserve">SKIASKOPIE                                        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</si>
  <si>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</si>
  <si>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</si>
  <si>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</si>
  <si>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</si>
  <si>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</si>
  <si>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</si>
  <si>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</si>
  <si>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</si>
  <si>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</si>
  <si>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</si>
  <si>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</si>
  <si>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</si>
  <si>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</si>
  <si>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</si>
  <si>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 F-FLT inj.</t>
  </si>
  <si>
    <t>47269</t>
  </si>
  <si>
    <t xml:space="preserve">TOMOGRAFICKÁ SCINTIGRAFIE - SPECT                 </t>
  </si>
  <si>
    <t>47355</t>
  </si>
  <si>
    <t>HYBRIDNÍ VÝPOČETNÍ A POZITRONOVÁ EMISNÍ TOMOGRAFIE</t>
  </si>
  <si>
    <t>47241</t>
  </si>
  <si>
    <t xml:space="preserve">SCINTIGRAFIE SKELETU                              </t>
  </si>
  <si>
    <t>816</t>
  </si>
  <si>
    <t>94201</t>
  </si>
  <si>
    <t>(VZP) FLUORESCENČNÍ IN SITU HYBRIDIZACE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</si>
  <si>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</si>
  <si>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</si>
  <si>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</si>
  <si>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</si>
  <si>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</si>
  <si>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</si>
  <si>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</si>
  <si>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</si>
  <si>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</si>
  <si>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</si>
  <si>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</si>
  <si>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</si>
  <si>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</si>
  <si>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</si>
  <si>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</si>
  <si>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</si>
  <si>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</si>
  <si>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</si>
  <si>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</si>
  <si>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</si>
  <si>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</si>
  <si>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</si>
  <si>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</si>
  <si>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</si>
  <si>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</si>
  <si>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</si>
  <si>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</si>
  <si>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</si>
  <si>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</si>
  <si>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</si>
  <si>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</si>
  <si>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</si>
  <si>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</si>
  <si>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</si>
  <si>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</si>
  <si>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96863</t>
  </si>
  <si>
    <t>STANOVENÍ POČTU ERYTROBLASTŮ NA AUTOMATICKÉM ANALY</t>
  </si>
  <si>
    <t>96239</t>
  </si>
  <si>
    <t xml:space="preserve">DESTIČKOVÝ NEUTRALIZAČNÍ TEST (PNP)               </t>
  </si>
  <si>
    <t>96879</t>
  </si>
  <si>
    <t xml:space="preserve">DRVVT - SCREENING LA                              </t>
  </si>
  <si>
    <t>96155</t>
  </si>
  <si>
    <t xml:space="preserve">VON WILLEBRANDŮV  FAKTOR KVANTITATIVNĚ           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</si>
  <si>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</si>
  <si>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</si>
  <si>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</si>
  <si>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</si>
  <si>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</si>
  <si>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</si>
  <si>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</si>
  <si>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</si>
  <si>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</si>
  <si>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</si>
  <si>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</si>
  <si>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</si>
  <si>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</si>
  <si>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</si>
  <si>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</si>
  <si>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</si>
  <si>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</si>
  <si>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</si>
  <si>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</si>
  <si>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</si>
  <si>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</si>
  <si>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</si>
  <si>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</si>
  <si>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</si>
  <si>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</si>
  <si>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</si>
  <si>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</si>
  <si>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</si>
  <si>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</si>
  <si>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</si>
  <si>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</si>
  <si>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</si>
  <si>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81351</t>
  </si>
  <si>
    <t xml:space="preserve">ANDROSTENDION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</si>
  <si>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</si>
  <si>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</si>
  <si>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</si>
  <si>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</si>
  <si>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81481</t>
  </si>
  <si>
    <t xml:space="preserve">AMYLÁZA PANKREATICKÁ        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</si>
  <si>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</si>
  <si>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</si>
  <si>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</si>
  <si>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</si>
  <si>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</si>
  <si>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</si>
  <si>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</si>
  <si>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</si>
  <si>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</si>
  <si>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</si>
  <si>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</si>
  <si>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</si>
  <si>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</si>
  <si>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</si>
  <si>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</si>
  <si>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</si>
  <si>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</si>
  <si>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</si>
  <si>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</si>
  <si>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</si>
  <si>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</si>
  <si>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</si>
  <si>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</si>
  <si>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</si>
  <si>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</si>
  <si>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</si>
  <si>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</si>
  <si>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</si>
  <si>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</si>
  <si>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</si>
  <si>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</si>
  <si>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</si>
  <si>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93137</t>
  </si>
  <si>
    <t xml:space="preserve">PROGESTERON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</si>
  <si>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</si>
  <si>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</si>
  <si>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</si>
  <si>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</si>
  <si>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</si>
  <si>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</si>
  <si>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</si>
  <si>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</si>
  <si>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</si>
  <si>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</si>
  <si>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</si>
  <si>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</si>
  <si>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</si>
  <si>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</si>
  <si>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</si>
  <si>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</si>
  <si>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</si>
  <si>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</si>
  <si>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</si>
  <si>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</si>
  <si>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</si>
  <si>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</si>
  <si>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</si>
  <si>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</si>
  <si>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</si>
  <si>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</si>
  <si>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</si>
  <si>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</si>
  <si>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</si>
  <si>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</si>
  <si>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</si>
  <si>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</si>
  <si>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</si>
  <si>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</si>
  <si>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</si>
  <si>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</si>
  <si>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</si>
  <si>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</si>
  <si>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</si>
  <si>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</si>
  <si>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</si>
  <si>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</si>
  <si>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</si>
  <si>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</si>
  <si>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</si>
  <si>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</si>
  <si>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</si>
  <si>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</si>
  <si>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</si>
  <si>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</si>
  <si>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</si>
  <si>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</si>
  <si>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</si>
  <si>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</si>
  <si>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</si>
  <si>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</si>
  <si>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</si>
  <si>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</si>
  <si>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</si>
  <si>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</si>
  <si>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</si>
  <si>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</si>
  <si>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</si>
  <si>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</si>
  <si>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</si>
  <si>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</si>
  <si>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</si>
  <si>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</si>
  <si>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</si>
  <si>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</si>
  <si>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</si>
  <si>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</si>
  <si>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</si>
  <si>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</si>
  <si>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</si>
  <si>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</si>
  <si>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</si>
  <si>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</si>
  <si>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</si>
  <si>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</si>
  <si>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</si>
  <si>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</si>
  <si>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</si>
  <si>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</si>
  <si>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</si>
  <si>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</si>
  <si>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</si>
  <si>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</si>
  <si>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</si>
  <si>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</si>
  <si>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</si>
  <si>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</si>
  <si>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</si>
  <si>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</si>
  <si>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</si>
  <si>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</si>
  <si>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</si>
  <si>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</si>
  <si>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81235</t>
  </si>
  <si>
    <t xml:space="preserve">TUMORMARKERY CA 19-9, CA 15-3, CA 72-4, CA 125    </t>
  </si>
  <si>
    <t>91145</t>
  </si>
  <si>
    <t xml:space="preserve">STANOVENÍ HAPTOGLOBINU                            </t>
  </si>
  <si>
    <t>81123</t>
  </si>
  <si>
    <t xml:space="preserve">BILIRUBIN KONJUGOVANÝ STATIM                      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</si>
  <si>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</si>
  <si>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</si>
  <si>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</si>
  <si>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</si>
  <si>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</si>
  <si>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</si>
  <si>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</si>
  <si>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</si>
  <si>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</si>
  <si>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</si>
  <si>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</si>
  <si>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</si>
  <si>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</si>
  <si>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</si>
  <si>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</si>
  <si>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</si>
  <si>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</si>
  <si>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</si>
  <si>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</si>
  <si>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</si>
  <si>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93175</t>
  </si>
  <si>
    <t xml:space="preserve">17-HYDROXYPROGESTERON                             </t>
  </si>
  <si>
    <t>93139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</si>
  <si>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</si>
  <si>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</si>
  <si>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</si>
  <si>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</si>
  <si>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</si>
  <si>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</si>
  <si>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</si>
  <si>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</si>
  <si>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</si>
  <si>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</si>
  <si>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</si>
  <si>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</si>
  <si>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</si>
  <si>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</si>
  <si>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</si>
  <si>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</si>
  <si>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</si>
  <si>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</si>
  <si>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</si>
  <si>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</si>
  <si>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</si>
  <si>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</si>
  <si>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</si>
  <si>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</si>
  <si>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</si>
  <si>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</si>
  <si>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</si>
  <si>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</si>
  <si>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</si>
  <si>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</si>
  <si>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</si>
  <si>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</si>
  <si>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</si>
  <si>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</si>
  <si>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</si>
  <si>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</si>
  <si>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</si>
  <si>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</si>
  <si>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</si>
  <si>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</si>
  <si>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</si>
  <si>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</si>
  <si>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</si>
  <si>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</si>
  <si>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</si>
  <si>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</si>
  <si>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</si>
  <si>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</si>
  <si>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</si>
  <si>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</si>
  <si>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</si>
  <si>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</si>
  <si>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</si>
  <si>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</si>
  <si>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</si>
  <si>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</si>
  <si>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</si>
  <si>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</si>
  <si>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</si>
  <si>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</si>
  <si>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</si>
  <si>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</si>
  <si>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</si>
  <si>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</si>
  <si>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</si>
  <si>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</si>
  <si>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</si>
  <si>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</si>
  <si>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</si>
  <si>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</si>
  <si>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</si>
  <si>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</si>
  <si>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</si>
  <si>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</si>
  <si>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- PERIF; NEUROVASK - ULTRAFLOW; NAUTIC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</si>
  <si>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</si>
  <si>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</si>
  <si>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</si>
  <si>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</si>
  <si>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</si>
  <si>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</si>
  <si>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</si>
  <si>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</si>
  <si>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</si>
  <si>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</si>
  <si>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</si>
  <si>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</si>
  <si>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</si>
  <si>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</si>
  <si>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</si>
  <si>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</si>
  <si>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</si>
  <si>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</si>
  <si>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</si>
  <si>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</si>
  <si>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</si>
  <si>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</si>
  <si>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</si>
  <si>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</si>
  <si>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</si>
  <si>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</si>
  <si>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</si>
  <si>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</si>
  <si>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</si>
  <si>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</si>
  <si>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</si>
  <si>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</si>
  <si>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</si>
  <si>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</si>
  <si>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</si>
  <si>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</si>
  <si>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</si>
  <si>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</si>
  <si>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</si>
  <si>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</si>
  <si>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</si>
  <si>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</si>
  <si>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</si>
  <si>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</si>
  <si>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</si>
  <si>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</si>
  <si>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</si>
  <si>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</si>
  <si>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</si>
  <si>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</si>
  <si>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0152815</t>
  </si>
  <si>
    <t>MIKROKATETR - PERIFERNÍ; KORONÁRNÍ; NEUROVASKULARN</t>
  </si>
  <si>
    <t>0152781</t>
  </si>
  <si>
    <t>STENT INTRAKRANIÁLNÍ - PIPELINE FLEX; FLOW DIVERTO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</si>
  <si>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</si>
  <si>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</si>
  <si>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</si>
  <si>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</si>
  <si>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</si>
  <si>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</si>
  <si>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</si>
  <si>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</si>
  <si>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</si>
  <si>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</si>
  <si>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</si>
  <si>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</si>
  <si>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89143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</si>
  <si>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</si>
  <si>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</si>
  <si>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</si>
  <si>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</si>
  <si>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</si>
  <si>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</si>
  <si>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</si>
  <si>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</si>
  <si>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</si>
  <si>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</si>
  <si>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</si>
  <si>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</si>
  <si>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</si>
  <si>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</si>
  <si>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</si>
  <si>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</si>
  <si>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</si>
  <si>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</si>
  <si>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</si>
  <si>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</si>
  <si>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</si>
  <si>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</si>
  <si>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</si>
  <si>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</si>
  <si>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</si>
  <si>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</si>
  <si>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</si>
  <si>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</si>
  <si>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</si>
  <si>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</si>
  <si>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</si>
  <si>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</si>
  <si>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</si>
  <si>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</si>
  <si>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</si>
  <si>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</si>
  <si>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</si>
  <si>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</si>
  <si>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</si>
  <si>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</si>
  <si>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</si>
  <si>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</si>
  <si>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89321</t>
  </si>
  <si>
    <t xml:space="preserve">EXTRAKCE CIZÍHO TĚLESA Z CÉVNÍHO ŘEČIŠTĚ          </t>
  </si>
  <si>
    <t>89411</t>
  </si>
  <si>
    <t xml:space="preserve">PŘEHLEDNÁ  ČI SELEKTIVNÍ ANGIOGRAFIE              </t>
  </si>
  <si>
    <t>89135</t>
  </si>
  <si>
    <t xml:space="preserve">RENTGENOVÉ VYŠETŘENÍ CELÉ PÁTEŘE JEDNOU EXPOZICÍ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</si>
  <si>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</si>
  <si>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</si>
  <si>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</si>
  <si>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</si>
  <si>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</si>
  <si>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</si>
  <si>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</si>
  <si>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</si>
  <si>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</si>
  <si>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</si>
  <si>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</si>
  <si>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</si>
  <si>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</si>
  <si>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</si>
  <si>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</si>
  <si>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</si>
  <si>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</si>
  <si>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</si>
  <si>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</si>
  <si>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</si>
  <si>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</si>
  <si>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</si>
  <si>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</si>
  <si>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</si>
  <si>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</si>
  <si>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</si>
  <si>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</si>
  <si>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</si>
  <si>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</si>
  <si>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</si>
  <si>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</si>
  <si>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</si>
  <si>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</si>
  <si>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</si>
  <si>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</si>
  <si>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</si>
  <si>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</si>
  <si>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</si>
  <si>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</si>
  <si>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</si>
  <si>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</si>
  <si>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</si>
  <si>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</si>
  <si>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</si>
  <si>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</si>
  <si>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</si>
  <si>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</si>
  <si>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</si>
  <si>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</si>
  <si>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</si>
  <si>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</si>
  <si>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 xml:space="preserve">IMUNOHISTOCHEMIE (ZA KAŽDÝ MARKER Z 1 BLOKU)      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</si>
  <si>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</si>
  <si>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</si>
  <si>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</si>
  <si>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</si>
  <si>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</si>
  <si>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</si>
  <si>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</si>
  <si>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</si>
  <si>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</si>
  <si>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</si>
  <si>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</si>
  <si>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</si>
  <si>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</si>
  <si>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</si>
  <si>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</si>
  <si>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</si>
  <si>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</si>
  <si>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</si>
  <si>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</si>
  <si>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</si>
  <si>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</si>
  <si>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</si>
  <si>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</si>
  <si>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</si>
  <si>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</si>
  <si>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</si>
  <si>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</si>
  <si>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</si>
  <si>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</si>
  <si>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</si>
  <si>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</si>
  <si>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</si>
  <si>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</si>
  <si>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</si>
  <si>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</si>
  <si>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</si>
  <si>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</si>
  <si>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</si>
  <si>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</si>
  <si>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</si>
  <si>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</si>
  <si>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</si>
  <si>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</si>
  <si>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</si>
  <si>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</si>
  <si>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 xml:space="preserve">(VZP) EXPRESE ALK-IHC                             </t>
  </si>
  <si>
    <t>40</t>
  </si>
  <si>
    <t>802</t>
  </si>
  <si>
    <t>82001</t>
  </si>
  <si>
    <t>KONZULTACE K MIKROBIOLOGICKÉMU, PARAZITOLOGICKÉMU,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</si>
  <si>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</si>
  <si>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</si>
  <si>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</si>
  <si>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</si>
  <si>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</si>
  <si>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</si>
  <si>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</si>
  <si>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</si>
  <si>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</si>
  <si>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</si>
  <si>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</si>
  <si>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</si>
  <si>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</si>
  <si>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</si>
  <si>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</si>
  <si>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</si>
  <si>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</si>
  <si>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</si>
  <si>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</si>
  <si>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</si>
  <si>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</si>
  <si>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</si>
  <si>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</si>
  <si>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</si>
  <si>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</si>
  <si>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</si>
  <si>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</si>
  <si>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</si>
  <si>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</si>
  <si>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</si>
  <si>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</si>
  <si>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</si>
  <si>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</si>
  <si>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</si>
  <si>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</si>
  <si>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</si>
  <si>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82083</t>
  </si>
  <si>
    <t xml:space="preserve">PRŮKAZ BAKTERIÁLNÍHO TOXINU NEBO ANTIGENU         </t>
  </si>
  <si>
    <t>82135</t>
  </si>
  <si>
    <t xml:space="preserve">KONFIRMAČNÍ TEST PRŮKAZU ANTIGENŮ                 </t>
  </si>
  <si>
    <t>82129</t>
  </si>
  <si>
    <t xml:space="preserve">PŘÍMÁ IDENTIFIKACE BAKTERIÁLNÍHO NEBO MYKOTICKÉHO 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</si>
  <si>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</si>
  <si>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</si>
  <si>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</si>
  <si>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</si>
  <si>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</si>
  <si>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</si>
  <si>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44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</si>
  <si>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</si>
  <si>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</si>
  <si>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</si>
  <si>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</si>
  <si>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</si>
  <si>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</si>
  <si>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</si>
  <si>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</si>
  <si>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</si>
  <si>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</si>
  <si>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99793</t>
  </si>
  <si>
    <t xml:space="preserve">(VZP) PŘESTAVBA ALK-ISH                           </t>
  </si>
  <si>
    <t>99794</t>
  </si>
  <si>
    <t xml:space="preserve">(VZP) MUTACE EGFR                                 </t>
  </si>
  <si>
    <t>99791</t>
  </si>
  <si>
    <t xml:space="preserve">(VZP) AMPLIFIKACE HER2-ISH                        </t>
  </si>
  <si>
    <t>94225</t>
  </si>
  <si>
    <t>IZOLACE A BANKING LIDSKÝCH NUKLEOVÝCH KYSELIN (DNA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</si>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</sst>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0.77478071642481361</c:v>
                </c:pt>
                <c:pt idx="1">
                  <c:v>0.93429963276515737</c:v>
                </c:pt>
                <c:pt idx="2">
                  <c:v>0.91849406372895592</c:v>
                </c:pt>
                <c:pt idx="3">
                  <c:v>0.8838881008410584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8374320"/>
        <c:axId val="-468359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0.97901057753721732</c:v>
                </c:pt>
                <c:pt idx="1">
                  <c:v>0.97901057753721732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8372688"/>
        <c:axId val="-468372144"/>
      </c:scatterChart>
      <c:catAx>
        <c:axId val="-46837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6835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68359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68374320"/>
        <c:crosses val="autoZero"/>
        <c:crossBetween val="between"/>
      </c:valAx>
      <c:valAx>
        <c:axId val="-4683726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68372144"/>
        <c:crosses val="max"/>
        <c:crossBetween val="midCat"/>
      </c:valAx>
      <c:valAx>
        <c:axId val="-468372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683726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0.73085106382978726</c:v>
                </c:pt>
                <c:pt idx="1">
                  <c:v>0.71590372817366688</c:v>
                </c:pt>
                <c:pt idx="2">
                  <c:v>0.72698810269254854</c:v>
                </c:pt>
                <c:pt idx="3">
                  <c:v>0.74031462784691238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8364528"/>
        <c:axId val="-4683661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8367792"/>
        <c:axId val="-468366704"/>
      </c:scatterChart>
      <c:catAx>
        <c:axId val="-46836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6836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68366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68364528"/>
        <c:crosses val="autoZero"/>
        <c:crossBetween val="between"/>
      </c:valAx>
      <c:valAx>
        <c:axId val="-468367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68366704"/>
        <c:crosses val="max"/>
        <c:crossBetween val="midCat"/>
      </c:valAx>
      <c:valAx>
        <c:axId val="-4683667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683677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3" totalsRowShown="0">
  <autoFilter ref="C3:S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1622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1848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1849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1858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2858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2880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2888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2957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2958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3504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3616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4256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50722.61632240867</v>
      </c>
      <c r="D4" s="280">
        <f ca="1">IF(ISERROR(VLOOKUP("Náklady celkem",INDIRECT("HI!$A:$G"),5,0)),0,VLOOKUP("Náklady celkem",INDIRECT("HI!$A:$G"),5,0))</f>
        <v>56235.235900000007</v>
      </c>
      <c r="E4" s="281">
        <f ca="1">IF(C4=0,0,D4/C4)</f>
        <v>1.108681688313383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2608.4448573074346</v>
      </c>
      <c r="D7" s="288">
        <f>IF(ISERROR(HI!E5),"",HI!E5)</f>
        <v>2161.8239699999995</v>
      </c>
      <c r="E7" s="285">
        <f t="shared" ref="E7:E15" si="0">IF(C7=0,0,D7/C7)</f>
        <v>0.82877886566923276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0.91902368917179522</v>
      </c>
      <c r="E8" s="285">
        <f t="shared" si="0"/>
        <v>1.0211374324131057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0.1808091657715718</v>
      </c>
      <c r="E9" s="285">
        <f>IF(C9=0,0,D9/C9)</f>
        <v>0.60269721923857267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0.80461538339915062</v>
      </c>
      <c r="E11" s="285">
        <f t="shared" si="0"/>
        <v>1.3410256389985844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0.73909346893904804</v>
      </c>
      <c r="E12" s="285">
        <f t="shared" si="0"/>
        <v>0.92386683617381005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19056.602803939819</v>
      </c>
      <c r="D15" s="288">
        <f>IF(ISERROR(HI!E6),"",HI!E6)</f>
        <v>24775.368699999999</v>
      </c>
      <c r="E15" s="285">
        <f t="shared" si="0"/>
        <v>1.3000936712013469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22919.82724960327</v>
      </c>
      <c r="D16" s="284">
        <f ca="1">IF(ISERROR(VLOOKUP("Osobní náklady (Kč) *",INDIRECT("HI!$A:$G"),5,0)),0,VLOOKUP("Osobní náklady (Kč) *",INDIRECT("HI!$A:$G"),5,0))</f>
        <v>22865.283510000001</v>
      </c>
      <c r="E16" s="285">
        <f ca="1">IF(C16=0,0,D16/C16)</f>
        <v>0.99762023775269892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49657.977899999998</v>
      </c>
      <c r="D18" s="303">
        <f ca="1">IF(ISERROR(VLOOKUP("Výnosy celkem",INDIRECT("HI!$A:$G"),5,0)),0,VLOOKUP("Výnosy celkem",INDIRECT("HI!$A:$G"),5,0))</f>
        <v>49705.655940000004</v>
      </c>
      <c r="E18" s="304">
        <f t="shared" ref="E18:E31" ca="1" si="1">IF(C18=0,0,D18/C18)</f>
        <v>1.0009601285033398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830.84789999999987</v>
      </c>
      <c r="D19" s="284">
        <f ca="1">IF(ISERROR(VLOOKUP("Ambulance *",INDIRECT("HI!$A:$G"),5,0)),0,VLOOKUP("Ambulance *",INDIRECT("HI!$A:$G"),5,0))</f>
        <v>877.3559399999998</v>
      </c>
      <c r="E19" s="285">
        <f t="shared" ca="1" si="1"/>
        <v>1.0559765993270247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1.0559765993270247</v>
      </c>
      <c r="E20" s="285">
        <f t="shared" si="1"/>
        <v>1.0559765993270247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1.0559765993270247</v>
      </c>
      <c r="E21" s="285">
        <f t="shared" si="1"/>
        <v>1.0559765993270247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1.0056338320478189</v>
      </c>
      <c r="E23" s="285">
        <f t="shared" si="1"/>
        <v>1.1830986259386105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48827.13</v>
      </c>
      <c r="D24" s="284">
        <f ca="1">IF(ISERROR(VLOOKUP("Hospitalizace *",INDIRECT("HI!$A:$G"),5,0)),0,VLOOKUP("Hospitalizace *",INDIRECT("HI!$A:$G"),5,0))</f>
        <v>48828.3</v>
      </c>
      <c r="E24" s="285">
        <f ca="1">IF(C24=0,0,D24/C24)</f>
        <v>1.00002396208829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1.00002396208829</v>
      </c>
      <c r="E25" s="285">
        <f t="shared" si="1"/>
        <v>1.00002396208829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1.00002396208829</v>
      </c>
      <c r="E26" s="285">
        <f t="shared" si="1"/>
        <v>1.00002396208829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0.958984375</v>
      </c>
      <c r="E29" s="285">
        <f t="shared" si="1"/>
        <v>1.0094572368421053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0.74031462784691238</v>
      </c>
      <c r="E30" s="285">
        <f t="shared" si="1"/>
        <v>0.74031462784691238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1.1351044677308035</v>
      </c>
      <c r="E31" s="285">
        <f t="shared" si="1"/>
        <v>1.194846808137688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2188.2510600000001</v>
      </c>
      <c r="C5" s="33">
        <v>2368.7846599999993</v>
      </c>
      <c r="D5" s="12"/>
      <c r="E5" s="226">
        <v>2161.8239699999995</v>
      </c>
      <c r="F5" s="32">
        <v>2608.4448573074346</v>
      </c>
      <c r="G5" s="225">
        <f>E5-F5</f>
        <v>-446.62088730743517</v>
      </c>
      <c r="H5" s="231">
        <f>IF(F5&lt;0.00000001,"",E5/F5)</f>
        <v>0.82877886566923276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19275.70895</v>
      </c>
      <c r="C6" s="35">
        <v>18169.299999999996</v>
      </c>
      <c r="D6" s="12"/>
      <c r="E6" s="227">
        <v>24775.368699999999</v>
      </c>
      <c r="F6" s="34">
        <v>19056.602803939819</v>
      </c>
      <c r="G6" s="228">
        <f>E6-F6</f>
        <v>5718.7658960601802</v>
      </c>
      <c r="H6" s="232">
        <f>IF(F6&lt;0.00000001,"",E6/F6)</f>
        <v>1.3000936712013469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18331.178380000001</v>
      </c>
      <c r="C7" s="35">
        <v>20425.972560000002</v>
      </c>
      <c r="D7" s="12"/>
      <c r="E7" s="227">
        <v>22865.283510000001</v>
      </c>
      <c r="F7" s="34">
        <v>22919.82724960327</v>
      </c>
      <c r="G7" s="228">
        <f>E7-F7</f>
        <v>-54.543739603268477</v>
      </c>
      <c r="H7" s="232">
        <f>IF(F7&lt;0.00000001,"",E7/F7)</f>
        <v>0.99762023775269892</v>
      </c>
    </row>
    <row r="8" spans="1:10" ht="14.4" customHeight="1" thickBot="1" x14ac:dyDescent="0.35">
      <c r="A8" s="1" t="s">
        <v>96</v>
      </c>
      <c r="B8" s="15">
        <v>6421.4014499999903</v>
      </c>
      <c r="C8" s="37">
        <v>6023.6273499999952</v>
      </c>
      <c r="D8" s="12"/>
      <c r="E8" s="229">
        <v>6432.7597200000091</v>
      </c>
      <c r="F8" s="36">
        <v>6137.7414115581487</v>
      </c>
      <c r="G8" s="230">
        <f>E8-F8</f>
        <v>295.01830844186043</v>
      </c>
      <c r="H8" s="233">
        <f>IF(F8&lt;0.00000001,"",E8/F8)</f>
        <v>1.0480662655299071</v>
      </c>
    </row>
    <row r="9" spans="1:10" ht="14.4" customHeight="1" thickBot="1" x14ac:dyDescent="0.35">
      <c r="A9" s="2" t="s">
        <v>97</v>
      </c>
      <c r="B9" s="3">
        <v>46216.53983999999</v>
      </c>
      <c r="C9" s="39">
        <v>46987.68456999999</v>
      </c>
      <c r="D9" s="12"/>
      <c r="E9" s="3">
        <v>56235.235900000007</v>
      </c>
      <c r="F9" s="38">
        <v>50722.61632240867</v>
      </c>
      <c r="G9" s="38">
        <f>E9-F9</f>
        <v>5512.6195775913366</v>
      </c>
      <c r="H9" s="234">
        <f>IF(F9&lt;0.00000001,"",E9/F9)</f>
        <v>1.108681688313383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764.39562999999987</v>
      </c>
      <c r="C11" s="33">
        <f>IF(ISERROR(VLOOKUP("Celkem:",'ZV Vykáz.-A'!A:H,5,0)),0,VLOOKUP("Celkem:",'ZV Vykáz.-A'!A:H,5,0)/1000)</f>
        <v>830.84789999999987</v>
      </c>
      <c r="D11" s="12"/>
      <c r="E11" s="226">
        <f>IF(ISERROR(VLOOKUP("Celkem:",'ZV Vykáz.-A'!A:H,8,0)),0,VLOOKUP("Celkem:",'ZV Vykáz.-A'!A:H,8,0)/1000)</f>
        <v>877.3559399999998</v>
      </c>
      <c r="F11" s="32">
        <f>C11</f>
        <v>830.84789999999987</v>
      </c>
      <c r="G11" s="225">
        <f>E11-F11</f>
        <v>46.508039999999937</v>
      </c>
      <c r="H11" s="231">
        <f>IF(F11&lt;0.00000001,"",E11/F11)</f>
        <v>1.0559765993270247</v>
      </c>
      <c r="I11" s="225">
        <f>E11-B11</f>
        <v>112.96030999999994</v>
      </c>
      <c r="J11" s="231">
        <f>IF(B11&lt;0.00000001,"",E11/B11)</f>
        <v>1.1477772838654245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48168.329999999994</v>
      </c>
      <c r="C12" s="37">
        <f>IF(ISERROR(VLOOKUP("Celkem",CaseMix!A:D,3,0)),0,VLOOKUP("Celkem",CaseMix!A:D,3,0)*30)</f>
        <v>48827.13</v>
      </c>
      <c r="D12" s="12"/>
      <c r="E12" s="229">
        <f>IF(ISERROR(VLOOKUP("Celkem",CaseMix!A:D,4,0)),0,VLOOKUP("Celkem",CaseMix!A:D,4,0)*30)</f>
        <v>48828.3</v>
      </c>
      <c r="F12" s="36">
        <f>C12</f>
        <v>48827.13</v>
      </c>
      <c r="G12" s="230">
        <f>E12-F12</f>
        <v>1.1700000000055297</v>
      </c>
      <c r="H12" s="233">
        <f>IF(F12&lt;0.00000001,"",E12/F12)</f>
        <v>1.00002396208829</v>
      </c>
      <c r="I12" s="230">
        <f>E12-B12</f>
        <v>659.97000000000844</v>
      </c>
      <c r="J12" s="233">
        <f>IF(B12&lt;0.00000001,"",E12/B12)</f>
        <v>1.0137013261618164</v>
      </c>
    </row>
    <row r="13" spans="1:10" ht="14.4" customHeight="1" thickBot="1" x14ac:dyDescent="0.35">
      <c r="A13" s="4" t="s">
        <v>100</v>
      </c>
      <c r="B13" s="9">
        <f>SUM(B11:B12)</f>
        <v>48932.725629999994</v>
      </c>
      <c r="C13" s="41">
        <f>SUM(C11:C12)</f>
        <v>49657.977899999998</v>
      </c>
      <c r="D13" s="12"/>
      <c r="E13" s="9">
        <f>SUM(E11:E12)</f>
        <v>49705.655940000004</v>
      </c>
      <c r="F13" s="40">
        <f>SUM(F11:F12)</f>
        <v>49657.977899999998</v>
      </c>
      <c r="G13" s="40">
        <f>E13-F13</f>
        <v>47.678040000006149</v>
      </c>
      <c r="H13" s="235">
        <f>IF(F13&lt;0.00000001,"",E13/F13)</f>
        <v>1.0009601285033398</v>
      </c>
      <c r="I13" s="40">
        <f>SUM(I11:I12)</f>
        <v>772.93031000000838</v>
      </c>
      <c r="J13" s="235">
        <f>IF(B13&lt;0.00000001,"",E13/B13)</f>
        <v>1.0157957747100468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1.0587708599432875</v>
      </c>
      <c r="C15" s="43">
        <f>IF(C9=0,"",C13/C9)</f>
        <v>1.0568296427976129</v>
      </c>
      <c r="D15" s="12"/>
      <c r="E15" s="10">
        <f>IF(E9=0,"",E13/E9)</f>
        <v>0.88388810226365566</v>
      </c>
      <c r="F15" s="42">
        <f>IF(F9=0,"",F13/F9)</f>
        <v>0.97901057753721732</v>
      </c>
      <c r="G15" s="42">
        <f>IF(ISERROR(F15-E15),"",E15-F15)</f>
        <v>-9.5122475273561657E-2</v>
      </c>
      <c r="H15" s="236">
        <f>IF(ISERROR(F15-E15),"",IF(F15&lt;0.00000001,"",E15/F15))</f>
        <v>0.9028381536869089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0.77478071642481361</v>
      </c>
      <c r="C4" s="323">
        <f t="shared" ref="C4:M4" si="0">(C10+C8)/C6</f>
        <v>0.93429963276515737</v>
      </c>
      <c r="D4" s="323">
        <f t="shared" si="0"/>
        <v>0.91849406372895592</v>
      </c>
      <c r="E4" s="323">
        <f t="shared" si="0"/>
        <v>0.8838881008410584</v>
      </c>
      <c r="F4" s="323">
        <f t="shared" si="0"/>
        <v>1.5601532490414937E-2</v>
      </c>
      <c r="G4" s="323">
        <f t="shared" si="0"/>
        <v>1.5601532490414937E-2</v>
      </c>
      <c r="H4" s="323">
        <f t="shared" si="0"/>
        <v>1.5601532490414937E-2</v>
      </c>
      <c r="I4" s="323">
        <f t="shared" si="0"/>
        <v>1.5601532490414937E-2</v>
      </c>
      <c r="J4" s="323">
        <f t="shared" si="0"/>
        <v>1.5601532490414937E-2</v>
      </c>
      <c r="K4" s="323">
        <f t="shared" si="0"/>
        <v>1.5601532490414937E-2</v>
      </c>
      <c r="L4" s="323">
        <f t="shared" si="0"/>
        <v>1.5601532490414937E-2</v>
      </c>
      <c r="M4" s="323">
        <f t="shared" si="0"/>
        <v>1.5601532490414937E-2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14643.82249</v>
      </c>
      <c r="C5" s="323">
        <f>IF(ISERROR(VLOOKUP($A5,'Man Tab'!$A:$Q,COLUMN()+2,0)),0,VLOOKUP($A5,'Man Tab'!$A:$Q,COLUMN()+2,0))</f>
        <v>12547.965550000001</v>
      </c>
      <c r="D5" s="323">
        <f>IF(ISERROR(VLOOKUP($A5,'Man Tab'!$A:$Q,COLUMN()+2,0)),0,VLOOKUP($A5,'Man Tab'!$A:$Q,COLUMN()+2,0))</f>
        <v>13714.88775</v>
      </c>
      <c r="E5" s="323">
        <f>IF(ISERROR(VLOOKUP($A5,'Man Tab'!$A:$Q,COLUMN()+2,0)),0,VLOOKUP($A5,'Man Tab'!$A:$Q,COLUMN()+2,0))</f>
        <v>15328.5601100001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14643.82249</v>
      </c>
      <c r="C6" s="325">
        <f t="shared" ref="C6:M6" si="1">C5+B6</f>
        <v>27191.788039999999</v>
      </c>
      <c r="D6" s="325">
        <f t="shared" si="1"/>
        <v>40906.675790000001</v>
      </c>
      <c r="E6" s="325">
        <f t="shared" si="1"/>
        <v>56235.235900000102</v>
      </c>
      <c r="F6" s="325">
        <f t="shared" si="1"/>
        <v>56235.235900000102</v>
      </c>
      <c r="G6" s="325">
        <f t="shared" si="1"/>
        <v>56235.235900000102</v>
      </c>
      <c r="H6" s="325">
        <f t="shared" si="1"/>
        <v>56235.235900000102</v>
      </c>
      <c r="I6" s="325">
        <f t="shared" si="1"/>
        <v>56235.235900000102</v>
      </c>
      <c r="J6" s="325">
        <f t="shared" si="1"/>
        <v>56235.235900000102</v>
      </c>
      <c r="K6" s="325">
        <f t="shared" si="1"/>
        <v>56235.235900000102</v>
      </c>
      <c r="L6" s="325">
        <f t="shared" si="1"/>
        <v>56235.235900000102</v>
      </c>
      <c r="M6" s="325">
        <f t="shared" si="1"/>
        <v>56235.235900000102</v>
      </c>
    </row>
    <row r="7" spans="1:13" ht="14.4" customHeight="1" x14ac:dyDescent="0.3">
      <c r="A7" s="324" t="s">
        <v>125</v>
      </c>
      <c r="B7" s="324">
        <v>370.54199999999997</v>
      </c>
      <c r="C7" s="324">
        <v>831.61</v>
      </c>
      <c r="D7" s="324">
        <v>1230.3019999999999</v>
      </c>
      <c r="E7" s="324">
        <v>1627.61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11116.259999999998</v>
      </c>
      <c r="C8" s="325">
        <f t="shared" ref="C8:M8" si="2">C7*30</f>
        <v>24948.3</v>
      </c>
      <c r="D8" s="325">
        <f t="shared" si="2"/>
        <v>36909.06</v>
      </c>
      <c r="E8" s="325">
        <f t="shared" si="2"/>
        <v>48828.299999999996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229491.28000000003</v>
      </c>
      <c r="C9" s="324">
        <v>227486.30000000005</v>
      </c>
      <c r="D9" s="324">
        <v>206501.30000000002</v>
      </c>
      <c r="E9" s="324">
        <v>213876.98000000004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229.49128000000002</v>
      </c>
      <c r="C10" s="325">
        <f t="shared" ref="C10:M10" si="3">C9/1000+B10</f>
        <v>456.9775800000001</v>
      </c>
      <c r="D10" s="325">
        <f t="shared" si="3"/>
        <v>663.47888000000012</v>
      </c>
      <c r="E10" s="325">
        <f t="shared" si="3"/>
        <v>877.35586000000012</v>
      </c>
      <c r="F10" s="325">
        <f t="shared" si="3"/>
        <v>877.35586000000012</v>
      </c>
      <c r="G10" s="325">
        <f t="shared" si="3"/>
        <v>877.35586000000012</v>
      </c>
      <c r="H10" s="325">
        <f t="shared" si="3"/>
        <v>877.35586000000012</v>
      </c>
      <c r="I10" s="325">
        <f t="shared" si="3"/>
        <v>877.35586000000012</v>
      </c>
      <c r="J10" s="325">
        <f t="shared" si="3"/>
        <v>877.35586000000012</v>
      </c>
      <c r="K10" s="325">
        <f t="shared" si="3"/>
        <v>877.35586000000012</v>
      </c>
      <c r="L10" s="325">
        <f t="shared" si="3"/>
        <v>877.35586000000012</v>
      </c>
      <c r="M10" s="325">
        <f t="shared" si="3"/>
        <v>877.35586000000012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0.97901057753721732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0.97901057753721732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7825.3345347882596</v>
      </c>
      <c r="C7" s="56">
        <v>652.111211232355</v>
      </c>
      <c r="D7" s="56">
        <v>476.74495000000002</v>
      </c>
      <c r="E7" s="56">
        <v>525.79593</v>
      </c>
      <c r="F7" s="56">
        <v>688.03661000000204</v>
      </c>
      <c r="G7" s="56">
        <v>471.24648000000201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2161.8239699999999</v>
      </c>
      <c r="Q7" s="185">
        <v>0.82877886960199998</v>
      </c>
    </row>
    <row r="8" spans="1:17" ht="14.4" customHeight="1" x14ac:dyDescent="0.3">
      <c r="A8" s="19" t="s">
        <v>36</v>
      </c>
      <c r="B8" s="55">
        <v>1356.7879879572299</v>
      </c>
      <c r="C8" s="56">
        <v>113.065665663103</v>
      </c>
      <c r="D8" s="56">
        <v>62.19</v>
      </c>
      <c r="E8" s="56">
        <v>107.49</v>
      </c>
      <c r="F8" s="56">
        <v>77.900000000000006</v>
      </c>
      <c r="G8" s="56">
        <v>31.5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279.08</v>
      </c>
      <c r="Q8" s="185">
        <v>0.61707503856900003</v>
      </c>
    </row>
    <row r="9" spans="1:17" ht="14.4" customHeight="1" x14ac:dyDescent="0.3">
      <c r="A9" s="19" t="s">
        <v>37</v>
      </c>
      <c r="B9" s="55">
        <v>57169.808087086101</v>
      </c>
      <c r="C9" s="56">
        <v>4764.1506739238403</v>
      </c>
      <c r="D9" s="56">
        <v>6682.1021899999996</v>
      </c>
      <c r="E9" s="56">
        <v>4744.9011300000002</v>
      </c>
      <c r="F9" s="56">
        <v>5567.3242800000198</v>
      </c>
      <c r="G9" s="56">
        <v>7781.0411000000304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24775.368700000101</v>
      </c>
      <c r="Q9" s="185">
        <v>1.300093678586</v>
      </c>
    </row>
    <row r="10" spans="1:17" ht="14.4" customHeight="1" x14ac:dyDescent="0.3">
      <c r="A10" s="19" t="s">
        <v>38</v>
      </c>
      <c r="B10" s="55">
        <v>635.82602787072597</v>
      </c>
      <c r="C10" s="56">
        <v>52.985502322560002</v>
      </c>
      <c r="D10" s="56">
        <v>51.612139999999997</v>
      </c>
      <c r="E10" s="56">
        <v>49.559579999999997</v>
      </c>
      <c r="F10" s="56">
        <v>48.563890000000001</v>
      </c>
      <c r="G10" s="56">
        <v>59.66563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209.40124</v>
      </c>
      <c r="Q10" s="185">
        <v>0.98801195997500002</v>
      </c>
    </row>
    <row r="11" spans="1:17" ht="14.4" customHeight="1" x14ac:dyDescent="0.3">
      <c r="A11" s="19" t="s">
        <v>39</v>
      </c>
      <c r="B11" s="55">
        <v>1073.37270312296</v>
      </c>
      <c r="C11" s="56">
        <v>89.447725260246003</v>
      </c>
      <c r="D11" s="56">
        <v>117.68467</v>
      </c>
      <c r="E11" s="56">
        <v>84.352589999998997</v>
      </c>
      <c r="F11" s="56">
        <v>83.636790000000005</v>
      </c>
      <c r="G11" s="56">
        <v>102.87470999999999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388.54876000000098</v>
      </c>
      <c r="Q11" s="185">
        <v>1.085966017776</v>
      </c>
    </row>
    <row r="12" spans="1:17" ht="14.4" customHeight="1" x14ac:dyDescent="0.3">
      <c r="A12" s="19" t="s">
        <v>40</v>
      </c>
      <c r="B12" s="55">
        <v>607.215000238274</v>
      </c>
      <c r="C12" s="56">
        <v>50.601250019856003</v>
      </c>
      <c r="D12" s="56">
        <v>31.347570000000001</v>
      </c>
      <c r="E12" s="56">
        <v>1.62957</v>
      </c>
      <c r="F12" s="56">
        <v>41.232930000000003</v>
      </c>
      <c r="G12" s="56">
        <v>13.81706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88.02713</v>
      </c>
      <c r="Q12" s="185">
        <v>0.43490590630300002</v>
      </c>
    </row>
    <row r="13" spans="1:17" ht="14.4" customHeight="1" x14ac:dyDescent="0.3">
      <c r="A13" s="19" t="s">
        <v>41</v>
      </c>
      <c r="B13" s="55">
        <v>1974.3860521393301</v>
      </c>
      <c r="C13" s="56">
        <v>164.53217101161101</v>
      </c>
      <c r="D13" s="56">
        <v>332.42613999999998</v>
      </c>
      <c r="E13" s="56">
        <v>129.16834</v>
      </c>
      <c r="F13" s="56">
        <v>189.32754</v>
      </c>
      <c r="G13" s="56">
        <v>175.872140000001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826.79416000000106</v>
      </c>
      <c r="Q13" s="185">
        <v>1.256280390206</v>
      </c>
    </row>
    <row r="14" spans="1:17" ht="14.4" customHeight="1" x14ac:dyDescent="0.3">
      <c r="A14" s="19" t="s">
        <v>42</v>
      </c>
      <c r="B14" s="55">
        <v>2293.4354326765101</v>
      </c>
      <c r="C14" s="56">
        <v>191.11961938970899</v>
      </c>
      <c r="D14" s="56">
        <v>264.01900000000001</v>
      </c>
      <c r="E14" s="56">
        <v>256.07400000000001</v>
      </c>
      <c r="F14" s="56">
        <v>249.28400000000099</v>
      </c>
      <c r="G14" s="56">
        <v>154.435000000001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923.81200000000104</v>
      </c>
      <c r="Q14" s="185">
        <v>1.2084212010119999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1337.2197460175801</v>
      </c>
      <c r="C17" s="56">
        <v>111.434978834799</v>
      </c>
      <c r="D17" s="56">
        <v>45.391419999999997</v>
      </c>
      <c r="E17" s="56">
        <v>29.02009</v>
      </c>
      <c r="F17" s="56">
        <v>91.061070000000001</v>
      </c>
      <c r="G17" s="56">
        <v>98.426230000000004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263.89881000000099</v>
      </c>
      <c r="Q17" s="185">
        <v>0.59204661938100001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4.9939999999999998</v>
      </c>
      <c r="E18" s="56">
        <v>0</v>
      </c>
      <c r="F18" s="56">
        <v>4.3550000000000004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9.3490000000000002</v>
      </c>
      <c r="Q18" s="185" t="s">
        <v>329</v>
      </c>
    </row>
    <row r="19" spans="1:17" ht="14.4" customHeight="1" x14ac:dyDescent="0.3">
      <c r="A19" s="19" t="s">
        <v>47</v>
      </c>
      <c r="B19" s="55">
        <v>2841.3138984605098</v>
      </c>
      <c r="C19" s="56">
        <v>236.77615820504201</v>
      </c>
      <c r="D19" s="56">
        <v>270.01355000000001</v>
      </c>
      <c r="E19" s="56">
        <v>183.57138</v>
      </c>
      <c r="F19" s="56">
        <v>382.21082000000098</v>
      </c>
      <c r="G19" s="56">
        <v>237.40239000000099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1073.19814</v>
      </c>
      <c r="Q19" s="185">
        <v>1.133135772765</v>
      </c>
    </row>
    <row r="20" spans="1:17" ht="14.4" customHeight="1" x14ac:dyDescent="0.3">
      <c r="A20" s="19" t="s">
        <v>48</v>
      </c>
      <c r="B20" s="55">
        <v>68759.480999999796</v>
      </c>
      <c r="C20" s="56">
        <v>5729.9567499999903</v>
      </c>
      <c r="D20" s="56">
        <v>5791.4733800000004</v>
      </c>
      <c r="E20" s="56">
        <v>5605.8909899999999</v>
      </c>
      <c r="F20" s="56">
        <v>5783.0452400000204</v>
      </c>
      <c r="G20" s="56">
        <v>5684.8739000000296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22865.283510000001</v>
      </c>
      <c r="Q20" s="185">
        <v>0.99762024861700005</v>
      </c>
    </row>
    <row r="21" spans="1:17" ht="14.4" customHeight="1" x14ac:dyDescent="0.3">
      <c r="A21" s="20" t="s">
        <v>49</v>
      </c>
      <c r="B21" s="55">
        <v>6293.6676319958397</v>
      </c>
      <c r="C21" s="56">
        <v>524.47230266632005</v>
      </c>
      <c r="D21" s="56">
        <v>457.37799999999999</v>
      </c>
      <c r="E21" s="56">
        <v>457.37599999999998</v>
      </c>
      <c r="F21" s="56">
        <v>460.40100000000098</v>
      </c>
      <c r="G21" s="56">
        <v>460.401000000002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1835.556</v>
      </c>
      <c r="Q21" s="185">
        <v>0.874953734767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40.987229999999997</v>
      </c>
      <c r="E22" s="56">
        <v>369.35885000000002</v>
      </c>
      <c r="F22" s="56">
        <v>48.506700000000002</v>
      </c>
      <c r="G22" s="56">
        <v>57.005519999999997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515.85829999999999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15.458249999999</v>
      </c>
      <c r="E24" s="56">
        <v>3.7770999999970001</v>
      </c>
      <c r="F24" s="56">
        <v>1.879999996E-3</v>
      </c>
      <c r="G24" s="56">
        <v>-1.0499999999999999E-3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19.236179999992</v>
      </c>
      <c r="Q24" s="185"/>
    </row>
    <row r="25" spans="1:17" ht="14.4" customHeight="1" x14ac:dyDescent="0.3">
      <c r="A25" s="21" t="s">
        <v>53</v>
      </c>
      <c r="B25" s="58">
        <v>152167.84810235299</v>
      </c>
      <c r="C25" s="59">
        <v>12680.6540085294</v>
      </c>
      <c r="D25" s="59">
        <v>14643.82249</v>
      </c>
      <c r="E25" s="59">
        <v>12547.965550000001</v>
      </c>
      <c r="F25" s="59">
        <v>13714.88775</v>
      </c>
      <c r="G25" s="59">
        <v>15328.5601100001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56235.235900000102</v>
      </c>
      <c r="Q25" s="186">
        <v>1.1086816946139999</v>
      </c>
    </row>
    <row r="26" spans="1:17" ht="14.4" customHeight="1" x14ac:dyDescent="0.3">
      <c r="A26" s="19" t="s">
        <v>54</v>
      </c>
      <c r="B26" s="55">
        <v>11231.022196186599</v>
      </c>
      <c r="C26" s="56">
        <v>935.91851634887996</v>
      </c>
      <c r="D26" s="56">
        <v>960.56230000000005</v>
      </c>
      <c r="E26" s="56">
        <v>958.39417000000003</v>
      </c>
      <c r="F26" s="56">
        <v>993.52108999999996</v>
      </c>
      <c r="G26" s="56">
        <v>1037.6891800000001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3950.1667400000001</v>
      </c>
      <c r="Q26" s="185">
        <v>1.0551577597290001</v>
      </c>
    </row>
    <row r="27" spans="1:17" ht="14.4" customHeight="1" x14ac:dyDescent="0.3">
      <c r="A27" s="22" t="s">
        <v>55</v>
      </c>
      <c r="B27" s="58">
        <v>163398.87029853999</v>
      </c>
      <c r="C27" s="59">
        <v>13616.5725248783</v>
      </c>
      <c r="D27" s="59">
        <v>15604.38479</v>
      </c>
      <c r="E27" s="59">
        <v>13506.35972</v>
      </c>
      <c r="F27" s="59">
        <v>14708.40884</v>
      </c>
      <c r="G27" s="59">
        <v>16366.2492900001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60185.402640000102</v>
      </c>
      <c r="Q27" s="186">
        <v>1.1050027921859999</v>
      </c>
    </row>
    <row r="28" spans="1:17" ht="14.4" customHeight="1" x14ac:dyDescent="0.3">
      <c r="A28" s="20" t="s">
        <v>56</v>
      </c>
      <c r="B28" s="55">
        <v>207.23327640504399</v>
      </c>
      <c r="C28" s="56">
        <v>17.269439700420001</v>
      </c>
      <c r="D28" s="56">
        <v>0.1419</v>
      </c>
      <c r="E28" s="56">
        <v>5.2900000000000003E-2</v>
      </c>
      <c r="F28" s="56">
        <v>0.97399999999999998</v>
      </c>
      <c r="G28" s="56">
        <v>21.696709999999999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22.86551</v>
      </c>
      <c r="Q28" s="185">
        <v>0.33101117344600001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146644.97257560299</v>
      </c>
      <c r="C6" s="701">
        <v>148731.05549</v>
      </c>
      <c r="D6" s="702">
        <v>2086.0829143968599</v>
      </c>
      <c r="E6" s="703">
        <v>1.0142253967370001</v>
      </c>
      <c r="F6" s="701">
        <v>152167.84810235299</v>
      </c>
      <c r="G6" s="702">
        <v>50722.616034117702</v>
      </c>
      <c r="H6" s="704">
        <v>15328.5601100001</v>
      </c>
      <c r="I6" s="701">
        <v>56235.235900000102</v>
      </c>
      <c r="J6" s="702">
        <v>5512.6198658823696</v>
      </c>
      <c r="K6" s="705">
        <v>0.36956056487099997</v>
      </c>
    </row>
    <row r="7" spans="1:11" ht="14.4" customHeight="1" thickBot="1" x14ac:dyDescent="0.35">
      <c r="A7" s="720" t="s">
        <v>332</v>
      </c>
      <c r="B7" s="701">
        <v>75003.395315962698</v>
      </c>
      <c r="C7" s="701">
        <v>71708.529479999997</v>
      </c>
      <c r="D7" s="702">
        <v>-3294.8658359626702</v>
      </c>
      <c r="E7" s="703">
        <v>0.95607044424999998</v>
      </c>
      <c r="F7" s="701">
        <v>72936.165825879405</v>
      </c>
      <c r="G7" s="702">
        <v>24312.0552752931</v>
      </c>
      <c r="H7" s="704">
        <v>8790.4510700000392</v>
      </c>
      <c r="I7" s="701">
        <v>29652.8586400001</v>
      </c>
      <c r="J7" s="702">
        <v>5340.8033647069196</v>
      </c>
      <c r="K7" s="705">
        <v>0.40655905481499999</v>
      </c>
    </row>
    <row r="8" spans="1:11" ht="14.4" customHeight="1" thickBot="1" x14ac:dyDescent="0.35">
      <c r="A8" s="721" t="s">
        <v>333</v>
      </c>
      <c r="B8" s="701">
        <v>72650.888084930397</v>
      </c>
      <c r="C8" s="701">
        <v>69395.234479999999</v>
      </c>
      <c r="D8" s="702">
        <v>-3255.65360493046</v>
      </c>
      <c r="E8" s="703">
        <v>0.95518769706999995</v>
      </c>
      <c r="F8" s="701">
        <v>70642.730393202903</v>
      </c>
      <c r="G8" s="702">
        <v>23547.576797734298</v>
      </c>
      <c r="H8" s="704">
        <v>8636.0160700000397</v>
      </c>
      <c r="I8" s="701">
        <v>28729.046640000099</v>
      </c>
      <c r="J8" s="702">
        <v>5181.4698422657502</v>
      </c>
      <c r="K8" s="705">
        <v>0.40668086411799997</v>
      </c>
    </row>
    <row r="9" spans="1:11" ht="14.4" customHeight="1" thickBot="1" x14ac:dyDescent="0.35">
      <c r="A9" s="722" t="s">
        <v>334</v>
      </c>
      <c r="B9" s="706">
        <v>0</v>
      </c>
      <c r="C9" s="706">
        <v>5.4799999999999996E-3</v>
      </c>
      <c r="D9" s="707">
        <v>5.4799999999999996E-3</v>
      </c>
      <c r="E9" s="708" t="s">
        <v>329</v>
      </c>
      <c r="F9" s="706">
        <v>0</v>
      </c>
      <c r="G9" s="707">
        <v>0</v>
      </c>
      <c r="H9" s="709">
        <v>-1.0499999999999999E-3</v>
      </c>
      <c r="I9" s="706">
        <v>2.6800000000000001E-3</v>
      </c>
      <c r="J9" s="707">
        <v>2.6800000000000001E-3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5.4799999999999996E-3</v>
      </c>
      <c r="D10" s="702">
        <v>5.4799999999999996E-3</v>
      </c>
      <c r="E10" s="711" t="s">
        <v>329</v>
      </c>
      <c r="F10" s="701">
        <v>0</v>
      </c>
      <c r="G10" s="702">
        <v>0</v>
      </c>
      <c r="H10" s="704">
        <v>-1.0499999999999999E-3</v>
      </c>
      <c r="I10" s="701">
        <v>2.6800000000000001E-3</v>
      </c>
      <c r="J10" s="702">
        <v>2.6800000000000001E-3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6982.8366593399196</v>
      </c>
      <c r="C11" s="706">
        <v>6729.2290300000004</v>
      </c>
      <c r="D11" s="707">
        <v>-253.60762933992399</v>
      </c>
      <c r="E11" s="713">
        <v>0.963681288606</v>
      </c>
      <c r="F11" s="706">
        <v>7825.3345347882596</v>
      </c>
      <c r="G11" s="707">
        <v>2608.44484492942</v>
      </c>
      <c r="H11" s="709">
        <v>471.24648000000201</v>
      </c>
      <c r="I11" s="706">
        <v>2161.8239699999999</v>
      </c>
      <c r="J11" s="707">
        <v>-446.62087492941401</v>
      </c>
      <c r="K11" s="714">
        <v>0.27625962320000003</v>
      </c>
    </row>
    <row r="12" spans="1:11" ht="14.4" customHeight="1" thickBot="1" x14ac:dyDescent="0.35">
      <c r="A12" s="723" t="s">
        <v>337</v>
      </c>
      <c r="B12" s="701">
        <v>5004.4693410193504</v>
      </c>
      <c r="C12" s="701">
        <v>4610.6326600000002</v>
      </c>
      <c r="D12" s="702">
        <v>-393.83668101935501</v>
      </c>
      <c r="E12" s="703">
        <v>0.92130300853400005</v>
      </c>
      <c r="F12" s="701">
        <v>4794.7345347882501</v>
      </c>
      <c r="G12" s="702">
        <v>1598.24484492942</v>
      </c>
      <c r="H12" s="704">
        <v>220.625210000001</v>
      </c>
      <c r="I12" s="701">
        <v>1101.0353600000001</v>
      </c>
      <c r="J12" s="702">
        <v>-497.20948492941602</v>
      </c>
      <c r="K12" s="705">
        <v>0.22963426901100001</v>
      </c>
    </row>
    <row r="13" spans="1:11" ht="14.4" customHeight="1" thickBot="1" x14ac:dyDescent="0.35">
      <c r="A13" s="723" t="s">
        <v>338</v>
      </c>
      <c r="B13" s="701">
        <v>220.11608187221799</v>
      </c>
      <c r="C13" s="701">
        <v>330.67628999999999</v>
      </c>
      <c r="D13" s="702">
        <v>110.560208127782</v>
      </c>
      <c r="E13" s="703">
        <v>1.5022813743879999</v>
      </c>
      <c r="F13" s="701">
        <v>300</v>
      </c>
      <c r="G13" s="702">
        <v>100</v>
      </c>
      <c r="H13" s="704">
        <v>7.9859999999999998</v>
      </c>
      <c r="I13" s="701">
        <v>48.082189999999997</v>
      </c>
      <c r="J13" s="702">
        <v>-51.917809999999001</v>
      </c>
      <c r="K13" s="705">
        <v>0.160273966666</v>
      </c>
    </row>
    <row r="14" spans="1:11" ht="14.4" customHeight="1" thickBot="1" x14ac:dyDescent="0.35">
      <c r="A14" s="723" t="s">
        <v>339</v>
      </c>
      <c r="B14" s="701">
        <v>160</v>
      </c>
      <c r="C14" s="701">
        <v>146.11526000000001</v>
      </c>
      <c r="D14" s="702">
        <v>-13.884740000000001</v>
      </c>
      <c r="E14" s="703">
        <v>0.91322037499999997</v>
      </c>
      <c r="F14" s="701">
        <v>140</v>
      </c>
      <c r="G14" s="702">
        <v>46.666666666666003</v>
      </c>
      <c r="H14" s="704">
        <v>13.26676</v>
      </c>
      <c r="I14" s="701">
        <v>45.838839999999998</v>
      </c>
      <c r="J14" s="702">
        <v>-0.82782666666600002</v>
      </c>
      <c r="K14" s="705">
        <v>0.327420285714</v>
      </c>
    </row>
    <row r="15" spans="1:11" ht="14.4" customHeight="1" thickBot="1" x14ac:dyDescent="0.35">
      <c r="A15" s="723" t="s">
        <v>340</v>
      </c>
      <c r="B15" s="701">
        <v>560</v>
      </c>
      <c r="C15" s="701">
        <v>777.80880000000002</v>
      </c>
      <c r="D15" s="702">
        <v>217.80879999999999</v>
      </c>
      <c r="E15" s="703">
        <v>1.388944285714</v>
      </c>
      <c r="F15" s="701">
        <v>720</v>
      </c>
      <c r="G15" s="702">
        <v>240</v>
      </c>
      <c r="H15" s="704">
        <v>38.748600000000003</v>
      </c>
      <c r="I15" s="701">
        <v>318.59960000000098</v>
      </c>
      <c r="J15" s="702">
        <v>78.599599999999995</v>
      </c>
      <c r="K15" s="705">
        <v>0.44249944444400002</v>
      </c>
    </row>
    <row r="16" spans="1:11" ht="14.4" customHeight="1" thickBot="1" x14ac:dyDescent="0.35">
      <c r="A16" s="723" t="s">
        <v>341</v>
      </c>
      <c r="B16" s="701">
        <v>18.463462741886001</v>
      </c>
      <c r="C16" s="701">
        <v>0</v>
      </c>
      <c r="D16" s="702">
        <v>-18.463462741886001</v>
      </c>
      <c r="E16" s="703">
        <v>0</v>
      </c>
      <c r="F16" s="701">
        <v>1030</v>
      </c>
      <c r="G16" s="702">
        <v>343.33333333333297</v>
      </c>
      <c r="H16" s="704">
        <v>147.95890000000099</v>
      </c>
      <c r="I16" s="701">
        <v>385.06700000000097</v>
      </c>
      <c r="J16" s="702">
        <v>41.733666666666998</v>
      </c>
      <c r="K16" s="705">
        <v>0.37385145631</v>
      </c>
    </row>
    <row r="17" spans="1:11" ht="14.4" customHeight="1" thickBot="1" x14ac:dyDescent="0.35">
      <c r="A17" s="723" t="s">
        <v>342</v>
      </c>
      <c r="B17" s="701">
        <v>130</v>
      </c>
      <c r="C17" s="701">
        <v>0</v>
      </c>
      <c r="D17" s="702">
        <v>-130</v>
      </c>
      <c r="E17" s="703">
        <v>0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05">
        <v>4</v>
      </c>
    </row>
    <row r="18" spans="1:11" ht="14.4" customHeight="1" thickBot="1" x14ac:dyDescent="0.35">
      <c r="A18" s="723" t="s">
        <v>343</v>
      </c>
      <c r="B18" s="701">
        <v>369.69785615866499</v>
      </c>
      <c r="C18" s="701">
        <v>415.76803999999998</v>
      </c>
      <c r="D18" s="702">
        <v>46.070183841334</v>
      </c>
      <c r="E18" s="703">
        <v>1.124615772241</v>
      </c>
      <c r="F18" s="701">
        <v>430</v>
      </c>
      <c r="G18" s="702">
        <v>143.333333333333</v>
      </c>
      <c r="H18" s="704">
        <v>21.582599999999999</v>
      </c>
      <c r="I18" s="701">
        <v>89.819599999999994</v>
      </c>
      <c r="J18" s="702">
        <v>-53.513733333333001</v>
      </c>
      <c r="K18" s="705">
        <v>0.208882790697</v>
      </c>
    </row>
    <row r="19" spans="1:11" ht="14.4" customHeight="1" thickBot="1" x14ac:dyDescent="0.35">
      <c r="A19" s="723" t="s">
        <v>344</v>
      </c>
      <c r="B19" s="701">
        <v>15.089917547799001</v>
      </c>
      <c r="C19" s="701">
        <v>32.215609999999998</v>
      </c>
      <c r="D19" s="702">
        <v>17.125692452199999</v>
      </c>
      <c r="E19" s="703">
        <v>2.134909610867</v>
      </c>
      <c r="F19" s="701">
        <v>35</v>
      </c>
      <c r="G19" s="702">
        <v>11.666666666666</v>
      </c>
      <c r="H19" s="704">
        <v>0.47210999999999997</v>
      </c>
      <c r="I19" s="701">
        <v>8.4103200000000005</v>
      </c>
      <c r="J19" s="702">
        <v>-3.2563466666659999</v>
      </c>
      <c r="K19" s="705">
        <v>0.240294857142</v>
      </c>
    </row>
    <row r="20" spans="1:11" ht="14.4" customHeight="1" thickBot="1" x14ac:dyDescent="0.35">
      <c r="A20" s="723" t="s">
        <v>345</v>
      </c>
      <c r="B20" s="701">
        <v>230</v>
      </c>
      <c r="C20" s="701">
        <v>164.92963</v>
      </c>
      <c r="D20" s="702">
        <v>-65.070369999999997</v>
      </c>
      <c r="E20" s="703">
        <v>0.71708534782599997</v>
      </c>
      <c r="F20" s="701">
        <v>115.6</v>
      </c>
      <c r="G20" s="702">
        <v>38.533333333332997</v>
      </c>
      <c r="H20" s="704">
        <v>0</v>
      </c>
      <c r="I20" s="701">
        <v>88.98648</v>
      </c>
      <c r="J20" s="702">
        <v>50.453146666666001</v>
      </c>
      <c r="K20" s="705">
        <v>0.76977923875400001</v>
      </c>
    </row>
    <row r="21" spans="1:11" ht="14.4" customHeight="1" thickBot="1" x14ac:dyDescent="0.35">
      <c r="A21" s="723" t="s">
        <v>346</v>
      </c>
      <c r="B21" s="701">
        <v>275</v>
      </c>
      <c r="C21" s="701">
        <v>251.08274</v>
      </c>
      <c r="D21" s="702">
        <v>-23.917259999999999</v>
      </c>
      <c r="E21" s="703">
        <v>0.91302814545400002</v>
      </c>
      <c r="F21" s="701">
        <v>260</v>
      </c>
      <c r="G21" s="702">
        <v>86.666666666666003</v>
      </c>
      <c r="H21" s="704">
        <v>20.606300000000001</v>
      </c>
      <c r="I21" s="701">
        <v>75.984579999999994</v>
      </c>
      <c r="J21" s="702">
        <v>-10.682086666666001</v>
      </c>
      <c r="K21" s="705">
        <v>0.29224838461500002</v>
      </c>
    </row>
    <row r="22" spans="1:11" ht="14.4" customHeight="1" thickBot="1" x14ac:dyDescent="0.35">
      <c r="A22" s="722" t="s">
        <v>347</v>
      </c>
      <c r="B22" s="706">
        <v>1062.54336832134</v>
      </c>
      <c r="C22" s="706">
        <v>1368.2</v>
      </c>
      <c r="D22" s="707">
        <v>305.65663167865699</v>
      </c>
      <c r="E22" s="713">
        <v>1.2876650881189999</v>
      </c>
      <c r="F22" s="706">
        <v>1356.7879879572299</v>
      </c>
      <c r="G22" s="707">
        <v>452.26266265240997</v>
      </c>
      <c r="H22" s="709">
        <v>31.5</v>
      </c>
      <c r="I22" s="706">
        <v>279.08</v>
      </c>
      <c r="J22" s="707">
        <v>-173.18266265240999</v>
      </c>
      <c r="K22" s="714">
        <v>0.20569167952299999</v>
      </c>
    </row>
    <row r="23" spans="1:11" ht="14.4" customHeight="1" thickBot="1" x14ac:dyDescent="0.35">
      <c r="A23" s="723" t="s">
        <v>348</v>
      </c>
      <c r="B23" s="701">
        <v>849.46118815901605</v>
      </c>
      <c r="C23" s="701">
        <v>1161.43</v>
      </c>
      <c r="D23" s="702">
        <v>311.96881184098498</v>
      </c>
      <c r="E23" s="703">
        <v>1.367254933114</v>
      </c>
      <c r="F23" s="701">
        <v>1159.1402394045799</v>
      </c>
      <c r="G23" s="702">
        <v>386.38007980152798</v>
      </c>
      <c r="H23" s="704">
        <v>23.1</v>
      </c>
      <c r="I23" s="701">
        <v>235.91</v>
      </c>
      <c r="J23" s="702">
        <v>-150.47007980152799</v>
      </c>
      <c r="K23" s="705">
        <v>0.20352153430600001</v>
      </c>
    </row>
    <row r="24" spans="1:11" ht="14.4" customHeight="1" thickBot="1" x14ac:dyDescent="0.35">
      <c r="A24" s="723" t="s">
        <v>349</v>
      </c>
      <c r="B24" s="701">
        <v>213.082180162328</v>
      </c>
      <c r="C24" s="701">
        <v>206.77</v>
      </c>
      <c r="D24" s="702">
        <v>-6.3121801623270004</v>
      </c>
      <c r="E24" s="703">
        <v>0.97037678064999999</v>
      </c>
      <c r="F24" s="701">
        <v>197.64774855264699</v>
      </c>
      <c r="G24" s="702">
        <v>65.882582850882002</v>
      </c>
      <c r="H24" s="704">
        <v>8.4</v>
      </c>
      <c r="I24" s="701">
        <v>43.17</v>
      </c>
      <c r="J24" s="702">
        <v>-22.712582850882001</v>
      </c>
      <c r="K24" s="705">
        <v>0.21841888064000001</v>
      </c>
    </row>
    <row r="25" spans="1:11" ht="14.4" customHeight="1" thickBot="1" x14ac:dyDescent="0.35">
      <c r="A25" s="722" t="s">
        <v>350</v>
      </c>
      <c r="B25" s="706">
        <v>60422.015180798102</v>
      </c>
      <c r="C25" s="706">
        <v>56972.311800000003</v>
      </c>
      <c r="D25" s="707">
        <v>-3449.7033807980602</v>
      </c>
      <c r="E25" s="713">
        <v>0.94290651560500005</v>
      </c>
      <c r="F25" s="706">
        <v>57169.808087086101</v>
      </c>
      <c r="G25" s="707">
        <v>19056.602695695401</v>
      </c>
      <c r="H25" s="709">
        <v>7781.0411000000304</v>
      </c>
      <c r="I25" s="706">
        <v>24775.368700000101</v>
      </c>
      <c r="J25" s="707">
        <v>5718.7660043046699</v>
      </c>
      <c r="K25" s="714">
        <v>0.43336455952800002</v>
      </c>
    </row>
    <row r="26" spans="1:11" ht="14.4" customHeight="1" thickBot="1" x14ac:dyDescent="0.35">
      <c r="A26" s="723" t="s">
        <v>351</v>
      </c>
      <c r="B26" s="701">
        <v>17900</v>
      </c>
      <c r="C26" s="701">
        <v>14094.015069999999</v>
      </c>
      <c r="D26" s="702">
        <v>-3805.9849300000001</v>
      </c>
      <c r="E26" s="703">
        <v>0.78737514357500005</v>
      </c>
      <c r="F26" s="701">
        <v>14399.695938565101</v>
      </c>
      <c r="G26" s="702">
        <v>4799.8986461883796</v>
      </c>
      <c r="H26" s="704">
        <v>1425.0918100000099</v>
      </c>
      <c r="I26" s="701">
        <v>5253.3007500000103</v>
      </c>
      <c r="J26" s="702">
        <v>453.402103811627</v>
      </c>
      <c r="K26" s="705">
        <v>0.36482025540000002</v>
      </c>
    </row>
    <row r="27" spans="1:11" ht="14.4" customHeight="1" thickBot="1" x14ac:dyDescent="0.35">
      <c r="A27" s="723" t="s">
        <v>352</v>
      </c>
      <c r="B27" s="701">
        <v>8000.4</v>
      </c>
      <c r="C27" s="701">
        <v>7804.2746299999999</v>
      </c>
      <c r="D27" s="702">
        <v>-196.12536999999799</v>
      </c>
      <c r="E27" s="703">
        <v>0.97548555447200003</v>
      </c>
      <c r="F27" s="701">
        <v>8000</v>
      </c>
      <c r="G27" s="702">
        <v>2666.6666666666702</v>
      </c>
      <c r="H27" s="704">
        <v>1494.6871700000099</v>
      </c>
      <c r="I27" s="701">
        <v>2652.8500200000099</v>
      </c>
      <c r="J27" s="702">
        <v>-13.816646666657</v>
      </c>
      <c r="K27" s="705">
        <v>0.33160625249999998</v>
      </c>
    </row>
    <row r="28" spans="1:11" ht="14.4" customHeight="1" thickBot="1" x14ac:dyDescent="0.35">
      <c r="A28" s="723" t="s">
        <v>353</v>
      </c>
      <c r="B28" s="701">
        <v>23500.400000000001</v>
      </c>
      <c r="C28" s="701">
        <v>22823.92196</v>
      </c>
      <c r="D28" s="702">
        <v>-676.47804000001304</v>
      </c>
      <c r="E28" s="703">
        <v>0.97121419039599999</v>
      </c>
      <c r="F28" s="701">
        <v>22800.112148520999</v>
      </c>
      <c r="G28" s="702">
        <v>7600.0373828403299</v>
      </c>
      <c r="H28" s="704">
        <v>3913.0108700000201</v>
      </c>
      <c r="I28" s="701">
        <v>12582.79221</v>
      </c>
      <c r="J28" s="702">
        <v>4982.7548271596897</v>
      </c>
      <c r="K28" s="705">
        <v>0.55187413675999997</v>
      </c>
    </row>
    <row r="29" spans="1:11" ht="14.4" customHeight="1" thickBot="1" x14ac:dyDescent="0.35">
      <c r="A29" s="723" t="s">
        <v>354</v>
      </c>
      <c r="B29" s="701">
        <v>2100</v>
      </c>
      <c r="C29" s="701">
        <v>2402.73218</v>
      </c>
      <c r="D29" s="702">
        <v>302.73218000000003</v>
      </c>
      <c r="E29" s="703">
        <v>1.1441581809520001</v>
      </c>
      <c r="F29" s="701">
        <v>2310</v>
      </c>
      <c r="G29" s="702">
        <v>770</v>
      </c>
      <c r="H29" s="704">
        <v>261.482630000001</v>
      </c>
      <c r="I29" s="701">
        <v>1421.80718</v>
      </c>
      <c r="J29" s="702">
        <v>651.80718000000195</v>
      </c>
      <c r="K29" s="705">
        <v>0.61550094372200004</v>
      </c>
    </row>
    <row r="30" spans="1:11" ht="14.4" customHeight="1" thickBot="1" x14ac:dyDescent="0.35">
      <c r="A30" s="723" t="s">
        <v>355</v>
      </c>
      <c r="B30" s="701">
        <v>20</v>
      </c>
      <c r="C30" s="701">
        <v>15.23884</v>
      </c>
      <c r="D30" s="702">
        <v>-4.7611600000000003</v>
      </c>
      <c r="E30" s="703">
        <v>0.76194200000000001</v>
      </c>
      <c r="F30" s="701">
        <v>15</v>
      </c>
      <c r="G30" s="702">
        <v>5</v>
      </c>
      <c r="H30" s="704">
        <v>0</v>
      </c>
      <c r="I30" s="701">
        <v>0</v>
      </c>
      <c r="J30" s="702">
        <v>-5</v>
      </c>
      <c r="K30" s="705">
        <v>0</v>
      </c>
    </row>
    <row r="31" spans="1:11" ht="14.4" customHeight="1" thickBot="1" x14ac:dyDescent="0.35">
      <c r="A31" s="723" t="s">
        <v>356</v>
      </c>
      <c r="B31" s="701">
        <v>0.30759026297600001</v>
      </c>
      <c r="C31" s="701">
        <v>0</v>
      </c>
      <c r="D31" s="702">
        <v>-0.30759026297600001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4</v>
      </c>
    </row>
    <row r="32" spans="1:11" ht="14.4" customHeight="1" thickBot="1" x14ac:dyDescent="0.35">
      <c r="A32" s="723" t="s">
        <v>357</v>
      </c>
      <c r="B32" s="701">
        <v>1410</v>
      </c>
      <c r="C32" s="701">
        <v>1423.2492400000001</v>
      </c>
      <c r="D32" s="702">
        <v>13.24924</v>
      </c>
      <c r="E32" s="703">
        <v>1.0093966241129999</v>
      </c>
      <c r="F32" s="701">
        <v>1415</v>
      </c>
      <c r="G32" s="702">
        <v>471.66666666666703</v>
      </c>
      <c r="H32" s="704">
        <v>115.980840000001</v>
      </c>
      <c r="I32" s="701">
        <v>543.33704000000102</v>
      </c>
      <c r="J32" s="702">
        <v>71.670373333333998</v>
      </c>
      <c r="K32" s="705">
        <v>0.38398377385100002</v>
      </c>
    </row>
    <row r="33" spans="1:11" ht="14.4" customHeight="1" thickBot="1" x14ac:dyDescent="0.35">
      <c r="A33" s="723" t="s">
        <v>358</v>
      </c>
      <c r="B33" s="701">
        <v>3540.9075905350901</v>
      </c>
      <c r="C33" s="701">
        <v>4217.8640100000002</v>
      </c>
      <c r="D33" s="702">
        <v>676.95641946491196</v>
      </c>
      <c r="E33" s="703">
        <v>1.191181611537</v>
      </c>
      <c r="F33" s="701">
        <v>4000</v>
      </c>
      <c r="G33" s="702">
        <v>1333.3333333333301</v>
      </c>
      <c r="H33" s="704">
        <v>465.09831000000202</v>
      </c>
      <c r="I33" s="701">
        <v>1615.16128</v>
      </c>
      <c r="J33" s="702">
        <v>281.82794666666899</v>
      </c>
      <c r="K33" s="705">
        <v>0.40379031999999998</v>
      </c>
    </row>
    <row r="34" spans="1:11" ht="14.4" customHeight="1" thickBot="1" x14ac:dyDescent="0.35">
      <c r="A34" s="723" t="s">
        <v>359</v>
      </c>
      <c r="B34" s="701">
        <v>90</v>
      </c>
      <c r="C34" s="701">
        <v>105.71290999999999</v>
      </c>
      <c r="D34" s="702">
        <v>15.712910000000001</v>
      </c>
      <c r="E34" s="703">
        <v>1.1745878888879999</v>
      </c>
      <c r="F34" s="701">
        <v>75</v>
      </c>
      <c r="G34" s="702">
        <v>25</v>
      </c>
      <c r="H34" s="704">
        <v>1.6459999999999999</v>
      </c>
      <c r="I34" s="701">
        <v>17.06419</v>
      </c>
      <c r="J34" s="702">
        <v>-7.9358099999989999</v>
      </c>
      <c r="K34" s="705">
        <v>0.22752253333299999</v>
      </c>
    </row>
    <row r="35" spans="1:11" ht="14.4" customHeight="1" thickBot="1" x14ac:dyDescent="0.35">
      <c r="A35" s="723" t="s">
        <v>360</v>
      </c>
      <c r="B35" s="701">
        <v>740</v>
      </c>
      <c r="C35" s="701">
        <v>797.22454000000005</v>
      </c>
      <c r="D35" s="702">
        <v>57.224539999999003</v>
      </c>
      <c r="E35" s="703">
        <v>1.0773304594590001</v>
      </c>
      <c r="F35" s="701">
        <v>770</v>
      </c>
      <c r="G35" s="702">
        <v>256.66666666666703</v>
      </c>
      <c r="H35" s="704">
        <v>47.619419999999998</v>
      </c>
      <c r="I35" s="701">
        <v>240.42234999999999</v>
      </c>
      <c r="J35" s="702">
        <v>-16.244316666665998</v>
      </c>
      <c r="K35" s="705">
        <v>0.31223681818100002</v>
      </c>
    </row>
    <row r="36" spans="1:11" ht="14.4" customHeight="1" thickBot="1" x14ac:dyDescent="0.35">
      <c r="A36" s="723" t="s">
        <v>361</v>
      </c>
      <c r="B36" s="701">
        <v>100</v>
      </c>
      <c r="C36" s="701">
        <v>80.042460000000005</v>
      </c>
      <c r="D36" s="702">
        <v>-19.957540000000002</v>
      </c>
      <c r="E36" s="703">
        <v>0.80042460000000004</v>
      </c>
      <c r="F36" s="701">
        <v>90</v>
      </c>
      <c r="G36" s="702">
        <v>30</v>
      </c>
      <c r="H36" s="704">
        <v>7.4301599999999999</v>
      </c>
      <c r="I36" s="701">
        <v>28.102910000000001</v>
      </c>
      <c r="J36" s="702">
        <v>-1.8970899999990001</v>
      </c>
      <c r="K36" s="705">
        <v>0.31225455555499998</v>
      </c>
    </row>
    <row r="37" spans="1:11" ht="14.4" customHeight="1" thickBot="1" x14ac:dyDescent="0.35">
      <c r="A37" s="723" t="s">
        <v>362</v>
      </c>
      <c r="B37" s="701">
        <v>300</v>
      </c>
      <c r="C37" s="701">
        <v>394.24277999999998</v>
      </c>
      <c r="D37" s="702">
        <v>94.242779999999001</v>
      </c>
      <c r="E37" s="703">
        <v>1.3141426</v>
      </c>
      <c r="F37" s="701">
        <v>390</v>
      </c>
      <c r="G37" s="702">
        <v>130</v>
      </c>
      <c r="H37" s="704">
        <v>29.77919</v>
      </c>
      <c r="I37" s="701">
        <v>153.52663000000001</v>
      </c>
      <c r="J37" s="702">
        <v>23.526630000000001</v>
      </c>
      <c r="K37" s="705">
        <v>0.393658025641</v>
      </c>
    </row>
    <row r="38" spans="1:11" ht="14.4" customHeight="1" thickBot="1" x14ac:dyDescent="0.35">
      <c r="A38" s="723" t="s">
        <v>363</v>
      </c>
      <c r="B38" s="701">
        <v>300</v>
      </c>
      <c r="C38" s="701">
        <v>265.70391000000001</v>
      </c>
      <c r="D38" s="702">
        <v>-34.29609</v>
      </c>
      <c r="E38" s="703">
        <v>0.88567969999999996</v>
      </c>
      <c r="F38" s="701">
        <v>300</v>
      </c>
      <c r="G38" s="702">
        <v>100</v>
      </c>
      <c r="H38" s="704">
        <v>0</v>
      </c>
      <c r="I38" s="701">
        <v>2.97418</v>
      </c>
      <c r="J38" s="702">
        <v>-97.025819999999996</v>
      </c>
      <c r="K38" s="705">
        <v>9.9139333330000006E-3</v>
      </c>
    </row>
    <row r="39" spans="1:11" ht="14.4" customHeight="1" thickBot="1" x14ac:dyDescent="0.35">
      <c r="A39" s="723" t="s">
        <v>364</v>
      </c>
      <c r="B39" s="701">
        <v>2000</v>
      </c>
      <c r="C39" s="701">
        <v>2175.2413900000001</v>
      </c>
      <c r="D39" s="702">
        <v>175.24139</v>
      </c>
      <c r="E39" s="703">
        <v>1.087620695</v>
      </c>
      <c r="F39" s="701">
        <v>2250</v>
      </c>
      <c r="G39" s="702">
        <v>750</v>
      </c>
      <c r="H39" s="704">
        <v>-2.13733</v>
      </c>
      <c r="I39" s="701">
        <v>148.80223000000001</v>
      </c>
      <c r="J39" s="702">
        <v>-601.19776999999999</v>
      </c>
      <c r="K39" s="705">
        <v>6.6134324443999998E-2</v>
      </c>
    </row>
    <row r="40" spans="1:11" ht="14.4" customHeight="1" thickBot="1" x14ac:dyDescent="0.35">
      <c r="A40" s="723" t="s">
        <v>365</v>
      </c>
      <c r="B40" s="701">
        <v>400</v>
      </c>
      <c r="C40" s="701">
        <v>358.33780000000002</v>
      </c>
      <c r="D40" s="702">
        <v>-41.662199999999999</v>
      </c>
      <c r="E40" s="703">
        <v>0.89584450000000004</v>
      </c>
      <c r="F40" s="701">
        <v>340</v>
      </c>
      <c r="G40" s="702">
        <v>113.333333333333</v>
      </c>
      <c r="H40" s="704">
        <v>21.352029999999999</v>
      </c>
      <c r="I40" s="701">
        <v>105.91273</v>
      </c>
      <c r="J40" s="702">
        <v>-7.4206033333330002</v>
      </c>
      <c r="K40" s="705">
        <v>0.31150802941099998</v>
      </c>
    </row>
    <row r="41" spans="1:11" ht="14.4" customHeight="1" thickBot="1" x14ac:dyDescent="0.35">
      <c r="A41" s="723" t="s">
        <v>366</v>
      </c>
      <c r="B41" s="701">
        <v>20</v>
      </c>
      <c r="C41" s="701">
        <v>14.51008</v>
      </c>
      <c r="D41" s="702">
        <v>-5.4899199999999997</v>
      </c>
      <c r="E41" s="703">
        <v>0.72550399999899995</v>
      </c>
      <c r="F41" s="701">
        <v>15</v>
      </c>
      <c r="G41" s="702">
        <v>5</v>
      </c>
      <c r="H41" s="704">
        <v>0</v>
      </c>
      <c r="I41" s="701">
        <v>0</v>
      </c>
      <c r="J41" s="702">
        <v>-5</v>
      </c>
      <c r="K41" s="705">
        <v>0</v>
      </c>
    </row>
    <row r="42" spans="1:11" ht="14.4" customHeight="1" thickBot="1" x14ac:dyDescent="0.35">
      <c r="A42" s="723" t="s">
        <v>367</v>
      </c>
      <c r="B42" s="701">
        <v>0</v>
      </c>
      <c r="C42" s="701">
        <v>0</v>
      </c>
      <c r="D42" s="702">
        <v>0</v>
      </c>
      <c r="E42" s="703">
        <v>1</v>
      </c>
      <c r="F42" s="701">
        <v>0</v>
      </c>
      <c r="G42" s="702">
        <v>0</v>
      </c>
      <c r="H42" s="704">
        <v>0</v>
      </c>
      <c r="I42" s="701">
        <v>9.3149999999999995</v>
      </c>
      <c r="J42" s="702">
        <v>9.3149999999999995</v>
      </c>
      <c r="K42" s="712" t="s">
        <v>368</v>
      </c>
    </row>
    <row r="43" spans="1:11" ht="14.4" customHeight="1" thickBot="1" x14ac:dyDescent="0.35">
      <c r="A43" s="722" t="s">
        <v>369</v>
      </c>
      <c r="B43" s="706">
        <v>691.01870674908901</v>
      </c>
      <c r="C43" s="706">
        <v>625.04462000000001</v>
      </c>
      <c r="D43" s="707">
        <v>-65.974086749088002</v>
      </c>
      <c r="E43" s="713">
        <v>0.90452633755800005</v>
      </c>
      <c r="F43" s="706">
        <v>635.82602787072597</v>
      </c>
      <c r="G43" s="707">
        <v>211.942009290242</v>
      </c>
      <c r="H43" s="709">
        <v>59.66563</v>
      </c>
      <c r="I43" s="706">
        <v>209.40124</v>
      </c>
      <c r="J43" s="707">
        <v>-2.5407692902410002</v>
      </c>
      <c r="K43" s="714">
        <v>0.32933731999100002</v>
      </c>
    </row>
    <row r="44" spans="1:11" ht="14.4" customHeight="1" thickBot="1" x14ac:dyDescent="0.35">
      <c r="A44" s="723" t="s">
        <v>370</v>
      </c>
      <c r="B44" s="701">
        <v>657.50126440552594</v>
      </c>
      <c r="C44" s="701">
        <v>532.51128000000006</v>
      </c>
      <c r="D44" s="702">
        <v>-124.989984405526</v>
      </c>
      <c r="E44" s="703">
        <v>0.80990152997099996</v>
      </c>
      <c r="F44" s="701">
        <v>541.71733041511902</v>
      </c>
      <c r="G44" s="702">
        <v>180.57244347170601</v>
      </c>
      <c r="H44" s="704">
        <v>52.897950000000002</v>
      </c>
      <c r="I44" s="701">
        <v>185.85776000000001</v>
      </c>
      <c r="J44" s="702">
        <v>5.2853165282939996</v>
      </c>
      <c r="K44" s="705">
        <v>0.34308992820500001</v>
      </c>
    </row>
    <row r="45" spans="1:11" ht="14.4" customHeight="1" thickBot="1" x14ac:dyDescent="0.35">
      <c r="A45" s="723" t="s">
        <v>371</v>
      </c>
      <c r="B45" s="701">
        <v>33.517442343562003</v>
      </c>
      <c r="C45" s="701">
        <v>92.533339999999995</v>
      </c>
      <c r="D45" s="702">
        <v>59.015897656436998</v>
      </c>
      <c r="E45" s="703">
        <v>2.7607518214389999</v>
      </c>
      <c r="F45" s="701">
        <v>94.108697455607</v>
      </c>
      <c r="G45" s="702">
        <v>31.369565818535001</v>
      </c>
      <c r="H45" s="704">
        <v>6.7676800000000004</v>
      </c>
      <c r="I45" s="701">
        <v>23.543479999999999</v>
      </c>
      <c r="J45" s="702">
        <v>-7.8260858185349997</v>
      </c>
      <c r="K45" s="705">
        <v>0.25017326385900002</v>
      </c>
    </row>
    <row r="46" spans="1:11" ht="14.4" customHeight="1" thickBot="1" x14ac:dyDescent="0.35">
      <c r="A46" s="722" t="s">
        <v>372</v>
      </c>
      <c r="B46" s="706">
        <v>1063.08228398293</v>
      </c>
      <c r="C46" s="706">
        <v>1197.07908</v>
      </c>
      <c r="D46" s="707">
        <v>133.99679601707501</v>
      </c>
      <c r="E46" s="713">
        <v>1.1260455545500001</v>
      </c>
      <c r="F46" s="706">
        <v>1073.37270312296</v>
      </c>
      <c r="G46" s="707">
        <v>357.790901040986</v>
      </c>
      <c r="H46" s="709">
        <v>102.87470999999999</v>
      </c>
      <c r="I46" s="706">
        <v>388.54876000000098</v>
      </c>
      <c r="J46" s="707">
        <v>30.757858959014001</v>
      </c>
      <c r="K46" s="714">
        <v>0.36198867259200002</v>
      </c>
    </row>
    <row r="47" spans="1:11" ht="14.4" customHeight="1" thickBot="1" x14ac:dyDescent="0.35">
      <c r="A47" s="723" t="s">
        <v>373</v>
      </c>
      <c r="B47" s="701">
        <v>0</v>
      </c>
      <c r="C47" s="701">
        <v>23.295300000000001</v>
      </c>
      <c r="D47" s="702">
        <v>23.295300000000001</v>
      </c>
      <c r="E47" s="711" t="s">
        <v>329</v>
      </c>
      <c r="F47" s="701">
        <v>0</v>
      </c>
      <c r="G47" s="702">
        <v>0</v>
      </c>
      <c r="H47" s="704">
        <v>0</v>
      </c>
      <c r="I47" s="701">
        <v>-6.3948846218409004E-14</v>
      </c>
      <c r="J47" s="702">
        <v>-6.3948846218409004E-14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131.103653432371</v>
      </c>
      <c r="C48" s="701">
        <v>74.790319999999994</v>
      </c>
      <c r="D48" s="702">
        <v>-56.313333432370001</v>
      </c>
      <c r="E48" s="703">
        <v>0.57046709257799999</v>
      </c>
      <c r="F48" s="701">
        <v>75</v>
      </c>
      <c r="G48" s="702">
        <v>25</v>
      </c>
      <c r="H48" s="704">
        <v>2.5270199999999998</v>
      </c>
      <c r="I48" s="701">
        <v>20.525729999999999</v>
      </c>
      <c r="J48" s="702">
        <v>-4.4742699999989997</v>
      </c>
      <c r="K48" s="705">
        <v>0.27367639999999999</v>
      </c>
    </row>
    <row r="49" spans="1:11" ht="14.4" customHeight="1" thickBot="1" x14ac:dyDescent="0.35">
      <c r="A49" s="723" t="s">
        <v>375</v>
      </c>
      <c r="B49" s="701">
        <v>435</v>
      </c>
      <c r="C49" s="701">
        <v>469.13571999999999</v>
      </c>
      <c r="D49" s="702">
        <v>34.135719999998997</v>
      </c>
      <c r="E49" s="703">
        <v>1.07847291954</v>
      </c>
      <c r="F49" s="701">
        <v>411.57572987162803</v>
      </c>
      <c r="G49" s="702">
        <v>137.19190995720899</v>
      </c>
      <c r="H49" s="704">
        <v>35.250689999999999</v>
      </c>
      <c r="I49" s="701">
        <v>137.72694999999999</v>
      </c>
      <c r="J49" s="702">
        <v>0.53504004278999995</v>
      </c>
      <c r="K49" s="705">
        <v>0.334633312909</v>
      </c>
    </row>
    <row r="50" spans="1:11" ht="14.4" customHeight="1" thickBot="1" x14ac:dyDescent="0.35">
      <c r="A50" s="723" t="s">
        <v>376</v>
      </c>
      <c r="B50" s="701">
        <v>102.32951799772501</v>
      </c>
      <c r="C50" s="701">
        <v>114.34048</v>
      </c>
      <c r="D50" s="702">
        <v>12.010962002275001</v>
      </c>
      <c r="E50" s="703">
        <v>1.1173753403440001</v>
      </c>
      <c r="F50" s="701">
        <v>115</v>
      </c>
      <c r="G50" s="702">
        <v>38.333333333333002</v>
      </c>
      <c r="H50" s="704">
        <v>6.5674700000000001</v>
      </c>
      <c r="I50" s="701">
        <v>33.993859999999998</v>
      </c>
      <c r="J50" s="702">
        <v>-4.3394733333330002</v>
      </c>
      <c r="K50" s="705">
        <v>0.29559878260799999</v>
      </c>
    </row>
    <row r="51" spans="1:11" ht="14.4" customHeight="1" thickBot="1" x14ac:dyDescent="0.35">
      <c r="A51" s="723" t="s">
        <v>377</v>
      </c>
      <c r="B51" s="701">
        <v>10.866107078952</v>
      </c>
      <c r="C51" s="701">
        <v>58.519620000000003</v>
      </c>
      <c r="D51" s="702">
        <v>47.653512921047003</v>
      </c>
      <c r="E51" s="703">
        <v>5.3855184358840003</v>
      </c>
      <c r="F51" s="701">
        <v>53.320483009919002</v>
      </c>
      <c r="G51" s="702">
        <v>17.773494336639001</v>
      </c>
      <c r="H51" s="704">
        <v>0.29430000000000001</v>
      </c>
      <c r="I51" s="701">
        <v>8.9781099999999991</v>
      </c>
      <c r="J51" s="702">
        <v>-8.7953843366389997</v>
      </c>
      <c r="K51" s="705">
        <v>0.16838013260900001</v>
      </c>
    </row>
    <row r="52" spans="1:11" ht="14.4" customHeight="1" thickBot="1" x14ac:dyDescent="0.35">
      <c r="A52" s="723" t="s">
        <v>378</v>
      </c>
      <c r="B52" s="701">
        <v>0</v>
      </c>
      <c r="C52" s="701">
        <v>6.0122099999999996</v>
      </c>
      <c r="D52" s="702">
        <v>6.0122099999999996</v>
      </c>
      <c r="E52" s="711" t="s">
        <v>329</v>
      </c>
      <c r="F52" s="701">
        <v>5.2394330998819996</v>
      </c>
      <c r="G52" s="702">
        <v>1.7464776999610001</v>
      </c>
      <c r="H52" s="704">
        <v>5.57E-2</v>
      </c>
      <c r="I52" s="701">
        <v>5.57E-2</v>
      </c>
      <c r="J52" s="702">
        <v>-1.690777699961</v>
      </c>
      <c r="K52" s="705">
        <v>1.0630921119999999E-2</v>
      </c>
    </row>
    <row r="53" spans="1:11" ht="14.4" customHeight="1" thickBot="1" x14ac:dyDescent="0.35">
      <c r="A53" s="723" t="s">
        <v>379</v>
      </c>
      <c r="B53" s="701">
        <v>0</v>
      </c>
      <c r="C53" s="701">
        <v>15.139720000000001</v>
      </c>
      <c r="D53" s="702">
        <v>15.139720000000001</v>
      </c>
      <c r="E53" s="711" t="s">
        <v>368</v>
      </c>
      <c r="F53" s="701">
        <v>0</v>
      </c>
      <c r="G53" s="702">
        <v>0</v>
      </c>
      <c r="H53" s="704">
        <v>0</v>
      </c>
      <c r="I53" s="701">
        <v>5.0625600000000004</v>
      </c>
      <c r="J53" s="702">
        <v>5.0625600000000004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13</v>
      </c>
      <c r="C54" s="701">
        <v>11.81522</v>
      </c>
      <c r="D54" s="702">
        <v>-1.1847799999999999</v>
      </c>
      <c r="E54" s="703">
        <v>0.90886307692299995</v>
      </c>
      <c r="F54" s="701">
        <v>18.082650291650001</v>
      </c>
      <c r="G54" s="702">
        <v>6.0275500972160003</v>
      </c>
      <c r="H54" s="704">
        <v>0.51429000000000002</v>
      </c>
      <c r="I54" s="701">
        <v>2.4874499999999999</v>
      </c>
      <c r="J54" s="702">
        <v>-3.5401000972159999</v>
      </c>
      <c r="K54" s="705">
        <v>0.137560034612</v>
      </c>
    </row>
    <row r="55" spans="1:11" ht="14.4" customHeight="1" thickBot="1" x14ac:dyDescent="0.35">
      <c r="A55" s="723" t="s">
        <v>381</v>
      </c>
      <c r="B55" s="701">
        <v>220</v>
      </c>
      <c r="C55" s="701">
        <v>249.23418000000001</v>
      </c>
      <c r="D55" s="702">
        <v>29.234179999999999</v>
      </c>
      <c r="E55" s="703">
        <v>1.132882636363</v>
      </c>
      <c r="F55" s="701">
        <v>250</v>
      </c>
      <c r="G55" s="702">
        <v>83.333333333333002</v>
      </c>
      <c r="H55" s="704">
        <v>40.630429999999997</v>
      </c>
      <c r="I55" s="701">
        <v>107.161</v>
      </c>
      <c r="J55" s="702">
        <v>23.827666666666001</v>
      </c>
      <c r="K55" s="705">
        <v>0.42864400000000002</v>
      </c>
    </row>
    <row r="56" spans="1:11" ht="14.4" customHeight="1" thickBot="1" x14ac:dyDescent="0.35">
      <c r="A56" s="723" t="s">
        <v>382</v>
      </c>
      <c r="B56" s="701">
        <v>41.833148868392001</v>
      </c>
      <c r="C56" s="701">
        <v>37.339300000000001</v>
      </c>
      <c r="D56" s="702">
        <v>-4.4938488683919999</v>
      </c>
      <c r="E56" s="703">
        <v>0.89257684420200001</v>
      </c>
      <c r="F56" s="701">
        <v>35.154406849876999</v>
      </c>
      <c r="G56" s="702">
        <v>11.718135616625</v>
      </c>
      <c r="H56" s="704">
        <v>2.8808099999999999</v>
      </c>
      <c r="I56" s="701">
        <v>13.319229999999999</v>
      </c>
      <c r="J56" s="702">
        <v>1.6010943833739999</v>
      </c>
      <c r="K56" s="705">
        <v>0.37887796135700003</v>
      </c>
    </row>
    <row r="57" spans="1:11" ht="14.4" customHeight="1" thickBot="1" x14ac:dyDescent="0.35">
      <c r="A57" s="723" t="s">
        <v>383</v>
      </c>
      <c r="B57" s="701">
        <v>0</v>
      </c>
      <c r="C57" s="701">
        <v>4.150499999999</v>
      </c>
      <c r="D57" s="702">
        <v>4.150499999999</v>
      </c>
      <c r="E57" s="711" t="s">
        <v>368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13.7425</v>
      </c>
      <c r="D58" s="702">
        <v>13.7425</v>
      </c>
      <c r="E58" s="711" t="s">
        <v>368</v>
      </c>
      <c r="F58" s="701">
        <v>0</v>
      </c>
      <c r="G58" s="702">
        <v>0</v>
      </c>
      <c r="H58" s="704">
        <v>0</v>
      </c>
      <c r="I58" s="701">
        <v>4.8886099999999999</v>
      </c>
      <c r="J58" s="702">
        <v>4.8886099999999999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108.949856605484</v>
      </c>
      <c r="C59" s="701">
        <v>118.91387</v>
      </c>
      <c r="D59" s="702">
        <v>9.9640133945149998</v>
      </c>
      <c r="E59" s="703">
        <v>1.091455039088</v>
      </c>
      <c r="F59" s="701">
        <v>110</v>
      </c>
      <c r="G59" s="702">
        <v>36.666666666666003</v>
      </c>
      <c r="H59" s="704">
        <v>14.154</v>
      </c>
      <c r="I59" s="701">
        <v>54.215440000000001</v>
      </c>
      <c r="J59" s="702">
        <v>17.548773333332999</v>
      </c>
      <c r="K59" s="705">
        <v>0.49286763636300002</v>
      </c>
    </row>
    <row r="60" spans="1:11" ht="14.4" customHeight="1" thickBot="1" x14ac:dyDescent="0.35">
      <c r="A60" s="723" t="s">
        <v>386</v>
      </c>
      <c r="B60" s="701">
        <v>0</v>
      </c>
      <c r="C60" s="701">
        <v>0.65014000000000005</v>
      </c>
      <c r="D60" s="702">
        <v>0.65014000000000005</v>
      </c>
      <c r="E60" s="711" t="s">
        <v>329</v>
      </c>
      <c r="F60" s="701">
        <v>0</v>
      </c>
      <c r="G60" s="702">
        <v>0</v>
      </c>
      <c r="H60" s="704">
        <v>0</v>
      </c>
      <c r="I60" s="701">
        <v>0.13411999999999999</v>
      </c>
      <c r="J60" s="702">
        <v>0.13411999999999999</v>
      </c>
      <c r="K60" s="712" t="s">
        <v>329</v>
      </c>
    </row>
    <row r="61" spans="1:11" ht="14.4" customHeight="1" thickBot="1" x14ac:dyDescent="0.35">
      <c r="A61" s="722" t="s">
        <v>387</v>
      </c>
      <c r="B61" s="706">
        <v>493.22157490012802</v>
      </c>
      <c r="C61" s="706">
        <v>519.44140000000004</v>
      </c>
      <c r="D61" s="707">
        <v>26.219825099870999</v>
      </c>
      <c r="E61" s="713">
        <v>1.053160336923</v>
      </c>
      <c r="F61" s="706">
        <v>607.215000238274</v>
      </c>
      <c r="G61" s="707">
        <v>202.40500007942501</v>
      </c>
      <c r="H61" s="709">
        <v>13.81706</v>
      </c>
      <c r="I61" s="706">
        <v>88.02713</v>
      </c>
      <c r="J61" s="707">
        <v>-114.37787007942499</v>
      </c>
      <c r="K61" s="714">
        <v>0.14496863543399999</v>
      </c>
    </row>
    <row r="62" spans="1:11" ht="14.4" customHeight="1" thickBot="1" x14ac:dyDescent="0.35">
      <c r="A62" s="723" t="s">
        <v>388</v>
      </c>
      <c r="B62" s="701">
        <v>0</v>
      </c>
      <c r="C62" s="701">
        <v>29.842960000000001</v>
      </c>
      <c r="D62" s="702">
        <v>29.842960000000001</v>
      </c>
      <c r="E62" s="711" t="s">
        <v>329</v>
      </c>
      <c r="F62" s="701">
        <v>0</v>
      </c>
      <c r="G62" s="702">
        <v>0</v>
      </c>
      <c r="H62" s="704">
        <v>7.4607400000000004</v>
      </c>
      <c r="I62" s="701">
        <v>7.5373900000000003</v>
      </c>
      <c r="J62" s="702">
        <v>7.5373900000000003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31.34759</v>
      </c>
      <c r="D63" s="702">
        <v>31.34759</v>
      </c>
      <c r="E63" s="711" t="s">
        <v>329</v>
      </c>
      <c r="F63" s="701">
        <v>26.426422801249</v>
      </c>
      <c r="G63" s="702">
        <v>8.8088076004159994</v>
      </c>
      <c r="H63" s="704">
        <v>2.3443999999999998</v>
      </c>
      <c r="I63" s="701">
        <v>25.22709</v>
      </c>
      <c r="J63" s="702">
        <v>16.418282399582999</v>
      </c>
      <c r="K63" s="705">
        <v>0.95461615027199997</v>
      </c>
    </row>
    <row r="64" spans="1:11" ht="14.4" customHeight="1" thickBot="1" x14ac:dyDescent="0.35">
      <c r="A64" s="723" t="s">
        <v>390</v>
      </c>
      <c r="B64" s="701">
        <v>53.281130809125003</v>
      </c>
      <c r="C64" s="701">
        <v>7.8526400000000001</v>
      </c>
      <c r="D64" s="702">
        <v>-45.428490809125002</v>
      </c>
      <c r="E64" s="703">
        <v>0.14738125637999999</v>
      </c>
      <c r="F64" s="701">
        <v>8.6196147737610005</v>
      </c>
      <c r="G64" s="702">
        <v>2.8732049245870002</v>
      </c>
      <c r="H64" s="704">
        <v>3.9790000000000001</v>
      </c>
      <c r="I64" s="701">
        <v>5.6367000000000003</v>
      </c>
      <c r="J64" s="702">
        <v>2.763495075412</v>
      </c>
      <c r="K64" s="705">
        <v>0.65393873716399997</v>
      </c>
    </row>
    <row r="65" spans="1:11" ht="14.4" customHeight="1" thickBot="1" x14ac:dyDescent="0.35">
      <c r="A65" s="723" t="s">
        <v>391</v>
      </c>
      <c r="B65" s="701">
        <v>433.88506425927</v>
      </c>
      <c r="C65" s="701">
        <v>439.13378999999998</v>
      </c>
      <c r="D65" s="702">
        <v>5.2487257407290002</v>
      </c>
      <c r="E65" s="703">
        <v>1.012097041758</v>
      </c>
      <c r="F65" s="701">
        <v>570.78196884818897</v>
      </c>
      <c r="G65" s="702">
        <v>190.26065628273</v>
      </c>
      <c r="H65" s="704">
        <v>0</v>
      </c>
      <c r="I65" s="701">
        <v>39.356059999999999</v>
      </c>
      <c r="J65" s="702">
        <v>-150.90459628272899</v>
      </c>
      <c r="K65" s="705">
        <v>6.8951126959000006E-2</v>
      </c>
    </row>
    <row r="66" spans="1:11" ht="14.4" customHeight="1" thickBot="1" x14ac:dyDescent="0.35">
      <c r="A66" s="723" t="s">
        <v>392</v>
      </c>
      <c r="B66" s="701">
        <v>0</v>
      </c>
      <c r="C66" s="701">
        <v>9.6044</v>
      </c>
      <c r="D66" s="702">
        <v>9.6044</v>
      </c>
      <c r="E66" s="711" t="s">
        <v>329</v>
      </c>
      <c r="F66" s="701">
        <v>0</v>
      </c>
      <c r="G66" s="702">
        <v>0</v>
      </c>
      <c r="H66" s="704">
        <v>0</v>
      </c>
      <c r="I66" s="701">
        <v>1.5246</v>
      </c>
      <c r="J66" s="702">
        <v>1.5246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6.055379831732</v>
      </c>
      <c r="C67" s="701">
        <v>1.6600200000000001</v>
      </c>
      <c r="D67" s="702">
        <v>-4.3953598317319997</v>
      </c>
      <c r="E67" s="703">
        <v>0.274139698273</v>
      </c>
      <c r="F67" s="701">
        <v>1.386993815074</v>
      </c>
      <c r="G67" s="702">
        <v>0.46233127169100002</v>
      </c>
      <c r="H67" s="704">
        <v>3.2919999999999998E-2</v>
      </c>
      <c r="I67" s="701">
        <v>8.7452900000000007</v>
      </c>
      <c r="J67" s="702">
        <v>8.2829587283079995</v>
      </c>
      <c r="K67" s="705">
        <v>6.3052119663059996</v>
      </c>
    </row>
    <row r="68" spans="1:11" ht="14.4" customHeight="1" thickBot="1" x14ac:dyDescent="0.35">
      <c r="A68" s="722" t="s">
        <v>394</v>
      </c>
      <c r="B68" s="706">
        <v>1936.17031083897</v>
      </c>
      <c r="C68" s="706">
        <v>1983.9230700000001</v>
      </c>
      <c r="D68" s="707">
        <v>47.752759161031001</v>
      </c>
      <c r="E68" s="713">
        <v>1.0246635117239999</v>
      </c>
      <c r="F68" s="706">
        <v>1974.3860521393301</v>
      </c>
      <c r="G68" s="707">
        <v>658.12868404644405</v>
      </c>
      <c r="H68" s="709">
        <v>175.872140000001</v>
      </c>
      <c r="I68" s="706">
        <v>826.79416000000106</v>
      </c>
      <c r="J68" s="707">
        <v>168.665475953558</v>
      </c>
      <c r="K68" s="714">
        <v>0.418760130068</v>
      </c>
    </row>
    <row r="69" spans="1:11" ht="14.4" customHeight="1" thickBot="1" x14ac:dyDescent="0.35">
      <c r="A69" s="723" t="s">
        <v>395</v>
      </c>
      <c r="B69" s="701">
        <v>14</v>
      </c>
      <c r="C69" s="701">
        <v>61.780069999999</v>
      </c>
      <c r="D69" s="702">
        <v>47.780069999999</v>
      </c>
      <c r="E69" s="703">
        <v>4.4128621428569996</v>
      </c>
      <c r="F69" s="701">
        <v>0</v>
      </c>
      <c r="G69" s="702">
        <v>0</v>
      </c>
      <c r="H69" s="704">
        <v>0</v>
      </c>
      <c r="I69" s="701">
        <v>5.9751200000000004</v>
      </c>
      <c r="J69" s="702">
        <v>5.9751200000000004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50</v>
      </c>
      <c r="C70" s="701">
        <v>44.152650000000001</v>
      </c>
      <c r="D70" s="702">
        <v>-5.8473499999999996</v>
      </c>
      <c r="E70" s="703">
        <v>0.883052999999</v>
      </c>
      <c r="F70" s="701">
        <v>49.386052139329998</v>
      </c>
      <c r="G70" s="702">
        <v>16.462017379776</v>
      </c>
      <c r="H70" s="704">
        <v>6.7518099999999999</v>
      </c>
      <c r="I70" s="701">
        <v>11.23601</v>
      </c>
      <c r="J70" s="702">
        <v>-5.2260073797760001</v>
      </c>
      <c r="K70" s="705">
        <v>0.227513832616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11" t="s">
        <v>329</v>
      </c>
      <c r="F71" s="701">
        <v>0</v>
      </c>
      <c r="G71" s="702">
        <v>0</v>
      </c>
      <c r="H71" s="704">
        <v>0</v>
      </c>
      <c r="I71" s="701">
        <v>0.372</v>
      </c>
      <c r="J71" s="702">
        <v>0.372</v>
      </c>
      <c r="K71" s="712" t="s">
        <v>368</v>
      </c>
    </row>
    <row r="72" spans="1:11" ht="14.4" customHeight="1" thickBot="1" x14ac:dyDescent="0.35">
      <c r="A72" s="723" t="s">
        <v>398</v>
      </c>
      <c r="B72" s="701">
        <v>0</v>
      </c>
      <c r="C72" s="701">
        <v>8.7545300000000008</v>
      </c>
      <c r="D72" s="702">
        <v>8.7545300000000008</v>
      </c>
      <c r="E72" s="711" t="s">
        <v>329</v>
      </c>
      <c r="F72" s="701">
        <v>0</v>
      </c>
      <c r="G72" s="702">
        <v>0</v>
      </c>
      <c r="H72" s="704">
        <v>0</v>
      </c>
      <c r="I72" s="701">
        <v>5.7042599999999997</v>
      </c>
      <c r="J72" s="702">
        <v>5.7042599999999997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-6.1499999999999999E-2</v>
      </c>
      <c r="I73" s="701">
        <v>-6.1499999999999999E-2</v>
      </c>
      <c r="J73" s="702">
        <v>-6.1499999999999999E-2</v>
      </c>
      <c r="K73" s="712" t="s">
        <v>368</v>
      </c>
    </row>
    <row r="74" spans="1:11" ht="14.4" customHeight="1" thickBot="1" x14ac:dyDescent="0.35">
      <c r="A74" s="723" t="s">
        <v>400</v>
      </c>
      <c r="B74" s="701">
        <v>440</v>
      </c>
      <c r="C74" s="701">
        <v>445.86381</v>
      </c>
      <c r="D74" s="702">
        <v>5.8638099999989999</v>
      </c>
      <c r="E74" s="703">
        <v>1.0133268409089999</v>
      </c>
      <c r="F74" s="701">
        <v>445</v>
      </c>
      <c r="G74" s="702">
        <v>148.333333333333</v>
      </c>
      <c r="H74" s="704">
        <v>31.132059999999999</v>
      </c>
      <c r="I74" s="701">
        <v>239.74761000000001</v>
      </c>
      <c r="J74" s="702">
        <v>91.414276666665998</v>
      </c>
      <c r="K74" s="705">
        <v>0.53875867415699996</v>
      </c>
    </row>
    <row r="75" spans="1:11" ht="14.4" customHeight="1" thickBot="1" x14ac:dyDescent="0.35">
      <c r="A75" s="723" t="s">
        <v>401</v>
      </c>
      <c r="B75" s="701">
        <v>1262.17031083897</v>
      </c>
      <c r="C75" s="701">
        <v>1288.4913300000001</v>
      </c>
      <c r="D75" s="702">
        <v>26.321019161031</v>
      </c>
      <c r="E75" s="703">
        <v>1.0208537777619999</v>
      </c>
      <c r="F75" s="701">
        <v>1360</v>
      </c>
      <c r="G75" s="702">
        <v>453.33333333333297</v>
      </c>
      <c r="H75" s="704">
        <v>124.89398000000099</v>
      </c>
      <c r="I75" s="701">
        <v>509.14950000000101</v>
      </c>
      <c r="J75" s="702">
        <v>55.816166666667002</v>
      </c>
      <c r="K75" s="705">
        <v>0.37437463235200003</v>
      </c>
    </row>
    <row r="76" spans="1:11" ht="14.4" customHeight="1" thickBot="1" x14ac:dyDescent="0.35">
      <c r="A76" s="723" t="s">
        <v>402</v>
      </c>
      <c r="B76" s="701">
        <v>170</v>
      </c>
      <c r="C76" s="701">
        <v>134.88068000000001</v>
      </c>
      <c r="D76" s="702">
        <v>-35.119320000000002</v>
      </c>
      <c r="E76" s="703">
        <v>0.79341576470499997</v>
      </c>
      <c r="F76" s="701">
        <v>120</v>
      </c>
      <c r="G76" s="702">
        <v>40</v>
      </c>
      <c r="H76" s="704">
        <v>13.15579</v>
      </c>
      <c r="I76" s="701">
        <v>54.67116</v>
      </c>
      <c r="J76" s="702">
        <v>14.67116</v>
      </c>
      <c r="K76" s="705">
        <v>0.45559300000000003</v>
      </c>
    </row>
    <row r="77" spans="1:11" ht="14.4" customHeight="1" thickBot="1" x14ac:dyDescent="0.35">
      <c r="A77" s="721" t="s">
        <v>42</v>
      </c>
      <c r="B77" s="701">
        <v>2352.5072310322198</v>
      </c>
      <c r="C77" s="701">
        <v>2313.2950000000001</v>
      </c>
      <c r="D77" s="702">
        <v>-39.212231032218</v>
      </c>
      <c r="E77" s="703">
        <v>0.98333172773499999</v>
      </c>
      <c r="F77" s="701">
        <v>2293.4354326765101</v>
      </c>
      <c r="G77" s="702">
        <v>764.47847755883697</v>
      </c>
      <c r="H77" s="704">
        <v>154.435000000001</v>
      </c>
      <c r="I77" s="701">
        <v>923.81200000000104</v>
      </c>
      <c r="J77" s="702">
        <v>159.33352244116401</v>
      </c>
      <c r="K77" s="705">
        <v>0.40280706700399999</v>
      </c>
    </row>
    <row r="78" spans="1:11" ht="14.4" customHeight="1" thickBot="1" x14ac:dyDescent="0.35">
      <c r="A78" s="722" t="s">
        <v>403</v>
      </c>
      <c r="B78" s="706">
        <v>2352.5072310322198</v>
      </c>
      <c r="C78" s="706">
        <v>2313.2950000000001</v>
      </c>
      <c r="D78" s="707">
        <v>-39.212231032218</v>
      </c>
      <c r="E78" s="713">
        <v>0.98333172773499999</v>
      </c>
      <c r="F78" s="706">
        <v>2293.4354326765101</v>
      </c>
      <c r="G78" s="707">
        <v>764.47847755883697</v>
      </c>
      <c r="H78" s="709">
        <v>154.435000000001</v>
      </c>
      <c r="I78" s="706">
        <v>923.81200000000104</v>
      </c>
      <c r="J78" s="707">
        <v>159.33352244116401</v>
      </c>
      <c r="K78" s="714">
        <v>0.40280706700399999</v>
      </c>
    </row>
    <row r="79" spans="1:11" ht="14.4" customHeight="1" thickBot="1" x14ac:dyDescent="0.35">
      <c r="A79" s="723" t="s">
        <v>404</v>
      </c>
      <c r="B79" s="701">
        <v>758.30899999999701</v>
      </c>
      <c r="C79" s="701">
        <v>772.322</v>
      </c>
      <c r="D79" s="702">
        <v>14.013000000003</v>
      </c>
      <c r="E79" s="703">
        <v>1.01847927428</v>
      </c>
      <c r="F79" s="701">
        <v>763.51065710169496</v>
      </c>
      <c r="G79" s="702">
        <v>254.503552367232</v>
      </c>
      <c r="H79" s="704">
        <v>60.965000000000003</v>
      </c>
      <c r="I79" s="701">
        <v>247.14599999999999</v>
      </c>
      <c r="J79" s="702">
        <v>-7.3575523672310004</v>
      </c>
      <c r="K79" s="705">
        <v>0.32369685701299999</v>
      </c>
    </row>
    <row r="80" spans="1:11" ht="14.4" customHeight="1" thickBot="1" x14ac:dyDescent="0.35">
      <c r="A80" s="723" t="s">
        <v>405</v>
      </c>
      <c r="B80" s="701">
        <v>220.19823103222799</v>
      </c>
      <c r="C80" s="701">
        <v>200.47200000000001</v>
      </c>
      <c r="D80" s="702">
        <v>-19.726231032228</v>
      </c>
      <c r="E80" s="703">
        <v>0.91041603313599995</v>
      </c>
      <c r="F80" s="701">
        <v>213.17424084048099</v>
      </c>
      <c r="G80" s="702">
        <v>71.058080280159999</v>
      </c>
      <c r="H80" s="704">
        <v>18.882000000000001</v>
      </c>
      <c r="I80" s="701">
        <v>78.135999999999996</v>
      </c>
      <c r="J80" s="702">
        <v>7.0779197198389996</v>
      </c>
      <c r="K80" s="705">
        <v>0.36653584266</v>
      </c>
    </row>
    <row r="81" spans="1:11" ht="14.4" customHeight="1" thickBot="1" x14ac:dyDescent="0.35">
      <c r="A81" s="723" t="s">
        <v>406</v>
      </c>
      <c r="B81" s="701">
        <v>1373.99999999999</v>
      </c>
      <c r="C81" s="701">
        <v>1340.501</v>
      </c>
      <c r="D81" s="702">
        <v>-33.498999999993998</v>
      </c>
      <c r="E81" s="703">
        <v>0.97561935953400003</v>
      </c>
      <c r="F81" s="701">
        <v>1316.7505347343399</v>
      </c>
      <c r="G81" s="702">
        <v>438.91684491144503</v>
      </c>
      <c r="H81" s="704">
        <v>74.587999999999994</v>
      </c>
      <c r="I81" s="701">
        <v>598.530000000001</v>
      </c>
      <c r="J81" s="702">
        <v>159.613155088556</v>
      </c>
      <c r="K81" s="705">
        <v>0.45455079319199998</v>
      </c>
    </row>
    <row r="82" spans="1:11" ht="14.4" customHeight="1" thickBot="1" x14ac:dyDescent="0.35">
      <c r="A82" s="724" t="s">
        <v>407</v>
      </c>
      <c r="B82" s="706">
        <v>4369.5772596404604</v>
      </c>
      <c r="C82" s="706">
        <v>4034.09863</v>
      </c>
      <c r="D82" s="707">
        <v>-335.47862964045999</v>
      </c>
      <c r="E82" s="713">
        <v>0.923224007791</v>
      </c>
      <c r="F82" s="706">
        <v>4178.5336444780896</v>
      </c>
      <c r="G82" s="707">
        <v>1392.8445481593601</v>
      </c>
      <c r="H82" s="709">
        <v>335.82862000000199</v>
      </c>
      <c r="I82" s="706">
        <v>1346.44595</v>
      </c>
      <c r="J82" s="707">
        <v>-46.398598159359999</v>
      </c>
      <c r="K82" s="714">
        <v>0.32222929490500002</v>
      </c>
    </row>
    <row r="83" spans="1:11" ht="14.4" customHeight="1" thickBot="1" x14ac:dyDescent="0.35">
      <c r="A83" s="721" t="s">
        <v>45</v>
      </c>
      <c r="B83" s="701">
        <v>1577.8268364083799</v>
      </c>
      <c r="C83" s="701">
        <v>1303.8955900000001</v>
      </c>
      <c r="D83" s="702">
        <v>-273.93124640837999</v>
      </c>
      <c r="E83" s="703">
        <v>0.826387002624</v>
      </c>
      <c r="F83" s="701">
        <v>1337.2197460175801</v>
      </c>
      <c r="G83" s="702">
        <v>445.73991533919502</v>
      </c>
      <c r="H83" s="704">
        <v>98.426230000000004</v>
      </c>
      <c r="I83" s="701">
        <v>263.89881000000099</v>
      </c>
      <c r="J83" s="702">
        <v>-181.841105339194</v>
      </c>
      <c r="K83" s="705">
        <v>0.197348873127</v>
      </c>
    </row>
    <row r="84" spans="1:11" ht="14.4" customHeight="1" thickBot="1" x14ac:dyDescent="0.35">
      <c r="A84" s="725" t="s">
        <v>408</v>
      </c>
      <c r="B84" s="701">
        <v>1577.8268364083799</v>
      </c>
      <c r="C84" s="701">
        <v>1303.8955900000001</v>
      </c>
      <c r="D84" s="702">
        <v>-273.93124640837999</v>
      </c>
      <c r="E84" s="703">
        <v>0.826387002624</v>
      </c>
      <c r="F84" s="701">
        <v>1337.2197460175801</v>
      </c>
      <c r="G84" s="702">
        <v>445.73991533919502</v>
      </c>
      <c r="H84" s="704">
        <v>98.426230000000004</v>
      </c>
      <c r="I84" s="701">
        <v>263.89881000000099</v>
      </c>
      <c r="J84" s="702">
        <v>-181.841105339194</v>
      </c>
      <c r="K84" s="705">
        <v>0.197348873127</v>
      </c>
    </row>
    <row r="85" spans="1:11" ht="14.4" customHeight="1" thickBot="1" x14ac:dyDescent="0.35">
      <c r="A85" s="723" t="s">
        <v>409</v>
      </c>
      <c r="B85" s="701">
        <v>902.40905854169102</v>
      </c>
      <c r="C85" s="701">
        <v>664.00320999999997</v>
      </c>
      <c r="D85" s="702">
        <v>-238.405848541691</v>
      </c>
      <c r="E85" s="703">
        <v>0.73581177373399997</v>
      </c>
      <c r="F85" s="701">
        <v>668.62502463781402</v>
      </c>
      <c r="G85" s="702">
        <v>222.875008212605</v>
      </c>
      <c r="H85" s="704">
        <v>17.84966</v>
      </c>
      <c r="I85" s="701">
        <v>92.693439999999995</v>
      </c>
      <c r="J85" s="702">
        <v>-130.18156821260399</v>
      </c>
      <c r="K85" s="705">
        <v>0.138632920672</v>
      </c>
    </row>
    <row r="86" spans="1:11" ht="14.4" customHeight="1" thickBot="1" x14ac:dyDescent="0.35">
      <c r="A86" s="723" t="s">
        <v>410</v>
      </c>
      <c r="B86" s="701">
        <v>88.311250760050996</v>
      </c>
      <c r="C86" s="701">
        <v>95.839250000000007</v>
      </c>
      <c r="D86" s="702">
        <v>7.5279992399479996</v>
      </c>
      <c r="E86" s="703">
        <v>1.085243943157</v>
      </c>
      <c r="F86" s="701">
        <v>81.651664046161997</v>
      </c>
      <c r="G86" s="702">
        <v>27.217221348719999</v>
      </c>
      <c r="H86" s="704">
        <v>33.620350000000002</v>
      </c>
      <c r="I86" s="701">
        <v>53.439630000000001</v>
      </c>
      <c r="J86" s="702">
        <v>26.222408651279</v>
      </c>
      <c r="K86" s="705">
        <v>0.65448304849899996</v>
      </c>
    </row>
    <row r="87" spans="1:11" ht="14.4" customHeight="1" thickBot="1" x14ac:dyDescent="0.35">
      <c r="A87" s="723" t="s">
        <v>411</v>
      </c>
      <c r="B87" s="701">
        <v>406.10652710663902</v>
      </c>
      <c r="C87" s="701">
        <v>359.61233000000101</v>
      </c>
      <c r="D87" s="702">
        <v>-46.494197106637998</v>
      </c>
      <c r="E87" s="703">
        <v>0.88551231264800001</v>
      </c>
      <c r="F87" s="701">
        <v>426.541912138638</v>
      </c>
      <c r="G87" s="702">
        <v>142.180637379546</v>
      </c>
      <c r="H87" s="704">
        <v>32.087760000000003</v>
      </c>
      <c r="I87" s="701">
        <v>56.755429999999997</v>
      </c>
      <c r="J87" s="702">
        <v>-85.425207379545995</v>
      </c>
      <c r="K87" s="705">
        <v>0.133059444769</v>
      </c>
    </row>
    <row r="88" spans="1:11" ht="14.4" customHeight="1" thickBot="1" x14ac:dyDescent="0.35">
      <c r="A88" s="723" t="s">
        <v>412</v>
      </c>
      <c r="B88" s="701">
        <v>180.99999999999901</v>
      </c>
      <c r="C88" s="701">
        <v>181.92036999999999</v>
      </c>
      <c r="D88" s="702">
        <v>0.92037000000000002</v>
      </c>
      <c r="E88" s="703">
        <v>1.005084917127</v>
      </c>
      <c r="F88" s="701">
        <v>157.819549887618</v>
      </c>
      <c r="G88" s="702">
        <v>52.606516629205998</v>
      </c>
      <c r="H88" s="704">
        <v>14.868460000000001</v>
      </c>
      <c r="I88" s="701">
        <v>61.010309999999997</v>
      </c>
      <c r="J88" s="702">
        <v>8.4037933707940002</v>
      </c>
      <c r="K88" s="705">
        <v>0.38658271451999998</v>
      </c>
    </row>
    <row r="89" spans="1:11" ht="14.4" customHeight="1" thickBot="1" x14ac:dyDescent="0.35">
      <c r="A89" s="723" t="s">
        <v>413</v>
      </c>
      <c r="B89" s="701">
        <v>0</v>
      </c>
      <c r="C89" s="701">
        <v>2.5204300000000002</v>
      </c>
      <c r="D89" s="702">
        <v>2.5204300000000002</v>
      </c>
      <c r="E89" s="711" t="s">
        <v>368</v>
      </c>
      <c r="F89" s="701">
        <v>2.5815953073509998</v>
      </c>
      <c r="G89" s="702">
        <v>0.86053176911700002</v>
      </c>
      <c r="H89" s="704">
        <v>0</v>
      </c>
      <c r="I89" s="701">
        <v>0</v>
      </c>
      <c r="J89" s="702">
        <v>-0.86053176911700002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67.043000000000006</v>
      </c>
      <c r="D90" s="707">
        <v>67.043000000000006</v>
      </c>
      <c r="E90" s="708" t="s">
        <v>329</v>
      </c>
      <c r="F90" s="706">
        <v>0</v>
      </c>
      <c r="G90" s="707">
        <v>0</v>
      </c>
      <c r="H90" s="709">
        <v>0</v>
      </c>
      <c r="I90" s="706">
        <v>9.3490000000000002</v>
      </c>
      <c r="J90" s="707">
        <v>9.3490000000000002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67.043000000000006</v>
      </c>
      <c r="D91" s="707">
        <v>67.043000000000006</v>
      </c>
      <c r="E91" s="708" t="s">
        <v>329</v>
      </c>
      <c r="F91" s="706">
        <v>0</v>
      </c>
      <c r="G91" s="707">
        <v>0</v>
      </c>
      <c r="H91" s="709">
        <v>0</v>
      </c>
      <c r="I91" s="706">
        <v>9.3490000000000002</v>
      </c>
      <c r="J91" s="707">
        <v>9.3490000000000002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49.396000000000001</v>
      </c>
      <c r="D92" s="702">
        <v>49.396000000000001</v>
      </c>
      <c r="E92" s="711" t="s">
        <v>329</v>
      </c>
      <c r="F92" s="701">
        <v>0</v>
      </c>
      <c r="G92" s="702">
        <v>0</v>
      </c>
      <c r="H92" s="704">
        <v>0</v>
      </c>
      <c r="I92" s="701">
        <v>5.6689999999999996</v>
      </c>
      <c r="J92" s="702">
        <v>5.6689999999999996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17.646999999999998</v>
      </c>
      <c r="D93" s="702">
        <v>17.646999999999998</v>
      </c>
      <c r="E93" s="711" t="s">
        <v>329</v>
      </c>
      <c r="F93" s="701">
        <v>0</v>
      </c>
      <c r="G93" s="702">
        <v>0</v>
      </c>
      <c r="H93" s="704">
        <v>0</v>
      </c>
      <c r="I93" s="701">
        <v>3.68</v>
      </c>
      <c r="J93" s="702">
        <v>3.68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2791.7504232320798</v>
      </c>
      <c r="C94" s="701">
        <v>2663.1600400000002</v>
      </c>
      <c r="D94" s="702">
        <v>-128.590383232081</v>
      </c>
      <c r="E94" s="703">
        <v>0.95393915510399996</v>
      </c>
      <c r="F94" s="701">
        <v>2841.3138984605098</v>
      </c>
      <c r="G94" s="702">
        <v>947.10463282016894</v>
      </c>
      <c r="H94" s="704">
        <v>237.40239000000099</v>
      </c>
      <c r="I94" s="701">
        <v>1073.19814</v>
      </c>
      <c r="J94" s="702">
        <v>126.093507179833</v>
      </c>
      <c r="K94" s="705">
        <v>0.377711924255</v>
      </c>
    </row>
    <row r="95" spans="1:11" ht="14.4" customHeight="1" thickBot="1" x14ac:dyDescent="0.35">
      <c r="A95" s="722" t="s">
        <v>417</v>
      </c>
      <c r="B95" s="706">
        <v>0.670030685279</v>
      </c>
      <c r="C95" s="706">
        <v>0</v>
      </c>
      <c r="D95" s="707">
        <v>-0.670030685279</v>
      </c>
      <c r="E95" s="713">
        <v>0</v>
      </c>
      <c r="F95" s="706">
        <v>0</v>
      </c>
      <c r="G95" s="707">
        <v>0</v>
      </c>
      <c r="H95" s="709">
        <v>0</v>
      </c>
      <c r="I95" s="706">
        <v>0</v>
      </c>
      <c r="J95" s="707">
        <v>0</v>
      </c>
      <c r="K95" s="714">
        <v>4</v>
      </c>
    </row>
    <row r="96" spans="1:11" ht="14.4" customHeight="1" thickBot="1" x14ac:dyDescent="0.35">
      <c r="A96" s="723" t="s">
        <v>418</v>
      </c>
      <c r="B96" s="701">
        <v>0.670030685279</v>
      </c>
      <c r="C96" s="701">
        <v>0</v>
      </c>
      <c r="D96" s="702">
        <v>-0.670030685279</v>
      </c>
      <c r="E96" s="703">
        <v>0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05">
        <v>4</v>
      </c>
    </row>
    <row r="97" spans="1:11" ht="14.4" customHeight="1" thickBot="1" x14ac:dyDescent="0.35">
      <c r="A97" s="722" t="s">
        <v>419</v>
      </c>
      <c r="B97" s="706">
        <v>65.344375061603998</v>
      </c>
      <c r="C97" s="706">
        <v>56.9497</v>
      </c>
      <c r="D97" s="707">
        <v>-8.3946750616039996</v>
      </c>
      <c r="E97" s="713">
        <v>0.871531787492</v>
      </c>
      <c r="F97" s="706">
        <v>57.108338639353001</v>
      </c>
      <c r="G97" s="707">
        <v>19.036112879784</v>
      </c>
      <c r="H97" s="709">
        <v>5.0747900000000001</v>
      </c>
      <c r="I97" s="706">
        <v>19.51484</v>
      </c>
      <c r="J97" s="707">
        <v>0.47872712021500002</v>
      </c>
      <c r="K97" s="714">
        <v>0.34171612175999999</v>
      </c>
    </row>
    <row r="98" spans="1:11" ht="14.4" customHeight="1" thickBot="1" x14ac:dyDescent="0.35">
      <c r="A98" s="723" t="s">
        <v>420</v>
      </c>
      <c r="B98" s="701">
        <v>17.274141345312</v>
      </c>
      <c r="C98" s="701">
        <v>17.011800000000001</v>
      </c>
      <c r="D98" s="702">
        <v>-0.26234134531199998</v>
      </c>
      <c r="E98" s="703">
        <v>0.98481306016500003</v>
      </c>
      <c r="F98" s="701">
        <v>15.927629474391001</v>
      </c>
      <c r="G98" s="702">
        <v>5.3092098247969997</v>
      </c>
      <c r="H98" s="704">
        <v>1.3331999999999999</v>
      </c>
      <c r="I98" s="701">
        <v>5.0475000000000003</v>
      </c>
      <c r="J98" s="702">
        <v>-0.261709824797</v>
      </c>
      <c r="K98" s="705">
        <v>0.31690214843999998</v>
      </c>
    </row>
    <row r="99" spans="1:11" ht="14.4" customHeight="1" thickBot="1" x14ac:dyDescent="0.35">
      <c r="A99" s="723" t="s">
        <v>421</v>
      </c>
      <c r="B99" s="701">
        <v>48.070233716292002</v>
      </c>
      <c r="C99" s="701">
        <v>39.937899999999999</v>
      </c>
      <c r="D99" s="702">
        <v>-8.1323337162920009</v>
      </c>
      <c r="E99" s="703">
        <v>0.83082391976100001</v>
      </c>
      <c r="F99" s="701">
        <v>41.180709164961002</v>
      </c>
      <c r="G99" s="702">
        <v>13.726903054987</v>
      </c>
      <c r="H99" s="704">
        <v>3.74159</v>
      </c>
      <c r="I99" s="701">
        <v>14.46734</v>
      </c>
      <c r="J99" s="702">
        <v>0.74043694501199997</v>
      </c>
      <c r="K99" s="705">
        <v>0.35131352260199999</v>
      </c>
    </row>
    <row r="100" spans="1:11" ht="14.4" customHeight="1" thickBot="1" x14ac:dyDescent="0.35">
      <c r="A100" s="722" t="s">
        <v>422</v>
      </c>
      <c r="B100" s="706">
        <v>64</v>
      </c>
      <c r="C100" s="706">
        <v>59.972799999999999</v>
      </c>
      <c r="D100" s="707">
        <v>-4.0271999999999997</v>
      </c>
      <c r="E100" s="713">
        <v>0.93707499999900001</v>
      </c>
      <c r="F100" s="706">
        <v>72.298388045132</v>
      </c>
      <c r="G100" s="707">
        <v>24.099462681710001</v>
      </c>
      <c r="H100" s="709">
        <v>7.83</v>
      </c>
      <c r="I100" s="706">
        <v>39.537329999999997</v>
      </c>
      <c r="J100" s="707">
        <v>15.437867318288999</v>
      </c>
      <c r="K100" s="714">
        <v>0.54686322985900004</v>
      </c>
    </row>
    <row r="101" spans="1:11" ht="14.4" customHeight="1" thickBot="1" x14ac:dyDescent="0.35">
      <c r="A101" s="723" t="s">
        <v>423</v>
      </c>
      <c r="B101" s="701">
        <v>30</v>
      </c>
      <c r="C101" s="701">
        <v>31.32</v>
      </c>
      <c r="D101" s="702">
        <v>1.319999999999</v>
      </c>
      <c r="E101" s="703">
        <v>1.044</v>
      </c>
      <c r="F101" s="701">
        <v>32.937464788732001</v>
      </c>
      <c r="G101" s="702">
        <v>10.979154929577</v>
      </c>
      <c r="H101" s="704">
        <v>7.83</v>
      </c>
      <c r="I101" s="701">
        <v>15.66</v>
      </c>
      <c r="J101" s="702">
        <v>4.6808450704220004</v>
      </c>
      <c r="K101" s="705">
        <v>0.475446428571</v>
      </c>
    </row>
    <row r="102" spans="1:11" ht="14.4" customHeight="1" thickBot="1" x14ac:dyDescent="0.35">
      <c r="A102" s="723" t="s">
        <v>424</v>
      </c>
      <c r="B102" s="701">
        <v>34</v>
      </c>
      <c r="C102" s="701">
        <v>28.652799999999999</v>
      </c>
      <c r="D102" s="702">
        <v>-5.3472</v>
      </c>
      <c r="E102" s="703">
        <v>0.84272941176399996</v>
      </c>
      <c r="F102" s="701">
        <v>39.360923256398998</v>
      </c>
      <c r="G102" s="702">
        <v>13.120307752133</v>
      </c>
      <c r="H102" s="704">
        <v>0</v>
      </c>
      <c r="I102" s="701">
        <v>23.877330000000001</v>
      </c>
      <c r="J102" s="702">
        <v>10.757022247866001</v>
      </c>
      <c r="K102" s="705">
        <v>0.60662525226999997</v>
      </c>
    </row>
    <row r="103" spans="1:11" ht="14.4" customHeight="1" thickBot="1" x14ac:dyDescent="0.35">
      <c r="A103" s="722" t="s">
        <v>425</v>
      </c>
      <c r="B103" s="706">
        <v>0</v>
      </c>
      <c r="C103" s="706">
        <v>0</v>
      </c>
      <c r="D103" s="707">
        <v>0</v>
      </c>
      <c r="E103" s="708" t="s">
        <v>329</v>
      </c>
      <c r="F103" s="706">
        <v>0</v>
      </c>
      <c r="G103" s="707">
        <v>0</v>
      </c>
      <c r="H103" s="709">
        <v>7.26</v>
      </c>
      <c r="I103" s="706">
        <v>7.26</v>
      </c>
      <c r="J103" s="707">
        <v>7.26</v>
      </c>
      <c r="K103" s="710" t="s">
        <v>368</v>
      </c>
    </row>
    <row r="104" spans="1:11" ht="14.4" customHeight="1" thickBot="1" x14ac:dyDescent="0.35">
      <c r="A104" s="723" t="s">
        <v>426</v>
      </c>
      <c r="B104" s="701">
        <v>0</v>
      </c>
      <c r="C104" s="701">
        <v>0</v>
      </c>
      <c r="D104" s="702">
        <v>0</v>
      </c>
      <c r="E104" s="711" t="s">
        <v>329</v>
      </c>
      <c r="F104" s="701">
        <v>0</v>
      </c>
      <c r="G104" s="702">
        <v>0</v>
      </c>
      <c r="H104" s="704">
        <v>7.26</v>
      </c>
      <c r="I104" s="701">
        <v>7.26</v>
      </c>
      <c r="J104" s="702">
        <v>7.26</v>
      </c>
      <c r="K104" s="712" t="s">
        <v>368</v>
      </c>
    </row>
    <row r="105" spans="1:11" ht="14.4" customHeight="1" thickBot="1" x14ac:dyDescent="0.35">
      <c r="A105" s="722" t="s">
        <v>427</v>
      </c>
      <c r="B105" s="706">
        <v>1565.88718825408</v>
      </c>
      <c r="C105" s="706">
        <v>1499.5571299999999</v>
      </c>
      <c r="D105" s="707">
        <v>-66.330058254077997</v>
      </c>
      <c r="E105" s="713">
        <v>0.95764058946700004</v>
      </c>
      <c r="F105" s="706">
        <v>1667.41566474245</v>
      </c>
      <c r="G105" s="707">
        <v>555.80522158081703</v>
      </c>
      <c r="H105" s="709">
        <v>113.213030000001</v>
      </c>
      <c r="I105" s="706">
        <v>516.71569000000102</v>
      </c>
      <c r="J105" s="707">
        <v>-39.089531580814999</v>
      </c>
      <c r="K105" s="714">
        <v>0.30989014972399997</v>
      </c>
    </row>
    <row r="106" spans="1:11" ht="14.4" customHeight="1" thickBot="1" x14ac:dyDescent="0.35">
      <c r="A106" s="723" t="s">
        <v>428</v>
      </c>
      <c r="B106" s="701">
        <v>1194</v>
      </c>
      <c r="C106" s="701">
        <v>1168.61491</v>
      </c>
      <c r="D106" s="702">
        <v>-25.385090000000002</v>
      </c>
      <c r="E106" s="703">
        <v>0.97873945561099995</v>
      </c>
      <c r="F106" s="701">
        <v>1334.80369749381</v>
      </c>
      <c r="G106" s="702">
        <v>444.93456583126999</v>
      </c>
      <c r="H106" s="704">
        <v>110.49053000000001</v>
      </c>
      <c r="I106" s="701">
        <v>429.78816000000103</v>
      </c>
      <c r="J106" s="702">
        <v>-15.146405831269</v>
      </c>
      <c r="K106" s="705">
        <v>0.32198604244700002</v>
      </c>
    </row>
    <row r="107" spans="1:11" ht="14.4" customHeight="1" thickBot="1" x14ac:dyDescent="0.35">
      <c r="A107" s="723" t="s">
        <v>429</v>
      </c>
      <c r="B107" s="701">
        <v>0</v>
      </c>
      <c r="C107" s="701">
        <v>8.9237500000000001</v>
      </c>
      <c r="D107" s="702">
        <v>8.9237500000000001</v>
      </c>
      <c r="E107" s="711" t="s">
        <v>329</v>
      </c>
      <c r="F107" s="701">
        <v>5.6188528999480001</v>
      </c>
      <c r="G107" s="702">
        <v>1.8729509666490001</v>
      </c>
      <c r="H107" s="704">
        <v>2.7225000000000001</v>
      </c>
      <c r="I107" s="701">
        <v>10.4907</v>
      </c>
      <c r="J107" s="702">
        <v>8.61774903335</v>
      </c>
      <c r="K107" s="705">
        <v>1.867053682806</v>
      </c>
    </row>
    <row r="108" spans="1:11" ht="14.4" customHeight="1" thickBot="1" x14ac:dyDescent="0.35">
      <c r="A108" s="723" t="s">
        <v>430</v>
      </c>
      <c r="B108" s="701">
        <v>6.8498295277999999E-2</v>
      </c>
      <c r="C108" s="701">
        <v>0</v>
      </c>
      <c r="D108" s="702">
        <v>-6.8498295277999999E-2</v>
      </c>
      <c r="E108" s="703">
        <v>0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05">
        <v>4</v>
      </c>
    </row>
    <row r="109" spans="1:11" ht="14.4" customHeight="1" thickBot="1" x14ac:dyDescent="0.35">
      <c r="A109" s="723" t="s">
        <v>431</v>
      </c>
      <c r="B109" s="701">
        <v>371.81868995880001</v>
      </c>
      <c r="C109" s="701">
        <v>322.01846999999998</v>
      </c>
      <c r="D109" s="702">
        <v>-49.800219958798998</v>
      </c>
      <c r="E109" s="703">
        <v>0.86606316114899995</v>
      </c>
      <c r="F109" s="701">
        <v>326.99311434869099</v>
      </c>
      <c r="G109" s="702">
        <v>108.997704782897</v>
      </c>
      <c r="H109" s="704">
        <v>0</v>
      </c>
      <c r="I109" s="701">
        <v>76.43683</v>
      </c>
      <c r="J109" s="702">
        <v>-32.560874782896001</v>
      </c>
      <c r="K109" s="705">
        <v>0.233756695923</v>
      </c>
    </row>
    <row r="110" spans="1:11" ht="14.4" customHeight="1" thickBot="1" x14ac:dyDescent="0.35">
      <c r="A110" s="722" t="s">
        <v>432</v>
      </c>
      <c r="B110" s="706">
        <v>1095.8488292311199</v>
      </c>
      <c r="C110" s="706">
        <v>990.66416000000004</v>
      </c>
      <c r="D110" s="707">
        <v>-105.184669231117</v>
      </c>
      <c r="E110" s="713">
        <v>0.90401534734900002</v>
      </c>
      <c r="F110" s="706">
        <v>1044.4571279485699</v>
      </c>
      <c r="G110" s="707">
        <v>348.15237598285501</v>
      </c>
      <c r="H110" s="709">
        <v>104.02457</v>
      </c>
      <c r="I110" s="706">
        <v>484.68478000000101</v>
      </c>
      <c r="J110" s="707">
        <v>136.53240401714601</v>
      </c>
      <c r="K110" s="714">
        <v>0.464054260371</v>
      </c>
    </row>
    <row r="111" spans="1:11" ht="14.4" customHeight="1" thickBot="1" x14ac:dyDescent="0.35">
      <c r="A111" s="723" t="s">
        <v>433</v>
      </c>
      <c r="B111" s="701">
        <v>0</v>
      </c>
      <c r="C111" s="701">
        <v>0</v>
      </c>
      <c r="D111" s="702">
        <v>0</v>
      </c>
      <c r="E111" s="711" t="s">
        <v>329</v>
      </c>
      <c r="F111" s="701">
        <v>40</v>
      </c>
      <c r="G111" s="702">
        <v>13.333333333333</v>
      </c>
      <c r="H111" s="704">
        <v>0</v>
      </c>
      <c r="I111" s="701">
        <v>0</v>
      </c>
      <c r="J111" s="702">
        <v>-13.333333333333</v>
      </c>
      <c r="K111" s="705">
        <v>0</v>
      </c>
    </row>
    <row r="112" spans="1:11" ht="14.4" customHeight="1" thickBot="1" x14ac:dyDescent="0.35">
      <c r="A112" s="723" t="s">
        <v>434</v>
      </c>
      <c r="B112" s="701">
        <v>481.64011669528799</v>
      </c>
      <c r="C112" s="701">
        <v>564.17881999999997</v>
      </c>
      <c r="D112" s="702">
        <v>82.538703304711007</v>
      </c>
      <c r="E112" s="703">
        <v>1.1713700757959999</v>
      </c>
      <c r="F112" s="701">
        <v>573.502209843983</v>
      </c>
      <c r="G112" s="702">
        <v>191.16740328132801</v>
      </c>
      <c r="H112" s="704">
        <v>15.39705</v>
      </c>
      <c r="I112" s="701">
        <v>270.60696000000098</v>
      </c>
      <c r="J112" s="702">
        <v>79.439556718673003</v>
      </c>
      <c r="K112" s="705">
        <v>0.47184989936400001</v>
      </c>
    </row>
    <row r="113" spans="1:11" ht="14.4" customHeight="1" thickBot="1" x14ac:dyDescent="0.35">
      <c r="A113" s="723" t="s">
        <v>435</v>
      </c>
      <c r="B113" s="701">
        <v>19</v>
      </c>
      <c r="C113" s="701">
        <v>17.685300000000002</v>
      </c>
      <c r="D113" s="702">
        <v>-1.3146999999989999</v>
      </c>
      <c r="E113" s="703">
        <v>0.93080526315699996</v>
      </c>
      <c r="F113" s="701">
        <v>38.669028626002003</v>
      </c>
      <c r="G113" s="702">
        <v>12.889676208667</v>
      </c>
      <c r="H113" s="704">
        <v>0</v>
      </c>
      <c r="I113" s="701">
        <v>6.3525</v>
      </c>
      <c r="J113" s="702">
        <v>-6.5371762086669998</v>
      </c>
      <c r="K113" s="705">
        <v>0.16427875811000001</v>
      </c>
    </row>
    <row r="114" spans="1:11" ht="14.4" customHeight="1" thickBot="1" x14ac:dyDescent="0.35">
      <c r="A114" s="723" t="s">
        <v>436</v>
      </c>
      <c r="B114" s="701">
        <v>29.443372017969999</v>
      </c>
      <c r="C114" s="701">
        <v>2.1783999999999999</v>
      </c>
      <c r="D114" s="702">
        <v>-27.264972017969999</v>
      </c>
      <c r="E114" s="703">
        <v>7.398609095E-2</v>
      </c>
      <c r="F114" s="701">
        <v>2.3136463418069999</v>
      </c>
      <c r="G114" s="702">
        <v>0.77121544726900004</v>
      </c>
      <c r="H114" s="704">
        <v>3.395</v>
      </c>
      <c r="I114" s="701">
        <v>13.59774</v>
      </c>
      <c r="J114" s="702">
        <v>12.82652455273</v>
      </c>
      <c r="K114" s="705">
        <v>5.8771903701479999</v>
      </c>
    </row>
    <row r="115" spans="1:11" ht="14.4" customHeight="1" thickBot="1" x14ac:dyDescent="0.35">
      <c r="A115" s="723" t="s">
        <v>437</v>
      </c>
      <c r="B115" s="701">
        <v>565.76534051785904</v>
      </c>
      <c r="C115" s="701">
        <v>404.6705</v>
      </c>
      <c r="D115" s="702">
        <v>-161.09484051785901</v>
      </c>
      <c r="E115" s="703">
        <v>0.71526209016099995</v>
      </c>
      <c r="F115" s="701">
        <v>389.97224313677202</v>
      </c>
      <c r="G115" s="702">
        <v>129.99074771225699</v>
      </c>
      <c r="H115" s="704">
        <v>85.232519999999994</v>
      </c>
      <c r="I115" s="701">
        <v>194.12757999999999</v>
      </c>
      <c r="J115" s="702">
        <v>64.136832287741996</v>
      </c>
      <c r="K115" s="705">
        <v>0.497798454675</v>
      </c>
    </row>
    <row r="116" spans="1:11" ht="14.4" customHeight="1" thickBot="1" x14ac:dyDescent="0.35">
      <c r="A116" s="723" t="s">
        <v>438</v>
      </c>
      <c r="B116" s="701">
        <v>0</v>
      </c>
      <c r="C116" s="701">
        <v>1.9511400000000001</v>
      </c>
      <c r="D116" s="702">
        <v>1.9511400000000001</v>
      </c>
      <c r="E116" s="711" t="s">
        <v>368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329</v>
      </c>
    </row>
    <row r="117" spans="1:11" ht="14.4" customHeight="1" thickBot="1" x14ac:dyDescent="0.35">
      <c r="A117" s="722" t="s">
        <v>439</v>
      </c>
      <c r="B117" s="706">
        <v>0</v>
      </c>
      <c r="C117" s="706">
        <v>56.016249999998998</v>
      </c>
      <c r="D117" s="707">
        <v>56.016249999998998</v>
      </c>
      <c r="E117" s="708" t="s">
        <v>329</v>
      </c>
      <c r="F117" s="706">
        <v>3.4379085006000003E-2</v>
      </c>
      <c r="G117" s="707">
        <v>1.1459695002E-2</v>
      </c>
      <c r="H117" s="709">
        <v>0</v>
      </c>
      <c r="I117" s="706">
        <v>5.4855</v>
      </c>
      <c r="J117" s="707">
        <v>5.4740403049969997</v>
      </c>
      <c r="K117" s="714">
        <v>159.55922034988001</v>
      </c>
    </row>
    <row r="118" spans="1:11" ht="14.4" customHeight="1" thickBot="1" x14ac:dyDescent="0.35">
      <c r="A118" s="723" t="s">
        <v>440</v>
      </c>
      <c r="B118" s="701">
        <v>0</v>
      </c>
      <c r="C118" s="701">
        <v>5.0999999999999997E-2</v>
      </c>
      <c r="D118" s="702">
        <v>5.0999999999999997E-2</v>
      </c>
      <c r="E118" s="711" t="s">
        <v>368</v>
      </c>
      <c r="F118" s="701">
        <v>3.4379085006000003E-2</v>
      </c>
      <c r="G118" s="702">
        <v>1.1459695002E-2</v>
      </c>
      <c r="H118" s="704">
        <v>0</v>
      </c>
      <c r="I118" s="701">
        <v>0</v>
      </c>
      <c r="J118" s="702">
        <v>-1.1459695002E-2</v>
      </c>
      <c r="K118" s="705">
        <v>0</v>
      </c>
    </row>
    <row r="119" spans="1:11" ht="14.4" customHeight="1" thickBot="1" x14ac:dyDescent="0.35">
      <c r="A119" s="723" t="s">
        <v>441</v>
      </c>
      <c r="B119" s="701">
        <v>0</v>
      </c>
      <c r="C119" s="701">
        <v>55.965249999999003</v>
      </c>
      <c r="D119" s="702">
        <v>55.965249999999003</v>
      </c>
      <c r="E119" s="711" t="s">
        <v>368</v>
      </c>
      <c r="F119" s="701">
        <v>0</v>
      </c>
      <c r="G119" s="702">
        <v>0</v>
      </c>
      <c r="H119" s="704">
        <v>0</v>
      </c>
      <c r="I119" s="701">
        <v>5.4855</v>
      </c>
      <c r="J119" s="702">
        <v>5.4855</v>
      </c>
      <c r="K119" s="712" t="s">
        <v>329</v>
      </c>
    </row>
    <row r="120" spans="1:11" ht="14.4" customHeight="1" thickBot="1" x14ac:dyDescent="0.35">
      <c r="A120" s="720" t="s">
        <v>48</v>
      </c>
      <c r="B120" s="701">
        <v>61104</v>
      </c>
      <c r="C120" s="701">
        <v>66330.17555</v>
      </c>
      <c r="D120" s="702">
        <v>5226.1755499999699</v>
      </c>
      <c r="E120" s="703">
        <v>1.08552918876</v>
      </c>
      <c r="F120" s="701">
        <v>68759.480999999796</v>
      </c>
      <c r="G120" s="702">
        <v>22919.826999999899</v>
      </c>
      <c r="H120" s="704">
        <v>5684.8739000000296</v>
      </c>
      <c r="I120" s="701">
        <v>22865.283510000001</v>
      </c>
      <c r="J120" s="702">
        <v>-54.543489999900999</v>
      </c>
      <c r="K120" s="705">
        <v>0.33254008287199999</v>
      </c>
    </row>
    <row r="121" spans="1:11" ht="14.4" customHeight="1" thickBot="1" x14ac:dyDescent="0.35">
      <c r="A121" s="726" t="s">
        <v>442</v>
      </c>
      <c r="B121" s="706">
        <v>44961</v>
      </c>
      <c r="C121" s="706">
        <v>49165.847999999998</v>
      </c>
      <c r="D121" s="707">
        <v>4204.8479999999799</v>
      </c>
      <c r="E121" s="713">
        <v>1.0935221191690001</v>
      </c>
      <c r="F121" s="706">
        <v>50590.280999999901</v>
      </c>
      <c r="G121" s="707">
        <v>16863.426999999901</v>
      </c>
      <c r="H121" s="709">
        <v>4183.7870000000203</v>
      </c>
      <c r="I121" s="706">
        <v>16820.946</v>
      </c>
      <c r="J121" s="707">
        <v>-42.480999999919</v>
      </c>
      <c r="K121" s="714">
        <v>0.33249362659199999</v>
      </c>
    </row>
    <row r="122" spans="1:11" ht="14.4" customHeight="1" thickBot="1" x14ac:dyDescent="0.35">
      <c r="A122" s="722" t="s">
        <v>443</v>
      </c>
      <c r="B122" s="706">
        <v>44837</v>
      </c>
      <c r="C122" s="706">
        <v>49020.885999999999</v>
      </c>
      <c r="D122" s="707">
        <v>4183.8859999999804</v>
      </c>
      <c r="E122" s="713">
        <v>1.093313245756</v>
      </c>
      <c r="F122" s="706">
        <v>50469.999999999804</v>
      </c>
      <c r="G122" s="707">
        <v>16823.333333333299</v>
      </c>
      <c r="H122" s="709">
        <v>4167.4590000000198</v>
      </c>
      <c r="I122" s="706">
        <v>16777.655999999999</v>
      </c>
      <c r="J122" s="707">
        <v>-45.677333333249003</v>
      </c>
      <c r="K122" s="714">
        <v>0.33242829403599999</v>
      </c>
    </row>
    <row r="123" spans="1:11" ht="14.4" customHeight="1" thickBot="1" x14ac:dyDescent="0.35">
      <c r="A123" s="723" t="s">
        <v>444</v>
      </c>
      <c r="B123" s="701">
        <v>44837</v>
      </c>
      <c r="C123" s="701">
        <v>49020.885999999999</v>
      </c>
      <c r="D123" s="702">
        <v>4183.8859999999804</v>
      </c>
      <c r="E123" s="703">
        <v>1.093313245756</v>
      </c>
      <c r="F123" s="701">
        <v>50469.999999999804</v>
      </c>
      <c r="G123" s="702">
        <v>16823.333333333299</v>
      </c>
      <c r="H123" s="704">
        <v>4167.4590000000198</v>
      </c>
      <c r="I123" s="701">
        <v>16777.655999999999</v>
      </c>
      <c r="J123" s="702">
        <v>-45.677333333249003</v>
      </c>
      <c r="K123" s="705">
        <v>0.33242829403599999</v>
      </c>
    </row>
    <row r="124" spans="1:11" ht="14.4" customHeight="1" thickBot="1" x14ac:dyDescent="0.35">
      <c r="A124" s="722" t="s">
        <v>445</v>
      </c>
      <c r="B124" s="706">
        <v>124</v>
      </c>
      <c r="C124" s="706">
        <v>110.212</v>
      </c>
      <c r="D124" s="707">
        <v>-13.788</v>
      </c>
      <c r="E124" s="713">
        <v>0.888806451612</v>
      </c>
      <c r="F124" s="706">
        <v>120.28100000000001</v>
      </c>
      <c r="G124" s="707">
        <v>40.093666666666003</v>
      </c>
      <c r="H124" s="709">
        <v>14.827999999999999</v>
      </c>
      <c r="I124" s="706">
        <v>32.29</v>
      </c>
      <c r="J124" s="707">
        <v>-7.8036666666660004</v>
      </c>
      <c r="K124" s="714">
        <v>0.26845470190600002</v>
      </c>
    </row>
    <row r="125" spans="1:11" ht="14.4" customHeight="1" thickBot="1" x14ac:dyDescent="0.35">
      <c r="A125" s="723" t="s">
        <v>446</v>
      </c>
      <c r="B125" s="701">
        <v>124</v>
      </c>
      <c r="C125" s="701">
        <v>110.212</v>
      </c>
      <c r="D125" s="702">
        <v>-13.788</v>
      </c>
      <c r="E125" s="703">
        <v>0.888806451612</v>
      </c>
      <c r="F125" s="701">
        <v>120.28100000000001</v>
      </c>
      <c r="G125" s="702">
        <v>40.093666666666003</v>
      </c>
      <c r="H125" s="704">
        <v>14.827999999999999</v>
      </c>
      <c r="I125" s="701">
        <v>32.29</v>
      </c>
      <c r="J125" s="702">
        <v>-7.8036666666660004</v>
      </c>
      <c r="K125" s="705">
        <v>0.26845470190600002</v>
      </c>
    </row>
    <row r="126" spans="1:11" ht="14.4" customHeight="1" thickBot="1" x14ac:dyDescent="0.35">
      <c r="A126" s="725" t="s">
        <v>447</v>
      </c>
      <c r="B126" s="701">
        <v>0</v>
      </c>
      <c r="C126" s="701">
        <v>34.75</v>
      </c>
      <c r="D126" s="702">
        <v>34.75</v>
      </c>
      <c r="E126" s="711" t="s">
        <v>368</v>
      </c>
      <c r="F126" s="701">
        <v>0</v>
      </c>
      <c r="G126" s="702">
        <v>0</v>
      </c>
      <c r="H126" s="704">
        <v>1.5</v>
      </c>
      <c r="I126" s="701">
        <v>11</v>
      </c>
      <c r="J126" s="702">
        <v>11</v>
      </c>
      <c r="K126" s="712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34.75</v>
      </c>
      <c r="D127" s="702">
        <v>34.75</v>
      </c>
      <c r="E127" s="711" t="s">
        <v>368</v>
      </c>
      <c r="F127" s="701">
        <v>0</v>
      </c>
      <c r="G127" s="702">
        <v>0</v>
      </c>
      <c r="H127" s="704">
        <v>1.5</v>
      </c>
      <c r="I127" s="701">
        <v>11</v>
      </c>
      <c r="J127" s="702">
        <v>11</v>
      </c>
      <c r="K127" s="712" t="s">
        <v>329</v>
      </c>
    </row>
    <row r="128" spans="1:11" ht="14.4" customHeight="1" thickBot="1" x14ac:dyDescent="0.35">
      <c r="A128" s="721" t="s">
        <v>449</v>
      </c>
      <c r="B128" s="701">
        <v>15246</v>
      </c>
      <c r="C128" s="701">
        <v>16181.707689999999</v>
      </c>
      <c r="D128" s="702">
        <v>935.70769000002099</v>
      </c>
      <c r="E128" s="703">
        <v>1.061373979404</v>
      </c>
      <c r="F128" s="701">
        <v>17159.8</v>
      </c>
      <c r="G128" s="702">
        <v>5719.9333333333298</v>
      </c>
      <c r="H128" s="704">
        <v>1417.4417600000099</v>
      </c>
      <c r="I128" s="701">
        <v>5708.1383500000102</v>
      </c>
      <c r="J128" s="702">
        <v>-11.794983333319999</v>
      </c>
      <c r="K128" s="705">
        <v>0.33264597198099999</v>
      </c>
    </row>
    <row r="129" spans="1:11" ht="14.4" customHeight="1" thickBot="1" x14ac:dyDescent="0.35">
      <c r="A129" s="722" t="s">
        <v>450</v>
      </c>
      <c r="B129" s="706">
        <v>4035.99999999998</v>
      </c>
      <c r="C129" s="706">
        <v>4415.0050099999999</v>
      </c>
      <c r="D129" s="707">
        <v>379.005010000016</v>
      </c>
      <c r="E129" s="713">
        <v>1.093906097621</v>
      </c>
      <c r="F129" s="706">
        <v>4542.3000000000102</v>
      </c>
      <c r="G129" s="707">
        <v>1514.1</v>
      </c>
      <c r="H129" s="709">
        <v>375.20201000000202</v>
      </c>
      <c r="I129" s="706">
        <v>1510.97435</v>
      </c>
      <c r="J129" s="707">
        <v>-3.1256500000009999</v>
      </c>
      <c r="K129" s="714">
        <v>0.33264521277699999</v>
      </c>
    </row>
    <row r="130" spans="1:11" ht="14.4" customHeight="1" thickBot="1" x14ac:dyDescent="0.35">
      <c r="A130" s="723" t="s">
        <v>451</v>
      </c>
      <c r="B130" s="701">
        <v>4035.99999999998</v>
      </c>
      <c r="C130" s="701">
        <v>4415.0050099999999</v>
      </c>
      <c r="D130" s="702">
        <v>379.005010000016</v>
      </c>
      <c r="E130" s="703">
        <v>1.093906097621</v>
      </c>
      <c r="F130" s="701">
        <v>4542.3000000000102</v>
      </c>
      <c r="G130" s="702">
        <v>1514.1</v>
      </c>
      <c r="H130" s="704">
        <v>375.20201000000202</v>
      </c>
      <c r="I130" s="701">
        <v>1510.97435</v>
      </c>
      <c r="J130" s="702">
        <v>-3.1256500000009999</v>
      </c>
      <c r="K130" s="705">
        <v>0.33264521277699999</v>
      </c>
    </row>
    <row r="131" spans="1:11" ht="14.4" customHeight="1" thickBot="1" x14ac:dyDescent="0.35">
      <c r="A131" s="722" t="s">
        <v>452</v>
      </c>
      <c r="B131" s="706">
        <v>11210</v>
      </c>
      <c r="C131" s="706">
        <v>11766.70268</v>
      </c>
      <c r="D131" s="707">
        <v>556.70268000000601</v>
      </c>
      <c r="E131" s="713">
        <v>1.0496612560209999</v>
      </c>
      <c r="F131" s="706">
        <v>12617.5</v>
      </c>
      <c r="G131" s="707">
        <v>4205.8333333333303</v>
      </c>
      <c r="H131" s="709">
        <v>1042.23975</v>
      </c>
      <c r="I131" s="706">
        <v>4197.1640000000098</v>
      </c>
      <c r="J131" s="707">
        <v>-8.6693333333190008</v>
      </c>
      <c r="K131" s="714">
        <v>0.332646245294</v>
      </c>
    </row>
    <row r="132" spans="1:11" ht="14.4" customHeight="1" thickBot="1" x14ac:dyDescent="0.35">
      <c r="A132" s="723" t="s">
        <v>453</v>
      </c>
      <c r="B132" s="701">
        <v>11210</v>
      </c>
      <c r="C132" s="701">
        <v>11766.70268</v>
      </c>
      <c r="D132" s="702">
        <v>556.70268000000601</v>
      </c>
      <c r="E132" s="703">
        <v>1.0496612560209999</v>
      </c>
      <c r="F132" s="701">
        <v>12617.5</v>
      </c>
      <c r="G132" s="702">
        <v>4205.8333333333303</v>
      </c>
      <c r="H132" s="704">
        <v>1042.23975</v>
      </c>
      <c r="I132" s="701">
        <v>4197.1640000000098</v>
      </c>
      <c r="J132" s="702">
        <v>-8.6693333333190008</v>
      </c>
      <c r="K132" s="705">
        <v>0.332646245294</v>
      </c>
    </row>
    <row r="133" spans="1:11" ht="14.4" customHeight="1" thickBot="1" x14ac:dyDescent="0.35">
      <c r="A133" s="721" t="s">
        <v>454</v>
      </c>
      <c r="B133" s="701">
        <v>897.00000000000102</v>
      </c>
      <c r="C133" s="701">
        <v>982.61986000000002</v>
      </c>
      <c r="D133" s="702">
        <v>85.619859999998994</v>
      </c>
      <c r="E133" s="703">
        <v>1.09545134894</v>
      </c>
      <c r="F133" s="701">
        <v>1009.4</v>
      </c>
      <c r="G133" s="702">
        <v>336.466666666668</v>
      </c>
      <c r="H133" s="704">
        <v>83.645139999999998</v>
      </c>
      <c r="I133" s="701">
        <v>336.19916000000097</v>
      </c>
      <c r="J133" s="702">
        <v>-0.26750666666700001</v>
      </c>
      <c r="K133" s="705">
        <v>0.33306831781200003</v>
      </c>
    </row>
    <row r="134" spans="1:11" ht="14.4" customHeight="1" thickBot="1" x14ac:dyDescent="0.35">
      <c r="A134" s="722" t="s">
        <v>455</v>
      </c>
      <c r="B134" s="706">
        <v>897.00000000000102</v>
      </c>
      <c r="C134" s="706">
        <v>982.61986000000002</v>
      </c>
      <c r="D134" s="707">
        <v>85.619859999998994</v>
      </c>
      <c r="E134" s="713">
        <v>1.09545134894</v>
      </c>
      <c r="F134" s="706">
        <v>1009.4</v>
      </c>
      <c r="G134" s="707">
        <v>336.466666666668</v>
      </c>
      <c r="H134" s="709">
        <v>83.645139999999998</v>
      </c>
      <c r="I134" s="706">
        <v>336.19916000000097</v>
      </c>
      <c r="J134" s="707">
        <v>-0.26750666666700001</v>
      </c>
      <c r="K134" s="714">
        <v>0.33306831781200003</v>
      </c>
    </row>
    <row r="135" spans="1:11" ht="14.4" customHeight="1" thickBot="1" x14ac:dyDescent="0.35">
      <c r="A135" s="723" t="s">
        <v>456</v>
      </c>
      <c r="B135" s="701">
        <v>897.00000000000102</v>
      </c>
      <c r="C135" s="701">
        <v>982.61986000000002</v>
      </c>
      <c r="D135" s="702">
        <v>85.619859999998994</v>
      </c>
      <c r="E135" s="703">
        <v>1.09545134894</v>
      </c>
      <c r="F135" s="701">
        <v>1009.4</v>
      </c>
      <c r="G135" s="702">
        <v>336.466666666668</v>
      </c>
      <c r="H135" s="704">
        <v>83.645139999999998</v>
      </c>
      <c r="I135" s="701">
        <v>336.19916000000097</v>
      </c>
      <c r="J135" s="702">
        <v>-0.26750666666700001</v>
      </c>
      <c r="K135" s="705">
        <v>0.33306831781200003</v>
      </c>
    </row>
    <row r="136" spans="1:11" ht="14.4" customHeight="1" thickBot="1" x14ac:dyDescent="0.35">
      <c r="A136" s="720" t="s">
        <v>457</v>
      </c>
      <c r="B136" s="701">
        <v>0</v>
      </c>
      <c r="C136" s="701">
        <v>110.97011000000001</v>
      </c>
      <c r="D136" s="702">
        <v>110.97011000000001</v>
      </c>
      <c r="E136" s="711" t="s">
        <v>329</v>
      </c>
      <c r="F136" s="701">
        <v>0</v>
      </c>
      <c r="G136" s="702">
        <v>0</v>
      </c>
      <c r="H136" s="704">
        <v>0</v>
      </c>
      <c r="I136" s="701">
        <v>19.233499999999999</v>
      </c>
      <c r="J136" s="702">
        <v>19.233499999999999</v>
      </c>
      <c r="K136" s="712" t="s">
        <v>329</v>
      </c>
    </row>
    <row r="137" spans="1:11" ht="14.4" customHeight="1" thickBot="1" x14ac:dyDescent="0.35">
      <c r="A137" s="721" t="s">
        <v>458</v>
      </c>
      <c r="B137" s="701">
        <v>0</v>
      </c>
      <c r="C137" s="701">
        <v>110.97011000000001</v>
      </c>
      <c r="D137" s="702">
        <v>110.97011000000001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19.233499999999999</v>
      </c>
      <c r="J137" s="702">
        <v>19.233499999999999</v>
      </c>
      <c r="K137" s="712" t="s">
        <v>329</v>
      </c>
    </row>
    <row r="138" spans="1:11" ht="14.4" customHeight="1" thickBot="1" x14ac:dyDescent="0.35">
      <c r="A138" s="722" t="s">
        <v>459</v>
      </c>
      <c r="B138" s="706">
        <v>0</v>
      </c>
      <c r="C138" s="706">
        <v>110.72011000000001</v>
      </c>
      <c r="D138" s="707">
        <v>110.72011000000001</v>
      </c>
      <c r="E138" s="708" t="s">
        <v>329</v>
      </c>
      <c r="F138" s="706">
        <v>0</v>
      </c>
      <c r="G138" s="707">
        <v>0</v>
      </c>
      <c r="H138" s="709">
        <v>0</v>
      </c>
      <c r="I138" s="706">
        <v>19.233499999999999</v>
      </c>
      <c r="J138" s="707">
        <v>19.233499999999999</v>
      </c>
      <c r="K138" s="710" t="s">
        <v>329</v>
      </c>
    </row>
    <row r="139" spans="1:11" ht="14.4" customHeight="1" thickBot="1" x14ac:dyDescent="0.35">
      <c r="A139" s="723" t="s">
        <v>460</v>
      </c>
      <c r="B139" s="701">
        <v>0</v>
      </c>
      <c r="C139" s="701">
        <v>4.6361100000000004</v>
      </c>
      <c r="D139" s="702">
        <v>4.6361100000000004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0.17849999999999999</v>
      </c>
      <c r="J139" s="702">
        <v>0.17849999999999999</v>
      </c>
      <c r="K139" s="712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-4.9969999999999999</v>
      </c>
      <c r="D140" s="702">
        <v>-4.9969999999999999</v>
      </c>
      <c r="E140" s="711" t="s">
        <v>368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40.25</v>
      </c>
      <c r="D141" s="702">
        <v>40.25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70.831000000000003</v>
      </c>
      <c r="D142" s="702">
        <v>70.831000000000003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19.055</v>
      </c>
      <c r="J142" s="702">
        <v>19.055</v>
      </c>
      <c r="K142" s="712" t="s">
        <v>329</v>
      </c>
    </row>
    <row r="143" spans="1:11" ht="14.4" customHeight="1" thickBot="1" x14ac:dyDescent="0.35">
      <c r="A143" s="725" t="s">
        <v>464</v>
      </c>
      <c r="B143" s="701">
        <v>0</v>
      </c>
      <c r="C143" s="701">
        <v>0.24999999999899999</v>
      </c>
      <c r="D143" s="702">
        <v>0.24999999999899999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0.24999999999899999</v>
      </c>
      <c r="D144" s="702">
        <v>0.24999999999899999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0" t="s">
        <v>466</v>
      </c>
      <c r="B145" s="701">
        <v>6168.00000000001</v>
      </c>
      <c r="C145" s="701">
        <v>6547.28172</v>
      </c>
      <c r="D145" s="702">
        <v>379.28171999999103</v>
      </c>
      <c r="E145" s="703">
        <v>1.0614918482489999</v>
      </c>
      <c r="F145" s="701">
        <v>6293.6676319958397</v>
      </c>
      <c r="G145" s="702">
        <v>2097.8892106652802</v>
      </c>
      <c r="H145" s="704">
        <v>517.40652000000205</v>
      </c>
      <c r="I145" s="701">
        <v>2351.4142999999999</v>
      </c>
      <c r="J145" s="702">
        <v>253.52508933472399</v>
      </c>
      <c r="K145" s="705">
        <v>0.37361590053499999</v>
      </c>
    </row>
    <row r="146" spans="1:11" ht="14.4" customHeight="1" thickBot="1" x14ac:dyDescent="0.35">
      <c r="A146" s="721" t="s">
        <v>467</v>
      </c>
      <c r="B146" s="701">
        <v>5867.00000000001</v>
      </c>
      <c r="C146" s="701">
        <v>5961.0820000000003</v>
      </c>
      <c r="D146" s="702">
        <v>94.081999999990998</v>
      </c>
      <c r="E146" s="703">
        <v>1.0160357934199999</v>
      </c>
      <c r="F146" s="701">
        <v>6293.6676319958397</v>
      </c>
      <c r="G146" s="702">
        <v>2097.8892106652802</v>
      </c>
      <c r="H146" s="704">
        <v>460.401000000002</v>
      </c>
      <c r="I146" s="701">
        <v>1835.556</v>
      </c>
      <c r="J146" s="702">
        <v>-262.33321066527702</v>
      </c>
      <c r="K146" s="705">
        <v>0.29165124492200001</v>
      </c>
    </row>
    <row r="147" spans="1:11" ht="14.4" customHeight="1" thickBot="1" x14ac:dyDescent="0.35">
      <c r="A147" s="722" t="s">
        <v>468</v>
      </c>
      <c r="B147" s="706">
        <v>5867.00000000001</v>
      </c>
      <c r="C147" s="706">
        <v>5943.3220000000001</v>
      </c>
      <c r="D147" s="707">
        <v>76.321999999990993</v>
      </c>
      <c r="E147" s="713">
        <v>1.0130086926869999</v>
      </c>
      <c r="F147" s="706">
        <v>6293.6676319958397</v>
      </c>
      <c r="G147" s="707">
        <v>2097.8892106652802</v>
      </c>
      <c r="H147" s="709">
        <v>460.401000000002</v>
      </c>
      <c r="I147" s="706">
        <v>1835.556</v>
      </c>
      <c r="J147" s="707">
        <v>-262.33321066527702</v>
      </c>
      <c r="K147" s="714">
        <v>0.29165124492200001</v>
      </c>
    </row>
    <row r="148" spans="1:11" ht="14.4" customHeight="1" thickBot="1" x14ac:dyDescent="0.35">
      <c r="A148" s="723" t="s">
        <v>469</v>
      </c>
      <c r="B148" s="701">
        <v>494.00000000000102</v>
      </c>
      <c r="C148" s="701">
        <v>494.78899999999999</v>
      </c>
      <c r="D148" s="702">
        <v>0.78899999999899995</v>
      </c>
      <c r="E148" s="703">
        <v>1.0015971659909999</v>
      </c>
      <c r="F148" s="701">
        <v>525.18426062683795</v>
      </c>
      <c r="G148" s="702">
        <v>175.061420208946</v>
      </c>
      <c r="H148" s="704">
        <v>41.817</v>
      </c>
      <c r="I148" s="701">
        <v>167.268</v>
      </c>
      <c r="J148" s="702">
        <v>-7.7934202089450002</v>
      </c>
      <c r="K148" s="705">
        <v>0.318493931635</v>
      </c>
    </row>
    <row r="149" spans="1:11" ht="14.4" customHeight="1" thickBot="1" x14ac:dyDescent="0.35">
      <c r="A149" s="723" t="s">
        <v>470</v>
      </c>
      <c r="B149" s="701">
        <v>1713</v>
      </c>
      <c r="C149" s="701">
        <v>1718.115</v>
      </c>
      <c r="D149" s="702">
        <v>5.1149999999969999</v>
      </c>
      <c r="E149" s="703">
        <v>1.0029859894919999</v>
      </c>
      <c r="F149" s="701">
        <v>1787.7968464451701</v>
      </c>
      <c r="G149" s="702">
        <v>595.93228214839098</v>
      </c>
      <c r="H149" s="704">
        <v>166.02900000000099</v>
      </c>
      <c r="I149" s="701">
        <v>658.06700000000103</v>
      </c>
      <c r="J149" s="702">
        <v>62.134717851609999</v>
      </c>
      <c r="K149" s="705">
        <v>0.36808824297199999</v>
      </c>
    </row>
    <row r="150" spans="1:11" ht="14.4" customHeight="1" thickBot="1" x14ac:dyDescent="0.35">
      <c r="A150" s="723" t="s">
        <v>471</v>
      </c>
      <c r="B150" s="701">
        <v>64</v>
      </c>
      <c r="C150" s="701">
        <v>79.085999999999999</v>
      </c>
      <c r="D150" s="702">
        <v>15.085999999999</v>
      </c>
      <c r="E150" s="703">
        <v>1.23571875</v>
      </c>
      <c r="F150" s="701">
        <v>84.049121431271004</v>
      </c>
      <c r="G150" s="702">
        <v>28.016373810423001</v>
      </c>
      <c r="H150" s="704">
        <v>10.243</v>
      </c>
      <c r="I150" s="701">
        <v>40.972000000000001</v>
      </c>
      <c r="J150" s="702">
        <v>12.955626189576</v>
      </c>
      <c r="K150" s="705">
        <v>0.48747683857099999</v>
      </c>
    </row>
    <row r="151" spans="1:11" ht="14.4" customHeight="1" thickBot="1" x14ac:dyDescent="0.35">
      <c r="A151" s="723" t="s">
        <v>472</v>
      </c>
      <c r="B151" s="701">
        <v>11</v>
      </c>
      <c r="C151" s="701">
        <v>9.4120000000000008</v>
      </c>
      <c r="D151" s="702">
        <v>-1.5880000000000001</v>
      </c>
      <c r="E151" s="703">
        <v>0.85563636363600004</v>
      </c>
      <c r="F151" s="701">
        <v>9.9984084973999998</v>
      </c>
      <c r="G151" s="702">
        <v>3.3328028324660002</v>
      </c>
      <c r="H151" s="704">
        <v>0.78700000000000003</v>
      </c>
      <c r="I151" s="701">
        <v>3.1480000000000001</v>
      </c>
      <c r="J151" s="702">
        <v>-0.18480283246599999</v>
      </c>
      <c r="K151" s="705">
        <v>0.31485010847599998</v>
      </c>
    </row>
    <row r="152" spans="1:11" ht="14.4" customHeight="1" thickBot="1" x14ac:dyDescent="0.35">
      <c r="A152" s="723" t="s">
        <v>473</v>
      </c>
      <c r="B152" s="701">
        <v>3583.00000000001</v>
      </c>
      <c r="C152" s="701">
        <v>3639.58</v>
      </c>
      <c r="D152" s="702">
        <v>56.579999999992999</v>
      </c>
      <c r="E152" s="703">
        <v>1.015791236394</v>
      </c>
      <c r="F152" s="701">
        <v>3884.15214594287</v>
      </c>
      <c r="G152" s="702">
        <v>1294.71738198096</v>
      </c>
      <c r="H152" s="704">
        <v>241.525000000001</v>
      </c>
      <c r="I152" s="701">
        <v>966.10100000000205</v>
      </c>
      <c r="J152" s="702">
        <v>-328.61638198095602</v>
      </c>
      <c r="K152" s="705">
        <v>0.24872892814100001</v>
      </c>
    </row>
    <row r="153" spans="1:11" ht="14.4" customHeight="1" thickBot="1" x14ac:dyDescent="0.35">
      <c r="A153" s="723" t="s">
        <v>474</v>
      </c>
      <c r="B153" s="701">
        <v>2</v>
      </c>
      <c r="C153" s="701">
        <v>2.34</v>
      </c>
      <c r="D153" s="702">
        <v>0.33999999999899999</v>
      </c>
      <c r="E153" s="703">
        <v>1.17</v>
      </c>
      <c r="F153" s="701">
        <v>2.4868490522869999</v>
      </c>
      <c r="G153" s="702">
        <v>0.82894968409500003</v>
      </c>
      <c r="H153" s="704">
        <v>0</v>
      </c>
      <c r="I153" s="701">
        <v>0</v>
      </c>
      <c r="J153" s="702">
        <v>-0.82894968409500003</v>
      </c>
      <c r="K153" s="705">
        <v>0</v>
      </c>
    </row>
    <row r="154" spans="1:11" ht="14.4" customHeight="1" thickBot="1" x14ac:dyDescent="0.35">
      <c r="A154" s="722" t="s">
        <v>475</v>
      </c>
      <c r="B154" s="706">
        <v>0</v>
      </c>
      <c r="C154" s="706">
        <v>17.760000000000002</v>
      </c>
      <c r="D154" s="707">
        <v>17.760000000000002</v>
      </c>
      <c r="E154" s="708" t="s">
        <v>329</v>
      </c>
      <c r="F154" s="706">
        <v>0</v>
      </c>
      <c r="G154" s="707">
        <v>0</v>
      </c>
      <c r="H154" s="709">
        <v>0</v>
      </c>
      <c r="I154" s="706">
        <v>0</v>
      </c>
      <c r="J154" s="707">
        <v>0</v>
      </c>
      <c r="K154" s="710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17.760000000000002</v>
      </c>
      <c r="D155" s="702">
        <v>17.760000000000002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1" t="s">
        <v>477</v>
      </c>
      <c r="B156" s="701">
        <v>301</v>
      </c>
      <c r="C156" s="701">
        <v>586.19971999999996</v>
      </c>
      <c r="D156" s="702">
        <v>285.19972000000001</v>
      </c>
      <c r="E156" s="703">
        <v>1.9475073754150001</v>
      </c>
      <c r="F156" s="701">
        <v>0</v>
      </c>
      <c r="G156" s="702">
        <v>0</v>
      </c>
      <c r="H156" s="704">
        <v>57.005519999999997</v>
      </c>
      <c r="I156" s="701">
        <v>515.85829999999999</v>
      </c>
      <c r="J156" s="702">
        <v>515.85829999999999</v>
      </c>
      <c r="K156" s="712" t="s">
        <v>329</v>
      </c>
    </row>
    <row r="157" spans="1:11" ht="14.4" customHeight="1" thickBot="1" x14ac:dyDescent="0.35">
      <c r="A157" s="722" t="s">
        <v>478</v>
      </c>
      <c r="B157" s="706">
        <v>301</v>
      </c>
      <c r="C157" s="706">
        <v>266.32382000000001</v>
      </c>
      <c r="D157" s="707">
        <v>-34.676180000000002</v>
      </c>
      <c r="E157" s="713">
        <v>0.88479674418599996</v>
      </c>
      <c r="F157" s="706">
        <v>0</v>
      </c>
      <c r="G157" s="707">
        <v>0</v>
      </c>
      <c r="H157" s="709">
        <v>57.005519999999997</v>
      </c>
      <c r="I157" s="706">
        <v>495.78077000000002</v>
      </c>
      <c r="J157" s="707">
        <v>495.78077000000002</v>
      </c>
      <c r="K157" s="710" t="s">
        <v>329</v>
      </c>
    </row>
    <row r="158" spans="1:11" ht="14.4" customHeight="1" thickBot="1" x14ac:dyDescent="0.35">
      <c r="A158" s="723" t="s">
        <v>479</v>
      </c>
      <c r="B158" s="701">
        <v>301</v>
      </c>
      <c r="C158" s="701">
        <v>248.31728000000001</v>
      </c>
      <c r="D158" s="702">
        <v>-52.682720000000003</v>
      </c>
      <c r="E158" s="703">
        <v>0.82497435215899995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18.006540000000001</v>
      </c>
      <c r="D159" s="702">
        <v>18.006540000000001</v>
      </c>
      <c r="E159" s="711" t="s">
        <v>329</v>
      </c>
      <c r="F159" s="701">
        <v>0</v>
      </c>
      <c r="G159" s="702">
        <v>0</v>
      </c>
      <c r="H159" s="704">
        <v>57.005519999999997</v>
      </c>
      <c r="I159" s="701">
        <v>495.78077000000002</v>
      </c>
      <c r="J159" s="702">
        <v>495.78077000000002</v>
      </c>
      <c r="K159" s="712" t="s">
        <v>329</v>
      </c>
    </row>
    <row r="160" spans="1:11" ht="14.4" customHeight="1" thickBot="1" x14ac:dyDescent="0.35">
      <c r="A160" s="722" t="s">
        <v>481</v>
      </c>
      <c r="B160" s="706">
        <v>0</v>
      </c>
      <c r="C160" s="706">
        <v>172.4171</v>
      </c>
      <c r="D160" s="707">
        <v>172.4171</v>
      </c>
      <c r="E160" s="708" t="s">
        <v>368</v>
      </c>
      <c r="F160" s="706">
        <v>0</v>
      </c>
      <c r="G160" s="707">
        <v>0</v>
      </c>
      <c r="H160" s="709">
        <v>0</v>
      </c>
      <c r="I160" s="706">
        <v>0</v>
      </c>
      <c r="J160" s="707">
        <v>0</v>
      </c>
      <c r="K160" s="710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8.8680000000000003</v>
      </c>
      <c r="D161" s="702">
        <v>8.8680000000000003</v>
      </c>
      <c r="E161" s="711" t="s">
        <v>368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6.6</v>
      </c>
      <c r="D162" s="702">
        <v>6.6</v>
      </c>
      <c r="E162" s="711" t="s">
        <v>368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12.257300000000001</v>
      </c>
      <c r="D163" s="702">
        <v>12.257300000000001</v>
      </c>
      <c r="E163" s="711" t="s">
        <v>368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144.6918</v>
      </c>
      <c r="D164" s="702">
        <v>144.6918</v>
      </c>
      <c r="E164" s="711" t="s">
        <v>368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2" t="s">
        <v>486</v>
      </c>
      <c r="B165" s="706">
        <v>0</v>
      </c>
      <c r="C165" s="706">
        <v>28.184799999999999</v>
      </c>
      <c r="D165" s="707">
        <v>28.184799999999999</v>
      </c>
      <c r="E165" s="708" t="s">
        <v>329</v>
      </c>
      <c r="F165" s="706">
        <v>0</v>
      </c>
      <c r="G165" s="707">
        <v>0</v>
      </c>
      <c r="H165" s="709">
        <v>0</v>
      </c>
      <c r="I165" s="706">
        <v>9.1234000000000002</v>
      </c>
      <c r="J165" s="707">
        <v>9.1234000000000002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0.5</v>
      </c>
      <c r="D166" s="702">
        <v>0.5</v>
      </c>
      <c r="E166" s="711" t="s">
        <v>368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27.684799999999999</v>
      </c>
      <c r="D167" s="702">
        <v>27.684799999999999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9.1234000000000002</v>
      </c>
      <c r="J167" s="702">
        <v>9.1234000000000002</v>
      </c>
      <c r="K167" s="712" t="s">
        <v>329</v>
      </c>
    </row>
    <row r="168" spans="1:11" ht="14.4" customHeight="1" thickBot="1" x14ac:dyDescent="0.35">
      <c r="A168" s="722" t="s">
        <v>489</v>
      </c>
      <c r="B168" s="706">
        <v>0</v>
      </c>
      <c r="C168" s="706">
        <v>119.274</v>
      </c>
      <c r="D168" s="707">
        <v>119.274</v>
      </c>
      <c r="E168" s="708" t="s">
        <v>329</v>
      </c>
      <c r="F168" s="706">
        <v>0</v>
      </c>
      <c r="G168" s="707">
        <v>0</v>
      </c>
      <c r="H168" s="709">
        <v>0</v>
      </c>
      <c r="I168" s="706">
        <v>10.954129999999999</v>
      </c>
      <c r="J168" s="707">
        <v>10.954129999999999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119.274</v>
      </c>
      <c r="D169" s="702">
        <v>119.274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10.954129999999999</v>
      </c>
      <c r="J169" s="702">
        <v>10.954129999999999</v>
      </c>
      <c r="K169" s="712" t="s">
        <v>329</v>
      </c>
    </row>
    <row r="170" spans="1:11" ht="14.4" customHeight="1" thickBot="1" x14ac:dyDescent="0.35">
      <c r="A170" s="719" t="s">
        <v>491</v>
      </c>
      <c r="B170" s="701">
        <v>133005.67406636901</v>
      </c>
      <c r="C170" s="701">
        <v>126220.40285</v>
      </c>
      <c r="D170" s="702">
        <v>-6785.2712163693104</v>
      </c>
      <c r="E170" s="703">
        <v>0.94898509958999999</v>
      </c>
      <c r="F170" s="701">
        <v>125736.748811364</v>
      </c>
      <c r="G170" s="702">
        <v>41912.249603787997</v>
      </c>
      <c r="H170" s="704">
        <v>11598.61715</v>
      </c>
      <c r="I170" s="701">
        <v>48200.075620000003</v>
      </c>
      <c r="J170" s="702">
        <v>6287.8260162120196</v>
      </c>
      <c r="K170" s="705">
        <v>0.38334119559800001</v>
      </c>
    </row>
    <row r="171" spans="1:11" ht="14.4" customHeight="1" thickBot="1" x14ac:dyDescent="0.35">
      <c r="A171" s="720" t="s">
        <v>492</v>
      </c>
      <c r="B171" s="701">
        <v>132958.09678873999</v>
      </c>
      <c r="C171" s="701">
        <v>125329.72693999999</v>
      </c>
      <c r="D171" s="702">
        <v>-7628.3698487401998</v>
      </c>
      <c r="E171" s="703">
        <v>0.94262575929500003</v>
      </c>
      <c r="F171" s="701">
        <v>125459.15361924301</v>
      </c>
      <c r="G171" s="702">
        <v>41819.717873080997</v>
      </c>
      <c r="H171" s="704">
        <v>11597.09756</v>
      </c>
      <c r="I171" s="701">
        <v>48188.519769999999</v>
      </c>
      <c r="J171" s="702">
        <v>6368.8018969189898</v>
      </c>
      <c r="K171" s="705">
        <v>0.38409728090599998</v>
      </c>
    </row>
    <row r="172" spans="1:11" ht="14.4" customHeight="1" thickBot="1" x14ac:dyDescent="0.35">
      <c r="A172" s="721" t="s">
        <v>493</v>
      </c>
      <c r="B172" s="701">
        <v>132958.09678873999</v>
      </c>
      <c r="C172" s="701">
        <v>125329.72693999999</v>
      </c>
      <c r="D172" s="702">
        <v>-7628.3698487401998</v>
      </c>
      <c r="E172" s="703">
        <v>0.94262575929500003</v>
      </c>
      <c r="F172" s="701">
        <v>125459.15361924301</v>
      </c>
      <c r="G172" s="702">
        <v>41819.717873080997</v>
      </c>
      <c r="H172" s="704">
        <v>11597.09756</v>
      </c>
      <c r="I172" s="701">
        <v>48188.519769999999</v>
      </c>
      <c r="J172" s="702">
        <v>6368.8018969189898</v>
      </c>
      <c r="K172" s="705">
        <v>0.38409728090599998</v>
      </c>
    </row>
    <row r="173" spans="1:11" ht="14.4" customHeight="1" thickBot="1" x14ac:dyDescent="0.35">
      <c r="A173" s="722" t="s">
        <v>494</v>
      </c>
      <c r="B173" s="706">
        <v>12.611121869798</v>
      </c>
      <c r="C173" s="706">
        <v>198.50406000000001</v>
      </c>
      <c r="D173" s="707">
        <v>185.892938130201</v>
      </c>
      <c r="E173" s="713">
        <v>15.740396615733999</v>
      </c>
      <c r="F173" s="706">
        <v>207.23327640504399</v>
      </c>
      <c r="G173" s="707">
        <v>69.077758801681</v>
      </c>
      <c r="H173" s="709">
        <v>21.696709999999999</v>
      </c>
      <c r="I173" s="706">
        <v>22.86551</v>
      </c>
      <c r="J173" s="707">
        <v>-46.212248801681</v>
      </c>
      <c r="K173" s="714">
        <v>0.110337057815</v>
      </c>
    </row>
    <row r="174" spans="1:11" ht="14.4" customHeight="1" thickBot="1" x14ac:dyDescent="0.35">
      <c r="A174" s="723" t="s">
        <v>495</v>
      </c>
      <c r="B174" s="701">
        <v>0.37489033412400002</v>
      </c>
      <c r="C174" s="701">
        <v>1.10416</v>
      </c>
      <c r="D174" s="702">
        <v>0.72926966587499997</v>
      </c>
      <c r="E174" s="703">
        <v>2.9452879935620002</v>
      </c>
      <c r="F174" s="701">
        <v>1.0332534051010001</v>
      </c>
      <c r="G174" s="702">
        <v>0.34441780170000003</v>
      </c>
      <c r="H174" s="704">
        <v>5.951E-2</v>
      </c>
      <c r="I174" s="701">
        <v>0.16531000000000001</v>
      </c>
      <c r="J174" s="702">
        <v>-0.17910780170000001</v>
      </c>
      <c r="K174" s="705">
        <v>0.159989794549</v>
      </c>
    </row>
    <row r="175" spans="1:11" ht="14.4" customHeight="1" thickBot="1" x14ac:dyDescent="0.35">
      <c r="A175" s="723" t="s">
        <v>496</v>
      </c>
      <c r="B175" s="701">
        <v>2</v>
      </c>
      <c r="C175" s="701">
        <v>0.76200000000000001</v>
      </c>
      <c r="D175" s="702">
        <v>-1.238</v>
      </c>
      <c r="E175" s="703">
        <v>0.38100000000000001</v>
      </c>
      <c r="F175" s="701">
        <v>0.319514780326</v>
      </c>
      <c r="G175" s="702">
        <v>0.10650492677499999</v>
      </c>
      <c r="H175" s="704">
        <v>0.17799999999999999</v>
      </c>
      <c r="I175" s="701">
        <v>0.53500000000000003</v>
      </c>
      <c r="J175" s="702">
        <v>0.42849507322399999</v>
      </c>
      <c r="K175" s="705">
        <v>1.6744139330700001</v>
      </c>
    </row>
    <row r="176" spans="1:11" ht="14.4" customHeight="1" thickBot="1" x14ac:dyDescent="0.35">
      <c r="A176" s="723" t="s">
        <v>497</v>
      </c>
      <c r="B176" s="701">
        <v>0.23623153567399999</v>
      </c>
      <c r="C176" s="701">
        <v>194.25574</v>
      </c>
      <c r="D176" s="702">
        <v>194.01950846432601</v>
      </c>
      <c r="E176" s="703">
        <v>822.31078693891095</v>
      </c>
      <c r="F176" s="701">
        <v>202.815565657744</v>
      </c>
      <c r="G176" s="702">
        <v>67.605188552580998</v>
      </c>
      <c r="H176" s="704">
        <v>21.106200000000001</v>
      </c>
      <c r="I176" s="701">
        <v>21.106200000000001</v>
      </c>
      <c r="J176" s="702">
        <v>-46.498988552580997</v>
      </c>
      <c r="K176" s="705">
        <v>0.104065977044</v>
      </c>
    </row>
    <row r="177" spans="1:11" ht="14.4" customHeight="1" thickBot="1" x14ac:dyDescent="0.35">
      <c r="A177" s="723" t="s">
        <v>498</v>
      </c>
      <c r="B177" s="701">
        <v>10</v>
      </c>
      <c r="C177" s="701">
        <v>2.3821599999999998</v>
      </c>
      <c r="D177" s="702">
        <v>-7.6178400000000002</v>
      </c>
      <c r="E177" s="703">
        <v>0.23821600000000001</v>
      </c>
      <c r="F177" s="701">
        <v>3.0649425618719999</v>
      </c>
      <c r="G177" s="702">
        <v>1.0216475206240001</v>
      </c>
      <c r="H177" s="704">
        <v>0.35299999999999998</v>
      </c>
      <c r="I177" s="701">
        <v>1.0589999999999999</v>
      </c>
      <c r="J177" s="702">
        <v>3.7352479374999997E-2</v>
      </c>
      <c r="K177" s="705">
        <v>0.34552034128499998</v>
      </c>
    </row>
    <row r="178" spans="1:11" ht="14.4" customHeight="1" thickBot="1" x14ac:dyDescent="0.35">
      <c r="A178" s="722" t="s">
        <v>499</v>
      </c>
      <c r="B178" s="706">
        <v>590.57039173246301</v>
      </c>
      <c r="C178" s="706">
        <v>970.80994999999996</v>
      </c>
      <c r="D178" s="707">
        <v>380.23955826753701</v>
      </c>
      <c r="E178" s="713">
        <v>1.64385137418</v>
      </c>
      <c r="F178" s="706">
        <v>1149.2374164156899</v>
      </c>
      <c r="G178" s="707">
        <v>383.07913880523103</v>
      </c>
      <c r="H178" s="709">
        <v>-0.17111999999999999</v>
      </c>
      <c r="I178" s="706">
        <v>356.55847999999997</v>
      </c>
      <c r="J178" s="707">
        <v>-26.520658805231001</v>
      </c>
      <c r="K178" s="714">
        <v>0.310256588331</v>
      </c>
    </row>
    <row r="179" spans="1:11" ht="14.4" customHeight="1" thickBot="1" x14ac:dyDescent="0.35">
      <c r="A179" s="723" t="s">
        <v>500</v>
      </c>
      <c r="B179" s="701">
        <v>590.57039173246301</v>
      </c>
      <c r="C179" s="701">
        <v>970.80994999999996</v>
      </c>
      <c r="D179" s="702">
        <v>380.23955826753701</v>
      </c>
      <c r="E179" s="703">
        <v>1.64385137418</v>
      </c>
      <c r="F179" s="701">
        <v>1149.2374164156899</v>
      </c>
      <c r="G179" s="702">
        <v>383.07913880523103</v>
      </c>
      <c r="H179" s="704">
        <v>-0.17111999999999999</v>
      </c>
      <c r="I179" s="701">
        <v>356.55847999999997</v>
      </c>
      <c r="J179" s="702">
        <v>-26.520658805231001</v>
      </c>
      <c r="K179" s="705">
        <v>0.310256588331</v>
      </c>
    </row>
    <row r="180" spans="1:11" ht="14.4" customHeight="1" thickBot="1" x14ac:dyDescent="0.35">
      <c r="A180" s="722" t="s">
        <v>501</v>
      </c>
      <c r="B180" s="706">
        <v>135.69601507183299</v>
      </c>
      <c r="C180" s="706">
        <v>101.17751</v>
      </c>
      <c r="D180" s="707">
        <v>-34.518505071832003</v>
      </c>
      <c r="E180" s="713">
        <v>0.74561887426399998</v>
      </c>
      <c r="F180" s="706">
        <v>101.199122203996</v>
      </c>
      <c r="G180" s="707">
        <v>33.733040734665003</v>
      </c>
      <c r="H180" s="709">
        <v>27.784700000000001</v>
      </c>
      <c r="I180" s="706">
        <v>28.85322</v>
      </c>
      <c r="J180" s="707">
        <v>-4.8798207346650004</v>
      </c>
      <c r="K180" s="714">
        <v>0.285113342602</v>
      </c>
    </row>
    <row r="181" spans="1:11" ht="14.4" customHeight="1" thickBot="1" x14ac:dyDescent="0.35">
      <c r="A181" s="723" t="s">
        <v>502</v>
      </c>
      <c r="B181" s="701">
        <v>135.28873122464299</v>
      </c>
      <c r="C181" s="701">
        <v>-7.0399999989999998E-3</v>
      </c>
      <c r="D181" s="702">
        <v>-135.295771224643</v>
      </c>
      <c r="E181" s="703">
        <v>-5.2036854335711199E-5</v>
      </c>
      <c r="F181" s="701">
        <v>0</v>
      </c>
      <c r="G181" s="702">
        <v>0</v>
      </c>
      <c r="H181" s="704">
        <v>2.7969999999999998E-2</v>
      </c>
      <c r="I181" s="701">
        <v>0.73994000000000004</v>
      </c>
      <c r="J181" s="702">
        <v>0.73994000000000004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0.40728384718900001</v>
      </c>
      <c r="C182" s="701">
        <v>101.18455</v>
      </c>
      <c r="D182" s="702">
        <v>100.77726615281</v>
      </c>
      <c r="E182" s="703">
        <v>248.43742441086999</v>
      </c>
      <c r="F182" s="701">
        <v>101.199122203996</v>
      </c>
      <c r="G182" s="702">
        <v>33.733040734665003</v>
      </c>
      <c r="H182" s="704">
        <v>27.756730000000001</v>
      </c>
      <c r="I182" s="701">
        <v>28.11328</v>
      </c>
      <c r="J182" s="702">
        <v>-5.6197607346650003</v>
      </c>
      <c r="K182" s="705">
        <v>0.27780161910200002</v>
      </c>
    </row>
    <row r="183" spans="1:11" ht="14.4" customHeight="1" thickBot="1" x14ac:dyDescent="0.35">
      <c r="A183" s="722" t="s">
        <v>504</v>
      </c>
      <c r="B183" s="706">
        <v>0</v>
      </c>
      <c r="C183" s="706">
        <v>-38.805309999999999</v>
      </c>
      <c r="D183" s="707">
        <v>-38.805309999999999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-38.805309999999999</v>
      </c>
      <c r="D184" s="702">
        <v>-38.805309999999999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0.21926006612599999</v>
      </c>
      <c r="C185" s="706">
        <v>0</v>
      </c>
      <c r="D185" s="707">
        <v>-0.21926006612599999</v>
      </c>
      <c r="E185" s="713">
        <v>0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4">
        <v>4</v>
      </c>
    </row>
    <row r="186" spans="1:11" ht="14.4" customHeight="1" thickBot="1" x14ac:dyDescent="0.35">
      <c r="A186" s="723" t="s">
        <v>507</v>
      </c>
      <c r="B186" s="701">
        <v>0.21926006612599999</v>
      </c>
      <c r="C186" s="701">
        <v>0</v>
      </c>
      <c r="D186" s="702">
        <v>-0.21926006612599999</v>
      </c>
      <c r="E186" s="703">
        <v>0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05">
        <v>4</v>
      </c>
    </row>
    <row r="187" spans="1:11" ht="14.4" customHeight="1" thickBot="1" x14ac:dyDescent="0.35">
      <c r="A187" s="722" t="s">
        <v>508</v>
      </c>
      <c r="B187" s="706">
        <v>132219</v>
      </c>
      <c r="C187" s="706">
        <v>121927.67465</v>
      </c>
      <c r="D187" s="707">
        <v>-10291.325349999999</v>
      </c>
      <c r="E187" s="713">
        <v>0.92216455010200005</v>
      </c>
      <c r="F187" s="706">
        <v>124001.48380421801</v>
      </c>
      <c r="G187" s="707">
        <v>41333.827934739398</v>
      </c>
      <c r="H187" s="709">
        <v>11547.787270000001</v>
      </c>
      <c r="I187" s="706">
        <v>46604.779069999997</v>
      </c>
      <c r="J187" s="707">
        <v>5270.9511352605696</v>
      </c>
      <c r="K187" s="714">
        <v>0.37584049513099999</v>
      </c>
    </row>
    <row r="188" spans="1:11" ht="14.4" customHeight="1" thickBot="1" x14ac:dyDescent="0.35">
      <c r="A188" s="723" t="s">
        <v>509</v>
      </c>
      <c r="B188" s="701">
        <v>62217</v>
      </c>
      <c r="C188" s="701">
        <v>54771.957029999998</v>
      </c>
      <c r="D188" s="702">
        <v>-7445.0429699999904</v>
      </c>
      <c r="E188" s="703">
        <v>0.88033748059200001</v>
      </c>
      <c r="F188" s="701">
        <v>55765.752827095901</v>
      </c>
      <c r="G188" s="702">
        <v>18588.584275698599</v>
      </c>
      <c r="H188" s="704">
        <v>6063.4610199999997</v>
      </c>
      <c r="I188" s="701">
        <v>22046.289059999999</v>
      </c>
      <c r="J188" s="702">
        <v>3457.7047843013802</v>
      </c>
      <c r="K188" s="705">
        <v>0.395337423819</v>
      </c>
    </row>
    <row r="189" spans="1:11" ht="14.4" customHeight="1" thickBot="1" x14ac:dyDescent="0.35">
      <c r="A189" s="723" t="s">
        <v>510</v>
      </c>
      <c r="B189" s="701">
        <v>70002</v>
      </c>
      <c r="C189" s="701">
        <v>67155.717619999996</v>
      </c>
      <c r="D189" s="702">
        <v>-2846.2823800000201</v>
      </c>
      <c r="E189" s="703">
        <v>0.95933998485700001</v>
      </c>
      <c r="F189" s="701">
        <v>68235.730977122395</v>
      </c>
      <c r="G189" s="702">
        <v>22745.2436590408</v>
      </c>
      <c r="H189" s="704">
        <v>5484.3262500000001</v>
      </c>
      <c r="I189" s="701">
        <v>24558.490010000001</v>
      </c>
      <c r="J189" s="702">
        <v>1813.2463509592001</v>
      </c>
      <c r="K189" s="705">
        <v>0.35990660110599998</v>
      </c>
    </row>
    <row r="190" spans="1:11" ht="14.4" customHeight="1" thickBot="1" x14ac:dyDescent="0.35">
      <c r="A190" s="722" t="s">
        <v>511</v>
      </c>
      <c r="B190" s="706">
        <v>0</v>
      </c>
      <c r="C190" s="706">
        <v>2170.3660799999998</v>
      </c>
      <c r="D190" s="707">
        <v>2170.3660799999998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1175.4634900000001</v>
      </c>
      <c r="J190" s="707">
        <v>1175.4634900000001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1696.31431</v>
      </c>
      <c r="D191" s="702">
        <v>1696.31431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474.05176999999998</v>
      </c>
      <c r="D192" s="702">
        <v>474.05176999999998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1175.4634900000001</v>
      </c>
      <c r="J192" s="702">
        <v>1175.4634900000001</v>
      </c>
      <c r="K192" s="712" t="s">
        <v>329</v>
      </c>
    </row>
    <row r="193" spans="1:11" ht="14.4" customHeight="1" thickBot="1" x14ac:dyDescent="0.35">
      <c r="A193" s="720" t="s">
        <v>514</v>
      </c>
      <c r="B193" s="701">
        <v>36.413702093795997</v>
      </c>
      <c r="C193" s="701">
        <v>99.183909999999997</v>
      </c>
      <c r="D193" s="702">
        <v>62.770207906202998</v>
      </c>
      <c r="E193" s="703">
        <v>2.7238073663729998</v>
      </c>
      <c r="F193" s="701">
        <v>11.341063210762</v>
      </c>
      <c r="G193" s="702">
        <v>3.7803544035869998</v>
      </c>
      <c r="H193" s="704">
        <v>1.51959</v>
      </c>
      <c r="I193" s="701">
        <v>11.55585</v>
      </c>
      <c r="J193" s="702">
        <v>7.7754955964120001</v>
      </c>
      <c r="K193" s="705">
        <v>1.0189388583100001</v>
      </c>
    </row>
    <row r="194" spans="1:11" ht="14.4" customHeight="1" thickBot="1" x14ac:dyDescent="0.35">
      <c r="A194" s="721" t="s">
        <v>515</v>
      </c>
      <c r="B194" s="701">
        <v>0</v>
      </c>
      <c r="C194" s="701">
        <v>34.75</v>
      </c>
      <c r="D194" s="702">
        <v>34.75</v>
      </c>
      <c r="E194" s="711" t="s">
        <v>368</v>
      </c>
      <c r="F194" s="701">
        <v>0</v>
      </c>
      <c r="G194" s="702">
        <v>0</v>
      </c>
      <c r="H194" s="704">
        <v>1.5</v>
      </c>
      <c r="I194" s="701">
        <v>11</v>
      </c>
      <c r="J194" s="702">
        <v>11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0</v>
      </c>
      <c r="C195" s="706">
        <v>34.75</v>
      </c>
      <c r="D195" s="707">
        <v>34.75</v>
      </c>
      <c r="E195" s="708" t="s">
        <v>368</v>
      </c>
      <c r="F195" s="706">
        <v>0</v>
      </c>
      <c r="G195" s="707">
        <v>0</v>
      </c>
      <c r="H195" s="709">
        <v>1.5</v>
      </c>
      <c r="I195" s="706">
        <v>11</v>
      </c>
      <c r="J195" s="707">
        <v>11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34.75</v>
      </c>
      <c r="D196" s="702">
        <v>34.75</v>
      </c>
      <c r="E196" s="711" t="s">
        <v>368</v>
      </c>
      <c r="F196" s="701">
        <v>0</v>
      </c>
      <c r="G196" s="702">
        <v>0</v>
      </c>
      <c r="H196" s="704">
        <v>1.5</v>
      </c>
      <c r="I196" s="701">
        <v>11</v>
      </c>
      <c r="J196" s="702">
        <v>11</v>
      </c>
      <c r="K196" s="712" t="s">
        <v>329</v>
      </c>
    </row>
    <row r="197" spans="1:11" ht="14.4" customHeight="1" thickBot="1" x14ac:dyDescent="0.35">
      <c r="A197" s="726" t="s">
        <v>518</v>
      </c>
      <c r="B197" s="706">
        <v>36.413702093795997</v>
      </c>
      <c r="C197" s="706">
        <v>64.433909999999997</v>
      </c>
      <c r="D197" s="707">
        <v>28.020207906203002</v>
      </c>
      <c r="E197" s="713">
        <v>1.7694962691239999</v>
      </c>
      <c r="F197" s="706">
        <v>11.341063210762</v>
      </c>
      <c r="G197" s="707">
        <v>3.7803544035869998</v>
      </c>
      <c r="H197" s="709">
        <v>1.959E-2</v>
      </c>
      <c r="I197" s="706">
        <v>0.55584999999999996</v>
      </c>
      <c r="J197" s="707">
        <v>-3.2245044035869999</v>
      </c>
      <c r="K197" s="714">
        <v>4.9012159589000001E-2</v>
      </c>
    </row>
    <row r="198" spans="1:11" ht="14.4" customHeight="1" thickBot="1" x14ac:dyDescent="0.35">
      <c r="A198" s="722" t="s">
        <v>519</v>
      </c>
      <c r="B198" s="706">
        <v>0</v>
      </c>
      <c r="C198" s="706">
        <v>40.500410000000002</v>
      </c>
      <c r="D198" s="707">
        <v>40.500410000000002</v>
      </c>
      <c r="E198" s="708" t="s">
        <v>329</v>
      </c>
      <c r="F198" s="706">
        <v>0</v>
      </c>
      <c r="G198" s="707">
        <v>0</v>
      </c>
      <c r="H198" s="709">
        <v>-4.0999999999999999E-4</v>
      </c>
      <c r="I198" s="706">
        <v>-4.2999999999999999E-4</v>
      </c>
      <c r="J198" s="707">
        <v>-4.2999999999999999E-4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4.0999999999999999E-4</v>
      </c>
      <c r="D199" s="702">
        <v>4.0999999999999999E-4</v>
      </c>
      <c r="E199" s="711" t="s">
        <v>329</v>
      </c>
      <c r="F199" s="701">
        <v>0</v>
      </c>
      <c r="G199" s="702">
        <v>0</v>
      </c>
      <c r="H199" s="704">
        <v>-4.0999999999999999E-4</v>
      </c>
      <c r="I199" s="701">
        <v>-4.2999999999999999E-4</v>
      </c>
      <c r="J199" s="702">
        <v>-4.2999999999999999E-4</v>
      </c>
      <c r="K199" s="712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40.5</v>
      </c>
      <c r="D200" s="702">
        <v>40.5</v>
      </c>
      <c r="E200" s="711" t="s">
        <v>368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2" t="s">
        <v>522</v>
      </c>
      <c r="B201" s="706">
        <v>36.413702093795997</v>
      </c>
      <c r="C201" s="706">
        <v>23.933499999999999</v>
      </c>
      <c r="D201" s="707">
        <v>-12.480202093796001</v>
      </c>
      <c r="E201" s="713">
        <v>0.65726632074699998</v>
      </c>
      <c r="F201" s="706">
        <v>11.341063210762</v>
      </c>
      <c r="G201" s="707">
        <v>3.7803544035869998</v>
      </c>
      <c r="H201" s="709">
        <v>0.02</v>
      </c>
      <c r="I201" s="706">
        <v>0.55628</v>
      </c>
      <c r="J201" s="707">
        <v>-3.2240744035870001</v>
      </c>
      <c r="K201" s="714">
        <v>4.9050074904999998E-2</v>
      </c>
    </row>
    <row r="202" spans="1:11" ht="14.4" customHeight="1" thickBot="1" x14ac:dyDescent="0.35">
      <c r="A202" s="723" t="s">
        <v>523</v>
      </c>
      <c r="B202" s="701">
        <v>0</v>
      </c>
      <c r="C202" s="701">
        <v>0.41299999999999998</v>
      </c>
      <c r="D202" s="702">
        <v>0.41299999999999998</v>
      </c>
      <c r="E202" s="711" t="s">
        <v>329</v>
      </c>
      <c r="F202" s="701">
        <v>0.63192208140100004</v>
      </c>
      <c r="G202" s="702">
        <v>0.2106406938</v>
      </c>
      <c r="H202" s="704">
        <v>0.02</v>
      </c>
      <c r="I202" s="701">
        <v>0.11</v>
      </c>
      <c r="J202" s="702">
        <v>-0.1006406938</v>
      </c>
      <c r="K202" s="705">
        <v>0.174072094072</v>
      </c>
    </row>
    <row r="203" spans="1:11" ht="14.4" customHeight="1" thickBot="1" x14ac:dyDescent="0.35">
      <c r="A203" s="723" t="s">
        <v>524</v>
      </c>
      <c r="B203" s="701">
        <v>5.5440468458090004</v>
      </c>
      <c r="C203" s="701">
        <v>0</v>
      </c>
      <c r="D203" s="702">
        <v>-5.5440468458090004</v>
      </c>
      <c r="E203" s="703">
        <v>0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05">
        <v>4</v>
      </c>
    </row>
    <row r="204" spans="1:11" ht="14.4" customHeight="1" thickBot="1" x14ac:dyDescent="0.35">
      <c r="A204" s="723" t="s">
        <v>525</v>
      </c>
      <c r="B204" s="701">
        <v>0.11135609503</v>
      </c>
      <c r="C204" s="701">
        <v>4.9340000000000002E-2</v>
      </c>
      <c r="D204" s="702">
        <v>-6.2016095030000003E-2</v>
      </c>
      <c r="E204" s="703">
        <v>0.44308306596500002</v>
      </c>
      <c r="F204" s="701">
        <v>6.5668288630999994E-2</v>
      </c>
      <c r="G204" s="702">
        <v>2.1889429543000001E-2</v>
      </c>
      <c r="H204" s="704">
        <v>0</v>
      </c>
      <c r="I204" s="701">
        <v>0</v>
      </c>
      <c r="J204" s="702">
        <v>-2.1889429543000001E-2</v>
      </c>
      <c r="K204" s="705">
        <v>0</v>
      </c>
    </row>
    <row r="205" spans="1:11" ht="14.4" customHeight="1" thickBot="1" x14ac:dyDescent="0.35">
      <c r="A205" s="723" t="s">
        <v>526</v>
      </c>
      <c r="B205" s="701">
        <v>30.758299152955999</v>
      </c>
      <c r="C205" s="701">
        <v>23.471160000000001</v>
      </c>
      <c r="D205" s="702">
        <v>-7.2871391529559997</v>
      </c>
      <c r="E205" s="703">
        <v>0.76308380652899999</v>
      </c>
      <c r="F205" s="701">
        <v>10.643472840729</v>
      </c>
      <c r="G205" s="702">
        <v>3.5478242802429998</v>
      </c>
      <c r="H205" s="704">
        <v>0</v>
      </c>
      <c r="I205" s="701">
        <v>0.44628000000000001</v>
      </c>
      <c r="J205" s="702">
        <v>-3.101544280243</v>
      </c>
      <c r="K205" s="705">
        <v>4.1929923313000002E-2</v>
      </c>
    </row>
    <row r="206" spans="1:11" ht="14.4" customHeight="1" thickBot="1" x14ac:dyDescent="0.35">
      <c r="A206" s="720" t="s">
        <v>527</v>
      </c>
      <c r="B206" s="701">
        <v>11.163575535318</v>
      </c>
      <c r="C206" s="701">
        <v>791.49199999999996</v>
      </c>
      <c r="D206" s="702">
        <v>780.32842446468203</v>
      </c>
      <c r="E206" s="703">
        <v>70.899506837744994</v>
      </c>
      <c r="F206" s="701">
        <v>266.25412891014298</v>
      </c>
      <c r="G206" s="702">
        <v>88.751376303380994</v>
      </c>
      <c r="H206" s="704">
        <v>0</v>
      </c>
      <c r="I206" s="701">
        <v>0</v>
      </c>
      <c r="J206" s="702">
        <v>-88.751376303380994</v>
      </c>
      <c r="K206" s="705">
        <v>0</v>
      </c>
    </row>
    <row r="207" spans="1:11" ht="14.4" customHeight="1" thickBot="1" x14ac:dyDescent="0.35">
      <c r="A207" s="726" t="s">
        <v>528</v>
      </c>
      <c r="B207" s="706">
        <v>11.163575535318</v>
      </c>
      <c r="C207" s="706">
        <v>791.49199999999996</v>
      </c>
      <c r="D207" s="707">
        <v>780.32842446468203</v>
      </c>
      <c r="E207" s="713">
        <v>70.899506837744994</v>
      </c>
      <c r="F207" s="706">
        <v>266.25412891014298</v>
      </c>
      <c r="G207" s="707">
        <v>88.751376303380994</v>
      </c>
      <c r="H207" s="709">
        <v>0</v>
      </c>
      <c r="I207" s="706">
        <v>0</v>
      </c>
      <c r="J207" s="707">
        <v>-88.751376303380994</v>
      </c>
      <c r="K207" s="714">
        <v>0</v>
      </c>
    </row>
    <row r="208" spans="1:11" ht="14.4" customHeight="1" thickBot="1" x14ac:dyDescent="0.35">
      <c r="A208" s="722" t="s">
        <v>529</v>
      </c>
      <c r="B208" s="706">
        <v>11.163575535318</v>
      </c>
      <c r="C208" s="706">
        <v>791.49199999999996</v>
      </c>
      <c r="D208" s="707">
        <v>780.32842446468203</v>
      </c>
      <c r="E208" s="713">
        <v>70.899506837744994</v>
      </c>
      <c r="F208" s="706">
        <v>266.25412891014298</v>
      </c>
      <c r="G208" s="707">
        <v>88.751376303380994</v>
      </c>
      <c r="H208" s="709">
        <v>0</v>
      </c>
      <c r="I208" s="706">
        <v>0</v>
      </c>
      <c r="J208" s="707">
        <v>-88.751376303380994</v>
      </c>
      <c r="K208" s="714">
        <v>0</v>
      </c>
    </row>
    <row r="209" spans="1:11" ht="14.4" customHeight="1" thickBot="1" x14ac:dyDescent="0.35">
      <c r="A209" s="723" t="s">
        <v>530</v>
      </c>
      <c r="B209" s="701">
        <v>0</v>
      </c>
      <c r="C209" s="701">
        <v>610.26800000000003</v>
      </c>
      <c r="D209" s="702">
        <v>610.26800000000003</v>
      </c>
      <c r="E209" s="711" t="s">
        <v>368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05">
        <v>4</v>
      </c>
    </row>
    <row r="210" spans="1:11" ht="14.4" customHeight="1" thickBot="1" x14ac:dyDescent="0.35">
      <c r="A210" s="723" t="s">
        <v>531</v>
      </c>
      <c r="B210" s="701">
        <v>11.163575535318</v>
      </c>
      <c r="C210" s="701">
        <v>181.22399999999999</v>
      </c>
      <c r="D210" s="702">
        <v>170.060424464682</v>
      </c>
      <c r="E210" s="703">
        <v>16.23350864843</v>
      </c>
      <c r="F210" s="701">
        <v>266.25412891014298</v>
      </c>
      <c r="G210" s="702">
        <v>88.751376303380994</v>
      </c>
      <c r="H210" s="704">
        <v>0</v>
      </c>
      <c r="I210" s="701">
        <v>0</v>
      </c>
      <c r="J210" s="702">
        <v>-88.751376303380994</v>
      </c>
      <c r="K210" s="705">
        <v>0</v>
      </c>
    </row>
    <row r="211" spans="1:11" ht="14.4" customHeight="1" thickBot="1" x14ac:dyDescent="0.35">
      <c r="A211" s="719" t="s">
        <v>532</v>
      </c>
      <c r="B211" s="701">
        <v>10051.5228848226</v>
      </c>
      <c r="C211" s="701">
        <v>11255.113009999999</v>
      </c>
      <c r="D211" s="702">
        <v>1203.5901251773701</v>
      </c>
      <c r="E211" s="703">
        <v>1.119742066845</v>
      </c>
      <c r="F211" s="701">
        <v>11231.022196186599</v>
      </c>
      <c r="G211" s="702">
        <v>3743.6740653955198</v>
      </c>
      <c r="H211" s="704">
        <v>1037.6891800000001</v>
      </c>
      <c r="I211" s="701">
        <v>3950.1667400000001</v>
      </c>
      <c r="J211" s="702">
        <v>206.49267460447899</v>
      </c>
      <c r="K211" s="705">
        <v>0.35171925324300002</v>
      </c>
    </row>
    <row r="212" spans="1:11" ht="14.4" customHeight="1" thickBot="1" x14ac:dyDescent="0.35">
      <c r="A212" s="724" t="s">
        <v>533</v>
      </c>
      <c r="B212" s="706">
        <v>10051.5228848226</v>
      </c>
      <c r="C212" s="706">
        <v>11255.113009999999</v>
      </c>
      <c r="D212" s="707">
        <v>1203.5901251773701</v>
      </c>
      <c r="E212" s="713">
        <v>1.119742066845</v>
      </c>
      <c r="F212" s="706">
        <v>11231.022196186599</v>
      </c>
      <c r="G212" s="707">
        <v>3743.6740653955198</v>
      </c>
      <c r="H212" s="709">
        <v>1037.6891800000001</v>
      </c>
      <c r="I212" s="706">
        <v>3950.1667400000001</v>
      </c>
      <c r="J212" s="707">
        <v>206.49267460447899</v>
      </c>
      <c r="K212" s="714">
        <v>0.35171925324300002</v>
      </c>
    </row>
    <row r="213" spans="1:11" ht="14.4" customHeight="1" thickBot="1" x14ac:dyDescent="0.35">
      <c r="A213" s="726" t="s">
        <v>54</v>
      </c>
      <c r="B213" s="706">
        <v>10051.5228848226</v>
      </c>
      <c r="C213" s="706">
        <v>11255.113009999999</v>
      </c>
      <c r="D213" s="707">
        <v>1203.5901251773701</v>
      </c>
      <c r="E213" s="713">
        <v>1.119742066845</v>
      </c>
      <c r="F213" s="706">
        <v>11231.022196186599</v>
      </c>
      <c r="G213" s="707">
        <v>3743.6740653955198</v>
      </c>
      <c r="H213" s="709">
        <v>1037.6891800000001</v>
      </c>
      <c r="I213" s="706">
        <v>3950.1667400000001</v>
      </c>
      <c r="J213" s="707">
        <v>206.49267460447899</v>
      </c>
      <c r="K213" s="714">
        <v>0.35171925324300002</v>
      </c>
    </row>
    <row r="214" spans="1:11" ht="14.4" customHeight="1" thickBot="1" x14ac:dyDescent="0.35">
      <c r="A214" s="725" t="s">
        <v>534</v>
      </c>
      <c r="B214" s="701">
        <v>226.495159206951</v>
      </c>
      <c r="C214" s="701">
        <v>207.61168000000001</v>
      </c>
      <c r="D214" s="702">
        <v>-18.883479206951002</v>
      </c>
      <c r="E214" s="703">
        <v>0.91662744902299997</v>
      </c>
      <c r="F214" s="701">
        <v>0</v>
      </c>
      <c r="G214" s="702">
        <v>0</v>
      </c>
      <c r="H214" s="704">
        <v>16.232430000000001</v>
      </c>
      <c r="I214" s="701">
        <v>59.137160000000002</v>
      </c>
      <c r="J214" s="702">
        <v>59.137160000000002</v>
      </c>
      <c r="K214" s="712" t="s">
        <v>368</v>
      </c>
    </row>
    <row r="215" spans="1:11" ht="14.4" customHeight="1" thickBot="1" x14ac:dyDescent="0.35">
      <c r="A215" s="723" t="s">
        <v>535</v>
      </c>
      <c r="B215" s="701">
        <v>226.495159206951</v>
      </c>
      <c r="C215" s="701">
        <v>207.61168000000001</v>
      </c>
      <c r="D215" s="702">
        <v>-18.883479206951002</v>
      </c>
      <c r="E215" s="703">
        <v>0.91662744902299997</v>
      </c>
      <c r="F215" s="701">
        <v>0</v>
      </c>
      <c r="G215" s="702">
        <v>0</v>
      </c>
      <c r="H215" s="704">
        <v>16.232430000000001</v>
      </c>
      <c r="I215" s="701">
        <v>59.137160000000002</v>
      </c>
      <c r="J215" s="702">
        <v>59.137160000000002</v>
      </c>
      <c r="K215" s="712" t="s">
        <v>368</v>
      </c>
    </row>
    <row r="216" spans="1:11" ht="14.4" customHeight="1" thickBot="1" x14ac:dyDescent="0.35">
      <c r="A216" s="722" t="s">
        <v>536</v>
      </c>
      <c r="B216" s="706">
        <v>141.52540220686899</v>
      </c>
      <c r="C216" s="706">
        <v>132.084</v>
      </c>
      <c r="D216" s="707">
        <v>-9.4414022068680001</v>
      </c>
      <c r="E216" s="713">
        <v>0.93328828563800004</v>
      </c>
      <c r="F216" s="706">
        <v>195.73638505603799</v>
      </c>
      <c r="G216" s="707">
        <v>65.245461685345006</v>
      </c>
      <c r="H216" s="709">
        <v>9.1875</v>
      </c>
      <c r="I216" s="706">
        <v>40.912500000000001</v>
      </c>
      <c r="J216" s="707">
        <v>-24.332961685345001</v>
      </c>
      <c r="K216" s="714">
        <v>0.20901836921200001</v>
      </c>
    </row>
    <row r="217" spans="1:11" ht="14.4" customHeight="1" thickBot="1" x14ac:dyDescent="0.35">
      <c r="A217" s="723" t="s">
        <v>537</v>
      </c>
      <c r="B217" s="701">
        <v>141.52540220686899</v>
      </c>
      <c r="C217" s="701">
        <v>132.084</v>
      </c>
      <c r="D217" s="702">
        <v>-9.4414022068680001</v>
      </c>
      <c r="E217" s="703">
        <v>0.93328828563800004</v>
      </c>
      <c r="F217" s="701">
        <v>195.73638505603799</v>
      </c>
      <c r="G217" s="702">
        <v>65.245461685345006</v>
      </c>
      <c r="H217" s="704">
        <v>9.1875</v>
      </c>
      <c r="I217" s="701">
        <v>40.912500000000001</v>
      </c>
      <c r="J217" s="702">
        <v>-24.332961685345001</v>
      </c>
      <c r="K217" s="705">
        <v>0.20901836921200001</v>
      </c>
    </row>
    <row r="218" spans="1:11" ht="14.4" customHeight="1" thickBot="1" x14ac:dyDescent="0.35">
      <c r="A218" s="722" t="s">
        <v>538</v>
      </c>
      <c r="B218" s="706">
        <v>1949.45550060908</v>
      </c>
      <c r="C218" s="706">
        <v>1431.29096</v>
      </c>
      <c r="D218" s="707">
        <v>-518.164540609082</v>
      </c>
      <c r="E218" s="713">
        <v>0.73420037520799997</v>
      </c>
      <c r="F218" s="706">
        <v>1984.4514378912299</v>
      </c>
      <c r="G218" s="707">
        <v>661.48381263040994</v>
      </c>
      <c r="H218" s="709">
        <v>119.86879999999999</v>
      </c>
      <c r="I218" s="706">
        <v>488.45677999999998</v>
      </c>
      <c r="J218" s="707">
        <v>-173.02703263040999</v>
      </c>
      <c r="K218" s="714">
        <v>0.246141966829</v>
      </c>
    </row>
    <row r="219" spans="1:11" ht="14.4" customHeight="1" thickBot="1" x14ac:dyDescent="0.35">
      <c r="A219" s="723" t="s">
        <v>539</v>
      </c>
      <c r="B219" s="701">
        <v>1555.68926979254</v>
      </c>
      <c r="C219" s="701">
        <v>1245.164</v>
      </c>
      <c r="D219" s="702">
        <v>-310.52526979254202</v>
      </c>
      <c r="E219" s="703">
        <v>0.80039377025799996</v>
      </c>
      <c r="F219" s="701">
        <v>1566.00532097207</v>
      </c>
      <c r="G219" s="702">
        <v>522.00177365735703</v>
      </c>
      <c r="H219" s="704">
        <v>108.27</v>
      </c>
      <c r="I219" s="701">
        <v>421.15</v>
      </c>
      <c r="J219" s="702">
        <v>-100.851773657357</v>
      </c>
      <c r="K219" s="705">
        <v>0.268932674978</v>
      </c>
    </row>
    <row r="220" spans="1:11" ht="14.4" customHeight="1" thickBot="1" x14ac:dyDescent="0.35">
      <c r="A220" s="723" t="s">
        <v>540</v>
      </c>
      <c r="B220" s="701">
        <v>338.798899097228</v>
      </c>
      <c r="C220" s="701">
        <v>144.8082</v>
      </c>
      <c r="D220" s="702">
        <v>-193.990699097228</v>
      </c>
      <c r="E220" s="703">
        <v>0.42741638295099998</v>
      </c>
      <c r="F220" s="701">
        <v>362.18151930945697</v>
      </c>
      <c r="G220" s="702">
        <v>120.72717310315301</v>
      </c>
      <c r="H220" s="704">
        <v>8.2471999999999994</v>
      </c>
      <c r="I220" s="701">
        <v>51.865900000000003</v>
      </c>
      <c r="J220" s="702">
        <v>-68.861273103152001</v>
      </c>
      <c r="K220" s="705">
        <v>0.143204159336</v>
      </c>
    </row>
    <row r="221" spans="1:11" ht="14.4" customHeight="1" thickBot="1" x14ac:dyDescent="0.35">
      <c r="A221" s="723" t="s">
        <v>541</v>
      </c>
      <c r="B221" s="701">
        <v>54.967331719310998</v>
      </c>
      <c r="C221" s="701">
        <v>41.318759999999997</v>
      </c>
      <c r="D221" s="702">
        <v>-13.648571719311001</v>
      </c>
      <c r="E221" s="703">
        <v>0.75169666613899999</v>
      </c>
      <c r="F221" s="701">
        <v>56.264597609702001</v>
      </c>
      <c r="G221" s="702">
        <v>18.754865869900001</v>
      </c>
      <c r="H221" s="704">
        <v>3.3515999999999999</v>
      </c>
      <c r="I221" s="701">
        <v>15.44088</v>
      </c>
      <c r="J221" s="702">
        <v>-3.3139858699000002</v>
      </c>
      <c r="K221" s="705">
        <v>0.274433314303</v>
      </c>
    </row>
    <row r="222" spans="1:11" ht="14.4" customHeight="1" thickBot="1" x14ac:dyDescent="0.35">
      <c r="A222" s="722" t="s">
        <v>542</v>
      </c>
      <c r="B222" s="706">
        <v>1277.6080120162201</v>
      </c>
      <c r="C222" s="706">
        <v>1244.22938</v>
      </c>
      <c r="D222" s="707">
        <v>-33.378632016223001</v>
      </c>
      <c r="E222" s="713">
        <v>0.97387412124600004</v>
      </c>
      <c r="F222" s="706">
        <v>1126.80790885126</v>
      </c>
      <c r="G222" s="707">
        <v>375.60263628375498</v>
      </c>
      <c r="H222" s="709">
        <v>109.39755</v>
      </c>
      <c r="I222" s="706">
        <v>425.06551999999999</v>
      </c>
      <c r="J222" s="707">
        <v>49.462883716245003</v>
      </c>
      <c r="K222" s="714">
        <v>0.37722979814099999</v>
      </c>
    </row>
    <row r="223" spans="1:11" ht="14.4" customHeight="1" thickBot="1" x14ac:dyDescent="0.35">
      <c r="A223" s="723" t="s">
        <v>543</v>
      </c>
      <c r="B223" s="701">
        <v>1277.6080120162201</v>
      </c>
      <c r="C223" s="701">
        <v>1244.22938</v>
      </c>
      <c r="D223" s="702">
        <v>-33.378632016223001</v>
      </c>
      <c r="E223" s="703">
        <v>0.97387412124600004</v>
      </c>
      <c r="F223" s="701">
        <v>1126.80790885126</v>
      </c>
      <c r="G223" s="702">
        <v>375.60263628375498</v>
      </c>
      <c r="H223" s="704">
        <v>109.39755</v>
      </c>
      <c r="I223" s="701">
        <v>425.06551999999999</v>
      </c>
      <c r="J223" s="702">
        <v>49.462883716245003</v>
      </c>
      <c r="K223" s="705">
        <v>0.37722979814099999</v>
      </c>
    </row>
    <row r="224" spans="1:11" ht="14.4" customHeight="1" thickBot="1" x14ac:dyDescent="0.35">
      <c r="A224" s="722" t="s">
        <v>544</v>
      </c>
      <c r="B224" s="706">
        <v>0</v>
      </c>
      <c r="C224" s="706">
        <v>6.3369999999999997</v>
      </c>
      <c r="D224" s="707">
        <v>6.3369999999999997</v>
      </c>
      <c r="E224" s="708" t="s">
        <v>368</v>
      </c>
      <c r="F224" s="706">
        <v>0</v>
      </c>
      <c r="G224" s="707">
        <v>0</v>
      </c>
      <c r="H224" s="709">
        <v>0.24299999999999999</v>
      </c>
      <c r="I224" s="706">
        <v>1.5609999999999999</v>
      </c>
      <c r="J224" s="707">
        <v>1.5609999999999999</v>
      </c>
      <c r="K224" s="710" t="s">
        <v>368</v>
      </c>
    </row>
    <row r="225" spans="1:11" ht="14.4" customHeight="1" thickBot="1" x14ac:dyDescent="0.35">
      <c r="A225" s="723" t="s">
        <v>545</v>
      </c>
      <c r="B225" s="701">
        <v>0</v>
      </c>
      <c r="C225" s="701">
        <v>6.3369999999999997</v>
      </c>
      <c r="D225" s="702">
        <v>6.3369999999999997</v>
      </c>
      <c r="E225" s="711" t="s">
        <v>368</v>
      </c>
      <c r="F225" s="701">
        <v>0</v>
      </c>
      <c r="G225" s="702">
        <v>0</v>
      </c>
      <c r="H225" s="704">
        <v>0.24299999999999999</v>
      </c>
      <c r="I225" s="701">
        <v>1.5609999999999999</v>
      </c>
      <c r="J225" s="702">
        <v>1.5609999999999999</v>
      </c>
      <c r="K225" s="712" t="s">
        <v>368</v>
      </c>
    </row>
    <row r="226" spans="1:11" ht="14.4" customHeight="1" thickBot="1" x14ac:dyDescent="0.35">
      <c r="A226" s="722" t="s">
        <v>546</v>
      </c>
      <c r="B226" s="706">
        <v>850.19427841607205</v>
      </c>
      <c r="C226" s="706">
        <v>871.88906999999995</v>
      </c>
      <c r="D226" s="707">
        <v>21.694791583928001</v>
      </c>
      <c r="E226" s="713">
        <v>1.0255174518750001</v>
      </c>
      <c r="F226" s="706">
        <v>1071.1168218871601</v>
      </c>
      <c r="G226" s="707">
        <v>357.038940629053</v>
      </c>
      <c r="H226" s="709">
        <v>53.914529999999999</v>
      </c>
      <c r="I226" s="706">
        <v>261.41221999999999</v>
      </c>
      <c r="J226" s="707">
        <v>-95.626720629052997</v>
      </c>
      <c r="K226" s="714">
        <v>0.24405575064999999</v>
      </c>
    </row>
    <row r="227" spans="1:11" ht="14.4" customHeight="1" thickBot="1" x14ac:dyDescent="0.35">
      <c r="A227" s="723" t="s">
        <v>547</v>
      </c>
      <c r="B227" s="701">
        <v>850.19427841607205</v>
      </c>
      <c r="C227" s="701">
        <v>871.88906999999995</v>
      </c>
      <c r="D227" s="702">
        <v>21.694791583928001</v>
      </c>
      <c r="E227" s="703">
        <v>1.0255174518750001</v>
      </c>
      <c r="F227" s="701">
        <v>1071.1168218871601</v>
      </c>
      <c r="G227" s="702">
        <v>357.038940629053</v>
      </c>
      <c r="H227" s="704">
        <v>53.914529999999999</v>
      </c>
      <c r="I227" s="701">
        <v>261.41221999999999</v>
      </c>
      <c r="J227" s="702">
        <v>-95.626720629052997</v>
      </c>
      <c r="K227" s="705">
        <v>0.24405575064999999</v>
      </c>
    </row>
    <row r="228" spans="1:11" ht="14.4" customHeight="1" thickBot="1" x14ac:dyDescent="0.35">
      <c r="A228" s="722" t="s">
        <v>548</v>
      </c>
      <c r="B228" s="706">
        <v>0</v>
      </c>
      <c r="C228" s="706">
        <v>655.66741000000002</v>
      </c>
      <c r="D228" s="707">
        <v>655.66741000000002</v>
      </c>
      <c r="E228" s="708" t="s">
        <v>368</v>
      </c>
      <c r="F228" s="706">
        <v>0</v>
      </c>
      <c r="G228" s="707">
        <v>0</v>
      </c>
      <c r="H228" s="709">
        <v>65.89958</v>
      </c>
      <c r="I228" s="706">
        <v>256.77553</v>
      </c>
      <c r="J228" s="707">
        <v>256.77553</v>
      </c>
      <c r="K228" s="710" t="s">
        <v>368</v>
      </c>
    </row>
    <row r="229" spans="1:11" ht="14.4" customHeight="1" thickBot="1" x14ac:dyDescent="0.35">
      <c r="A229" s="723" t="s">
        <v>549</v>
      </c>
      <c r="B229" s="701">
        <v>0</v>
      </c>
      <c r="C229" s="701">
        <v>655.66741000000002</v>
      </c>
      <c r="D229" s="702">
        <v>655.66741000000002</v>
      </c>
      <c r="E229" s="711" t="s">
        <v>368</v>
      </c>
      <c r="F229" s="701">
        <v>0</v>
      </c>
      <c r="G229" s="702">
        <v>0</v>
      </c>
      <c r="H229" s="704">
        <v>65.89958</v>
      </c>
      <c r="I229" s="701">
        <v>256.77553</v>
      </c>
      <c r="J229" s="702">
        <v>256.77553</v>
      </c>
      <c r="K229" s="712" t="s">
        <v>368</v>
      </c>
    </row>
    <row r="230" spans="1:11" ht="14.4" customHeight="1" thickBot="1" x14ac:dyDescent="0.35">
      <c r="A230" s="722" t="s">
        <v>550</v>
      </c>
      <c r="B230" s="706">
        <v>5606.2445323674401</v>
      </c>
      <c r="C230" s="706">
        <v>6706.0035099999996</v>
      </c>
      <c r="D230" s="707">
        <v>1099.7589776325599</v>
      </c>
      <c r="E230" s="713">
        <v>1.196166787103</v>
      </c>
      <c r="F230" s="706">
        <v>6852.9096425008702</v>
      </c>
      <c r="G230" s="707">
        <v>2284.3032141669601</v>
      </c>
      <c r="H230" s="709">
        <v>662.94578999999999</v>
      </c>
      <c r="I230" s="706">
        <v>2416.8460300000002</v>
      </c>
      <c r="J230" s="707">
        <v>132.54281583304299</v>
      </c>
      <c r="K230" s="714">
        <v>0.35267443408400001</v>
      </c>
    </row>
    <row r="231" spans="1:11" ht="14.4" customHeight="1" thickBot="1" x14ac:dyDescent="0.35">
      <c r="A231" s="723" t="s">
        <v>551</v>
      </c>
      <c r="B231" s="701">
        <v>5606.2445323674401</v>
      </c>
      <c r="C231" s="701">
        <v>6706.0035099999996</v>
      </c>
      <c r="D231" s="702">
        <v>1099.7589776325599</v>
      </c>
      <c r="E231" s="703">
        <v>1.196166787103</v>
      </c>
      <c r="F231" s="701">
        <v>6852.9096425008702</v>
      </c>
      <c r="G231" s="702">
        <v>2284.3032141669601</v>
      </c>
      <c r="H231" s="704">
        <v>662.94578999999999</v>
      </c>
      <c r="I231" s="701">
        <v>2416.8460300000002</v>
      </c>
      <c r="J231" s="702">
        <v>132.54281583304299</v>
      </c>
      <c r="K231" s="705">
        <v>0.35267443408400001</v>
      </c>
    </row>
    <row r="232" spans="1:11" ht="14.4" customHeight="1" thickBot="1" x14ac:dyDescent="0.35">
      <c r="A232" s="719" t="s">
        <v>552</v>
      </c>
      <c r="B232" s="701">
        <v>0</v>
      </c>
      <c r="C232" s="701">
        <v>7.7329999999999996E-2</v>
      </c>
      <c r="D232" s="702">
        <v>7.7329999999999996E-2</v>
      </c>
      <c r="E232" s="711" t="s">
        <v>368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4" t="s">
        <v>553</v>
      </c>
      <c r="B233" s="706">
        <v>0</v>
      </c>
      <c r="C233" s="706">
        <v>7.7329999999999996E-2</v>
      </c>
      <c r="D233" s="707">
        <v>7.7329999999999996E-2</v>
      </c>
      <c r="E233" s="708" t="s">
        <v>368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0" t="s">
        <v>329</v>
      </c>
    </row>
    <row r="234" spans="1:11" ht="14.4" customHeight="1" thickBot="1" x14ac:dyDescent="0.35">
      <c r="A234" s="726" t="s">
        <v>554</v>
      </c>
      <c r="B234" s="706">
        <v>0</v>
      </c>
      <c r="C234" s="706">
        <v>7.7329999999999996E-2</v>
      </c>
      <c r="D234" s="707">
        <v>7.7329999999999996E-2</v>
      </c>
      <c r="E234" s="708" t="s">
        <v>368</v>
      </c>
      <c r="F234" s="706">
        <v>0</v>
      </c>
      <c r="G234" s="707">
        <v>0</v>
      </c>
      <c r="H234" s="709">
        <v>0</v>
      </c>
      <c r="I234" s="706">
        <v>0</v>
      </c>
      <c r="J234" s="707">
        <v>0</v>
      </c>
      <c r="K234" s="710" t="s">
        <v>329</v>
      </c>
    </row>
    <row r="235" spans="1:11" ht="14.4" customHeight="1" thickBot="1" x14ac:dyDescent="0.35">
      <c r="A235" s="722" t="s">
        <v>555</v>
      </c>
      <c r="B235" s="706">
        <v>0</v>
      </c>
      <c r="C235" s="706">
        <v>7.7329999999999996E-2</v>
      </c>
      <c r="D235" s="707">
        <v>7.7329999999999996E-2</v>
      </c>
      <c r="E235" s="708" t="s">
        <v>368</v>
      </c>
      <c r="F235" s="706">
        <v>0</v>
      </c>
      <c r="G235" s="707">
        <v>0</v>
      </c>
      <c r="H235" s="709">
        <v>0</v>
      </c>
      <c r="I235" s="706">
        <v>0</v>
      </c>
      <c r="J235" s="707">
        <v>0</v>
      </c>
      <c r="K235" s="714">
        <v>4</v>
      </c>
    </row>
    <row r="236" spans="1:11" ht="14.4" customHeight="1" thickBot="1" x14ac:dyDescent="0.35">
      <c r="A236" s="723" t="s">
        <v>556</v>
      </c>
      <c r="B236" s="701">
        <v>0</v>
      </c>
      <c r="C236" s="701">
        <v>7.7329999999999996E-2</v>
      </c>
      <c r="D236" s="702">
        <v>7.7329999999999996E-2</v>
      </c>
      <c r="E236" s="711" t="s">
        <v>368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05">
        <v>4</v>
      </c>
    </row>
    <row r="237" spans="1:11" ht="14.4" customHeight="1" thickBot="1" x14ac:dyDescent="0.35">
      <c r="A237" s="727"/>
      <c r="B237" s="701">
        <v>-23690.821394056398</v>
      </c>
      <c r="C237" s="701">
        <v>-33765.688320000001</v>
      </c>
      <c r="D237" s="702">
        <v>-10074.866925943499</v>
      </c>
      <c r="E237" s="703">
        <v>1.4252645680089999</v>
      </c>
      <c r="F237" s="701">
        <v>-37662.121487175798</v>
      </c>
      <c r="G237" s="702">
        <v>-12554.040495725299</v>
      </c>
      <c r="H237" s="704">
        <v>-4767.6321400000697</v>
      </c>
      <c r="I237" s="701">
        <v>-11985.327020000101</v>
      </c>
      <c r="J237" s="702">
        <v>568.71347572517004</v>
      </c>
      <c r="K237" s="705">
        <v>0.31823292333800002</v>
      </c>
    </row>
    <row r="238" spans="1:11" ht="14.4" customHeight="1" thickBot="1" x14ac:dyDescent="0.35">
      <c r="A238" s="728" t="s">
        <v>66</v>
      </c>
      <c r="B238" s="715">
        <v>-23690.821394056398</v>
      </c>
      <c r="C238" s="715">
        <v>-33765.688320000001</v>
      </c>
      <c r="D238" s="716">
        <v>-10074.866925943499</v>
      </c>
      <c r="E238" s="717" t="s">
        <v>368</v>
      </c>
      <c r="F238" s="715">
        <v>-37662.121487175798</v>
      </c>
      <c r="G238" s="716">
        <v>-12554.040495725299</v>
      </c>
      <c r="H238" s="715">
        <v>-4767.6321400000697</v>
      </c>
      <c r="I238" s="715">
        <v>-11985.327020000101</v>
      </c>
      <c r="J238" s="716">
        <v>568.71347572517095</v>
      </c>
      <c r="K238" s="718">
        <v>0.31823292333800002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557</v>
      </c>
      <c r="B5" s="730" t="s">
        <v>558</v>
      </c>
      <c r="C5" s="731" t="s">
        <v>559</v>
      </c>
      <c r="D5" s="731" t="s">
        <v>559</v>
      </c>
      <c r="E5" s="731"/>
      <c r="F5" s="731" t="s">
        <v>559</v>
      </c>
      <c r="G5" s="731" t="s">
        <v>559</v>
      </c>
      <c r="H5" s="731" t="s">
        <v>559</v>
      </c>
      <c r="I5" s="732" t="s">
        <v>559</v>
      </c>
      <c r="J5" s="733" t="s">
        <v>73</v>
      </c>
    </row>
    <row r="6" spans="1:10" ht="14.4" customHeight="1" x14ac:dyDescent="0.3">
      <c r="A6" s="729" t="s">
        <v>557</v>
      </c>
      <c r="B6" s="730" t="s">
        <v>560</v>
      </c>
      <c r="C6" s="731">
        <v>1425.8989600000002</v>
      </c>
      <c r="D6" s="731">
        <v>1636.7771999999998</v>
      </c>
      <c r="E6" s="731"/>
      <c r="F6" s="731">
        <v>1101.0353600000001</v>
      </c>
      <c r="G6" s="731">
        <v>1598.2448500976564</v>
      </c>
      <c r="H6" s="731">
        <v>-497.20949009765627</v>
      </c>
      <c r="I6" s="732">
        <v>0.68890280480661292</v>
      </c>
      <c r="J6" s="733" t="s">
        <v>1</v>
      </c>
    </row>
    <row r="7" spans="1:10" ht="14.4" customHeight="1" x14ac:dyDescent="0.3">
      <c r="A7" s="729" t="s">
        <v>557</v>
      </c>
      <c r="B7" s="730" t="s">
        <v>561</v>
      </c>
      <c r="C7" s="731">
        <v>62.290879999999987</v>
      </c>
      <c r="D7" s="731">
        <v>129.35820000000001</v>
      </c>
      <c r="E7" s="731"/>
      <c r="F7" s="731">
        <v>48.082190000000004</v>
      </c>
      <c r="G7" s="731">
        <v>100</v>
      </c>
      <c r="H7" s="731">
        <v>-51.917809999999996</v>
      </c>
      <c r="I7" s="732">
        <v>0.48082190000000002</v>
      </c>
      <c r="J7" s="733" t="s">
        <v>1</v>
      </c>
    </row>
    <row r="8" spans="1:10" ht="14.4" customHeight="1" x14ac:dyDescent="0.3">
      <c r="A8" s="729" t="s">
        <v>557</v>
      </c>
      <c r="B8" s="730" t="s">
        <v>562</v>
      </c>
      <c r="C8" s="731">
        <v>69.653210000000016</v>
      </c>
      <c r="D8" s="731">
        <v>62.928030000000014</v>
      </c>
      <c r="E8" s="731"/>
      <c r="F8" s="731">
        <v>45.838839999999998</v>
      </c>
      <c r="G8" s="731">
        <v>46.666667968749998</v>
      </c>
      <c r="H8" s="731">
        <v>-0.82782796875000031</v>
      </c>
      <c r="I8" s="732">
        <v>0.98226082973602591</v>
      </c>
      <c r="J8" s="733" t="s">
        <v>1</v>
      </c>
    </row>
    <row r="9" spans="1:10" ht="14.4" customHeight="1" x14ac:dyDescent="0.3">
      <c r="A9" s="729" t="s">
        <v>557</v>
      </c>
      <c r="B9" s="730" t="s">
        <v>563</v>
      </c>
      <c r="C9" s="731">
        <v>172.21599999999998</v>
      </c>
      <c r="D9" s="731">
        <v>212.05851999999999</v>
      </c>
      <c r="E9" s="731"/>
      <c r="F9" s="731">
        <v>318.59959999999995</v>
      </c>
      <c r="G9" s="731">
        <v>240</v>
      </c>
      <c r="H9" s="731">
        <v>78.599599999999953</v>
      </c>
      <c r="I9" s="732">
        <v>1.3274983333333332</v>
      </c>
      <c r="J9" s="733" t="s">
        <v>1</v>
      </c>
    </row>
    <row r="10" spans="1:10" ht="14.4" customHeight="1" x14ac:dyDescent="0.3">
      <c r="A10" s="729" t="s">
        <v>557</v>
      </c>
      <c r="B10" s="730" t="s">
        <v>564</v>
      </c>
      <c r="C10" s="731">
        <v>8.2242499999999996</v>
      </c>
      <c r="D10" s="731">
        <v>0</v>
      </c>
      <c r="E10" s="731"/>
      <c r="F10" s="731">
        <v>385.06700000000001</v>
      </c>
      <c r="G10" s="731">
        <v>343.33334374999998</v>
      </c>
      <c r="H10" s="731">
        <v>41.733656250000024</v>
      </c>
      <c r="I10" s="732">
        <v>1.1215543349042982</v>
      </c>
      <c r="J10" s="733" t="s">
        <v>1</v>
      </c>
    </row>
    <row r="11" spans="1:10" ht="14.4" customHeight="1" x14ac:dyDescent="0.3">
      <c r="A11" s="729" t="s">
        <v>557</v>
      </c>
      <c r="B11" s="730" t="s">
        <v>565</v>
      </c>
      <c r="C11" s="731">
        <v>101.21414999999999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559</v>
      </c>
      <c r="J11" s="733" t="s">
        <v>1</v>
      </c>
    </row>
    <row r="12" spans="1:10" ht="14.4" customHeight="1" x14ac:dyDescent="0.3">
      <c r="A12" s="729" t="s">
        <v>557</v>
      </c>
      <c r="B12" s="730" t="s">
        <v>566</v>
      </c>
      <c r="C12" s="731">
        <v>119.31165999999995</v>
      </c>
      <c r="D12" s="731">
        <v>226.53623999999988</v>
      </c>
      <c r="E12" s="731"/>
      <c r="F12" s="731">
        <v>89.819600000000023</v>
      </c>
      <c r="G12" s="731">
        <v>143.3333318939209</v>
      </c>
      <c r="H12" s="731">
        <v>-53.513731893920877</v>
      </c>
      <c r="I12" s="732">
        <v>0.62664837838608478</v>
      </c>
      <c r="J12" s="733" t="s">
        <v>1</v>
      </c>
    </row>
    <row r="13" spans="1:10" ht="14.4" customHeight="1" x14ac:dyDescent="0.3">
      <c r="A13" s="729" t="s">
        <v>557</v>
      </c>
      <c r="B13" s="730" t="s">
        <v>567</v>
      </c>
      <c r="C13" s="731">
        <v>3.6937699999999998</v>
      </c>
      <c r="D13" s="731">
        <v>2.8735500000000003</v>
      </c>
      <c r="E13" s="731"/>
      <c r="F13" s="731">
        <v>8.4103200000000005</v>
      </c>
      <c r="G13" s="731">
        <v>11.666665550231933</v>
      </c>
      <c r="H13" s="731">
        <v>-3.2563455502319325</v>
      </c>
      <c r="I13" s="732">
        <v>0.72088464041319877</v>
      </c>
      <c r="J13" s="733" t="s">
        <v>1</v>
      </c>
    </row>
    <row r="14" spans="1:10" ht="14.4" customHeight="1" x14ac:dyDescent="0.3">
      <c r="A14" s="729" t="s">
        <v>557</v>
      </c>
      <c r="B14" s="730" t="s">
        <v>568</v>
      </c>
      <c r="C14" s="731">
        <v>130.48808</v>
      </c>
      <c r="D14" s="731">
        <v>0</v>
      </c>
      <c r="E14" s="731"/>
      <c r="F14" s="731">
        <v>88.98648</v>
      </c>
      <c r="G14" s="731">
        <v>38.533332031249998</v>
      </c>
      <c r="H14" s="731">
        <v>50.453147968750002</v>
      </c>
      <c r="I14" s="732">
        <v>2.3093377942980169</v>
      </c>
      <c r="J14" s="733" t="s">
        <v>1</v>
      </c>
    </row>
    <row r="15" spans="1:10" ht="14.4" customHeight="1" x14ac:dyDescent="0.3">
      <c r="A15" s="729" t="s">
        <v>557</v>
      </c>
      <c r="B15" s="730" t="s">
        <v>569</v>
      </c>
      <c r="C15" s="731">
        <v>95.260099999999994</v>
      </c>
      <c r="D15" s="731">
        <v>98.252919999999989</v>
      </c>
      <c r="E15" s="731"/>
      <c r="F15" s="731">
        <v>75.984579999999994</v>
      </c>
      <c r="G15" s="731">
        <v>86.666666015624997</v>
      </c>
      <c r="H15" s="731">
        <v>-10.682086015625003</v>
      </c>
      <c r="I15" s="732">
        <v>0.87674516043228035</v>
      </c>
      <c r="J15" s="733" t="s">
        <v>1</v>
      </c>
    </row>
    <row r="16" spans="1:10" ht="14.4" customHeight="1" x14ac:dyDescent="0.3">
      <c r="A16" s="729" t="s">
        <v>557</v>
      </c>
      <c r="B16" s="730" t="s">
        <v>570</v>
      </c>
      <c r="C16" s="731">
        <v>2188.2510600000001</v>
      </c>
      <c r="D16" s="731">
        <v>2368.7846599999993</v>
      </c>
      <c r="E16" s="731"/>
      <c r="F16" s="731">
        <v>2161.8239699999999</v>
      </c>
      <c r="G16" s="731">
        <v>2608.4448573074342</v>
      </c>
      <c r="H16" s="731">
        <v>-446.62088730743426</v>
      </c>
      <c r="I16" s="732">
        <v>0.82877886566923309</v>
      </c>
      <c r="J16" s="733" t="s">
        <v>571</v>
      </c>
    </row>
    <row r="18" spans="1:10" ht="14.4" customHeight="1" x14ac:dyDescent="0.3">
      <c r="A18" s="729" t="s">
        <v>557</v>
      </c>
      <c r="B18" s="730" t="s">
        <v>558</v>
      </c>
      <c r="C18" s="731" t="s">
        <v>559</v>
      </c>
      <c r="D18" s="731" t="s">
        <v>559</v>
      </c>
      <c r="E18" s="731"/>
      <c r="F18" s="731" t="s">
        <v>559</v>
      </c>
      <c r="G18" s="731" t="s">
        <v>559</v>
      </c>
      <c r="H18" s="731" t="s">
        <v>559</v>
      </c>
      <c r="I18" s="732" t="s">
        <v>559</v>
      </c>
      <c r="J18" s="733" t="s">
        <v>73</v>
      </c>
    </row>
    <row r="19" spans="1:10" ht="14.4" customHeight="1" x14ac:dyDescent="0.3">
      <c r="A19" s="729" t="s">
        <v>572</v>
      </c>
      <c r="B19" s="730" t="s">
        <v>573</v>
      </c>
      <c r="C19" s="731" t="s">
        <v>559</v>
      </c>
      <c r="D19" s="731" t="s">
        <v>559</v>
      </c>
      <c r="E19" s="731"/>
      <c r="F19" s="731" t="s">
        <v>559</v>
      </c>
      <c r="G19" s="731" t="s">
        <v>559</v>
      </c>
      <c r="H19" s="731" t="s">
        <v>559</v>
      </c>
      <c r="I19" s="732" t="s">
        <v>559</v>
      </c>
      <c r="J19" s="733" t="s">
        <v>0</v>
      </c>
    </row>
    <row r="20" spans="1:10" ht="14.4" customHeight="1" x14ac:dyDescent="0.3">
      <c r="A20" s="729" t="s">
        <v>572</v>
      </c>
      <c r="B20" s="730" t="s">
        <v>560</v>
      </c>
      <c r="C20" s="731">
        <v>58.210519999999995</v>
      </c>
      <c r="D20" s="731">
        <v>69.085440000000006</v>
      </c>
      <c r="E20" s="731"/>
      <c r="F20" s="731">
        <v>55.200660000000013</v>
      </c>
      <c r="G20" s="731">
        <v>76</v>
      </c>
      <c r="H20" s="731">
        <v>-20.799339999999987</v>
      </c>
      <c r="I20" s="732">
        <v>0.72632447368421071</v>
      </c>
      <c r="J20" s="733" t="s">
        <v>1</v>
      </c>
    </row>
    <row r="21" spans="1:10" ht="14.4" customHeight="1" x14ac:dyDescent="0.3">
      <c r="A21" s="729" t="s">
        <v>572</v>
      </c>
      <c r="B21" s="730" t="s">
        <v>563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559</v>
      </c>
      <c r="J21" s="733" t="s">
        <v>1</v>
      </c>
    </row>
    <row r="22" spans="1:10" ht="14.4" customHeight="1" x14ac:dyDescent="0.3">
      <c r="A22" s="729" t="s">
        <v>572</v>
      </c>
      <c r="B22" s="730" t="s">
        <v>566</v>
      </c>
      <c r="C22" s="731">
        <v>10.294920000000003</v>
      </c>
      <c r="D22" s="731">
        <v>6.8775800000000018</v>
      </c>
      <c r="E22" s="731"/>
      <c r="F22" s="731">
        <v>7.3555500000000027</v>
      </c>
      <c r="G22" s="731">
        <v>12</v>
      </c>
      <c r="H22" s="731">
        <v>-4.6444499999999973</v>
      </c>
      <c r="I22" s="732">
        <v>0.61296250000000019</v>
      </c>
      <c r="J22" s="733" t="s">
        <v>1</v>
      </c>
    </row>
    <row r="23" spans="1:10" ht="14.4" customHeight="1" x14ac:dyDescent="0.3">
      <c r="A23" s="729" t="s">
        <v>572</v>
      </c>
      <c r="B23" s="730" t="s">
        <v>567</v>
      </c>
      <c r="C23" s="731">
        <v>0</v>
      </c>
      <c r="D23" s="731">
        <v>0.28523999999999999</v>
      </c>
      <c r="E23" s="731"/>
      <c r="F23" s="731">
        <v>0.13371</v>
      </c>
      <c r="G23" s="731">
        <v>0</v>
      </c>
      <c r="H23" s="731">
        <v>0.13371</v>
      </c>
      <c r="I23" s="732" t="s">
        <v>559</v>
      </c>
      <c r="J23" s="733" t="s">
        <v>1</v>
      </c>
    </row>
    <row r="24" spans="1:10" ht="14.4" customHeight="1" x14ac:dyDescent="0.3">
      <c r="A24" s="729" t="s">
        <v>572</v>
      </c>
      <c r="B24" s="730" t="s">
        <v>569</v>
      </c>
      <c r="C24" s="731">
        <v>10.98343</v>
      </c>
      <c r="D24" s="731">
        <v>10.99924</v>
      </c>
      <c r="E24" s="731"/>
      <c r="F24" s="731">
        <v>8.6678500000000014</v>
      </c>
      <c r="G24" s="731">
        <v>10</v>
      </c>
      <c r="H24" s="731">
        <v>-1.3321499999999986</v>
      </c>
      <c r="I24" s="732">
        <v>0.86678500000000014</v>
      </c>
      <c r="J24" s="733" t="s">
        <v>1</v>
      </c>
    </row>
    <row r="25" spans="1:10" ht="14.4" customHeight="1" x14ac:dyDescent="0.3">
      <c r="A25" s="729" t="s">
        <v>572</v>
      </c>
      <c r="B25" s="730" t="s">
        <v>574</v>
      </c>
      <c r="C25" s="731">
        <v>79.488869999999991</v>
      </c>
      <c r="D25" s="731">
        <v>87.247500000000002</v>
      </c>
      <c r="E25" s="731"/>
      <c r="F25" s="731">
        <v>71.357770000000016</v>
      </c>
      <c r="G25" s="731">
        <v>97</v>
      </c>
      <c r="H25" s="731">
        <v>-25.642229999999984</v>
      </c>
      <c r="I25" s="732">
        <v>0.73564711340206201</v>
      </c>
      <c r="J25" s="733" t="s">
        <v>575</v>
      </c>
    </row>
    <row r="26" spans="1:10" ht="14.4" customHeight="1" x14ac:dyDescent="0.3">
      <c r="A26" s="729" t="s">
        <v>559</v>
      </c>
      <c r="B26" s="730" t="s">
        <v>559</v>
      </c>
      <c r="C26" s="731" t="s">
        <v>559</v>
      </c>
      <c r="D26" s="731" t="s">
        <v>559</v>
      </c>
      <c r="E26" s="731"/>
      <c r="F26" s="731" t="s">
        <v>559</v>
      </c>
      <c r="G26" s="731" t="s">
        <v>559</v>
      </c>
      <c r="H26" s="731" t="s">
        <v>559</v>
      </c>
      <c r="I26" s="732" t="s">
        <v>559</v>
      </c>
      <c r="J26" s="733" t="s">
        <v>576</v>
      </c>
    </row>
    <row r="27" spans="1:10" ht="14.4" customHeight="1" x14ac:dyDescent="0.3">
      <c r="A27" s="729" t="s">
        <v>577</v>
      </c>
      <c r="B27" s="730" t="s">
        <v>578</v>
      </c>
      <c r="C27" s="731" t="s">
        <v>559</v>
      </c>
      <c r="D27" s="731" t="s">
        <v>559</v>
      </c>
      <c r="E27" s="731"/>
      <c r="F27" s="731" t="s">
        <v>559</v>
      </c>
      <c r="G27" s="731" t="s">
        <v>559</v>
      </c>
      <c r="H27" s="731" t="s">
        <v>559</v>
      </c>
      <c r="I27" s="732" t="s">
        <v>559</v>
      </c>
      <c r="J27" s="733" t="s">
        <v>0</v>
      </c>
    </row>
    <row r="28" spans="1:10" ht="14.4" customHeight="1" x14ac:dyDescent="0.3">
      <c r="A28" s="729" t="s">
        <v>577</v>
      </c>
      <c r="B28" s="730" t="s">
        <v>560</v>
      </c>
      <c r="C28" s="731">
        <v>78.730999999999995</v>
      </c>
      <c r="D28" s="731">
        <v>80.821740000000005</v>
      </c>
      <c r="E28" s="731"/>
      <c r="F28" s="731">
        <v>73.455700000000007</v>
      </c>
      <c r="G28" s="731">
        <v>78</v>
      </c>
      <c r="H28" s="731">
        <v>-4.5442999999999927</v>
      </c>
      <c r="I28" s="732">
        <v>0.94173974358974366</v>
      </c>
      <c r="J28" s="733" t="s">
        <v>1</v>
      </c>
    </row>
    <row r="29" spans="1:10" ht="14.4" customHeight="1" x14ac:dyDescent="0.3">
      <c r="A29" s="729" t="s">
        <v>577</v>
      </c>
      <c r="B29" s="730" t="s">
        <v>562</v>
      </c>
      <c r="C29" s="731">
        <v>0.15336000000000002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559</v>
      </c>
      <c r="J29" s="733" t="s">
        <v>1</v>
      </c>
    </row>
    <row r="30" spans="1:10" ht="14.4" customHeight="1" x14ac:dyDescent="0.3">
      <c r="A30" s="729" t="s">
        <v>577</v>
      </c>
      <c r="B30" s="730" t="s">
        <v>566</v>
      </c>
      <c r="C30" s="731">
        <v>15.885970000000004</v>
      </c>
      <c r="D30" s="731">
        <v>45.114579999999961</v>
      </c>
      <c r="E30" s="731"/>
      <c r="F30" s="731">
        <v>20.274199999999997</v>
      </c>
      <c r="G30" s="731">
        <v>26</v>
      </c>
      <c r="H30" s="731">
        <v>-5.7258000000000031</v>
      </c>
      <c r="I30" s="732">
        <v>0.77977692307692292</v>
      </c>
      <c r="J30" s="733" t="s">
        <v>1</v>
      </c>
    </row>
    <row r="31" spans="1:10" ht="14.4" customHeight="1" x14ac:dyDescent="0.3">
      <c r="A31" s="729" t="s">
        <v>577</v>
      </c>
      <c r="B31" s="730" t="s">
        <v>567</v>
      </c>
      <c r="C31" s="731">
        <v>0.19140000000000001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559</v>
      </c>
      <c r="J31" s="733" t="s">
        <v>1</v>
      </c>
    </row>
    <row r="32" spans="1:10" ht="14.4" customHeight="1" x14ac:dyDescent="0.3">
      <c r="A32" s="729" t="s">
        <v>577</v>
      </c>
      <c r="B32" s="730" t="s">
        <v>579</v>
      </c>
      <c r="C32" s="731">
        <v>94.961730000000003</v>
      </c>
      <c r="D32" s="731">
        <v>125.93631999999997</v>
      </c>
      <c r="E32" s="731"/>
      <c r="F32" s="731">
        <v>93.729900000000001</v>
      </c>
      <c r="G32" s="731">
        <v>104</v>
      </c>
      <c r="H32" s="731">
        <v>-10.270099999999999</v>
      </c>
      <c r="I32" s="732">
        <v>0.90124903846153848</v>
      </c>
      <c r="J32" s="733" t="s">
        <v>575</v>
      </c>
    </row>
    <row r="33" spans="1:10" ht="14.4" customHeight="1" x14ac:dyDescent="0.3">
      <c r="A33" s="729" t="s">
        <v>559</v>
      </c>
      <c r="B33" s="730" t="s">
        <v>559</v>
      </c>
      <c r="C33" s="731" t="s">
        <v>559</v>
      </c>
      <c r="D33" s="731" t="s">
        <v>559</v>
      </c>
      <c r="E33" s="731"/>
      <c r="F33" s="731" t="s">
        <v>559</v>
      </c>
      <c r="G33" s="731" t="s">
        <v>559</v>
      </c>
      <c r="H33" s="731" t="s">
        <v>559</v>
      </c>
      <c r="I33" s="732" t="s">
        <v>559</v>
      </c>
      <c r="J33" s="733" t="s">
        <v>576</v>
      </c>
    </row>
    <row r="34" spans="1:10" ht="14.4" customHeight="1" x14ac:dyDescent="0.3">
      <c r="A34" s="729" t="s">
        <v>580</v>
      </c>
      <c r="B34" s="730" t="s">
        <v>581</v>
      </c>
      <c r="C34" s="731" t="s">
        <v>559</v>
      </c>
      <c r="D34" s="731" t="s">
        <v>559</v>
      </c>
      <c r="E34" s="731"/>
      <c r="F34" s="731" t="s">
        <v>559</v>
      </c>
      <c r="G34" s="731" t="s">
        <v>559</v>
      </c>
      <c r="H34" s="731" t="s">
        <v>559</v>
      </c>
      <c r="I34" s="732" t="s">
        <v>559</v>
      </c>
      <c r="J34" s="733" t="s">
        <v>0</v>
      </c>
    </row>
    <row r="35" spans="1:10" ht="14.4" customHeight="1" x14ac:dyDescent="0.3">
      <c r="A35" s="729" t="s">
        <v>580</v>
      </c>
      <c r="B35" s="730" t="s">
        <v>560</v>
      </c>
      <c r="C35" s="731">
        <v>1.25197</v>
      </c>
      <c r="D35" s="731">
        <v>1.0381800000000001</v>
      </c>
      <c r="E35" s="731"/>
      <c r="F35" s="731">
        <v>1.2532800000000002</v>
      </c>
      <c r="G35" s="731">
        <v>1</v>
      </c>
      <c r="H35" s="731">
        <v>0.25328000000000017</v>
      </c>
      <c r="I35" s="732">
        <v>1.2532800000000002</v>
      </c>
      <c r="J35" s="733" t="s">
        <v>1</v>
      </c>
    </row>
    <row r="36" spans="1:10" ht="14.4" customHeight="1" x14ac:dyDescent="0.3">
      <c r="A36" s="729" t="s">
        <v>580</v>
      </c>
      <c r="B36" s="730" t="s">
        <v>566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559</v>
      </c>
      <c r="J36" s="733" t="s">
        <v>1</v>
      </c>
    </row>
    <row r="37" spans="1:10" ht="14.4" customHeight="1" x14ac:dyDescent="0.3">
      <c r="A37" s="729" t="s">
        <v>580</v>
      </c>
      <c r="B37" s="730" t="s">
        <v>568</v>
      </c>
      <c r="C37" s="731">
        <v>130.48808</v>
      </c>
      <c r="D37" s="731">
        <v>0</v>
      </c>
      <c r="E37" s="731"/>
      <c r="F37" s="731">
        <v>88.98648</v>
      </c>
      <c r="G37" s="731">
        <v>39</v>
      </c>
      <c r="H37" s="731">
        <v>49.98648</v>
      </c>
      <c r="I37" s="732">
        <v>2.2817046153846152</v>
      </c>
      <c r="J37" s="733" t="s">
        <v>1</v>
      </c>
    </row>
    <row r="38" spans="1:10" ht="14.4" customHeight="1" x14ac:dyDescent="0.3">
      <c r="A38" s="729" t="s">
        <v>580</v>
      </c>
      <c r="B38" s="730" t="s">
        <v>582</v>
      </c>
      <c r="C38" s="731">
        <v>131.74005</v>
      </c>
      <c r="D38" s="731">
        <v>1.0381800000000001</v>
      </c>
      <c r="E38" s="731"/>
      <c r="F38" s="731">
        <v>90.239760000000004</v>
      </c>
      <c r="G38" s="731">
        <v>40</v>
      </c>
      <c r="H38" s="731">
        <v>50.239760000000004</v>
      </c>
      <c r="I38" s="732">
        <v>2.2559940000000003</v>
      </c>
      <c r="J38" s="733" t="s">
        <v>575</v>
      </c>
    </row>
    <row r="39" spans="1:10" ht="14.4" customHeight="1" x14ac:dyDescent="0.3">
      <c r="A39" s="729" t="s">
        <v>559</v>
      </c>
      <c r="B39" s="730" t="s">
        <v>559</v>
      </c>
      <c r="C39" s="731" t="s">
        <v>559</v>
      </c>
      <c r="D39" s="731" t="s">
        <v>559</v>
      </c>
      <c r="E39" s="731"/>
      <c r="F39" s="731" t="s">
        <v>559</v>
      </c>
      <c r="G39" s="731" t="s">
        <v>559</v>
      </c>
      <c r="H39" s="731" t="s">
        <v>559</v>
      </c>
      <c r="I39" s="732" t="s">
        <v>559</v>
      </c>
      <c r="J39" s="733" t="s">
        <v>576</v>
      </c>
    </row>
    <row r="40" spans="1:10" ht="14.4" customHeight="1" x14ac:dyDescent="0.3">
      <c r="A40" s="729" t="s">
        <v>583</v>
      </c>
      <c r="B40" s="730" t="s">
        <v>584</v>
      </c>
      <c r="C40" s="731" t="s">
        <v>559</v>
      </c>
      <c r="D40" s="731" t="s">
        <v>559</v>
      </c>
      <c r="E40" s="731"/>
      <c r="F40" s="731" t="s">
        <v>559</v>
      </c>
      <c r="G40" s="731" t="s">
        <v>559</v>
      </c>
      <c r="H40" s="731" t="s">
        <v>559</v>
      </c>
      <c r="I40" s="732" t="s">
        <v>559</v>
      </c>
      <c r="J40" s="733" t="s">
        <v>0</v>
      </c>
    </row>
    <row r="41" spans="1:10" ht="14.4" customHeight="1" x14ac:dyDescent="0.3">
      <c r="A41" s="729" t="s">
        <v>583</v>
      </c>
      <c r="B41" s="730" t="s">
        <v>560</v>
      </c>
      <c r="C41" s="731">
        <v>801.6689299999997</v>
      </c>
      <c r="D41" s="731">
        <v>633.42439999999988</v>
      </c>
      <c r="E41" s="731"/>
      <c r="F41" s="731">
        <v>455.77450000000016</v>
      </c>
      <c r="G41" s="731">
        <v>648</v>
      </c>
      <c r="H41" s="731">
        <v>-192.22549999999984</v>
      </c>
      <c r="I41" s="732">
        <v>0.7033557098765435</v>
      </c>
      <c r="J41" s="733" t="s">
        <v>1</v>
      </c>
    </row>
    <row r="42" spans="1:10" ht="14.4" customHeight="1" x14ac:dyDescent="0.3">
      <c r="A42" s="729" t="s">
        <v>583</v>
      </c>
      <c r="B42" s="730" t="s">
        <v>561</v>
      </c>
      <c r="C42" s="731">
        <v>62.290879999999987</v>
      </c>
      <c r="D42" s="731">
        <v>129.35820000000001</v>
      </c>
      <c r="E42" s="731"/>
      <c r="F42" s="731">
        <v>48.082190000000004</v>
      </c>
      <c r="G42" s="731">
        <v>100</v>
      </c>
      <c r="H42" s="731">
        <v>-51.917809999999996</v>
      </c>
      <c r="I42" s="732">
        <v>0.48082190000000002</v>
      </c>
      <c r="J42" s="733" t="s">
        <v>1</v>
      </c>
    </row>
    <row r="43" spans="1:10" ht="14.4" customHeight="1" x14ac:dyDescent="0.3">
      <c r="A43" s="729" t="s">
        <v>583</v>
      </c>
      <c r="B43" s="730" t="s">
        <v>562</v>
      </c>
      <c r="C43" s="731">
        <v>69.499850000000009</v>
      </c>
      <c r="D43" s="731">
        <v>62.928030000000014</v>
      </c>
      <c r="E43" s="731"/>
      <c r="F43" s="731">
        <v>45.838839999999998</v>
      </c>
      <c r="G43" s="731">
        <v>47</v>
      </c>
      <c r="H43" s="731">
        <v>-1.1611600000000024</v>
      </c>
      <c r="I43" s="732">
        <v>0.97529446808510634</v>
      </c>
      <c r="J43" s="733" t="s">
        <v>1</v>
      </c>
    </row>
    <row r="44" spans="1:10" ht="14.4" customHeight="1" x14ac:dyDescent="0.3">
      <c r="A44" s="729" t="s">
        <v>583</v>
      </c>
      <c r="B44" s="730" t="s">
        <v>563</v>
      </c>
      <c r="C44" s="731">
        <v>172.21599999999998</v>
      </c>
      <c r="D44" s="731">
        <v>212.05851999999999</v>
      </c>
      <c r="E44" s="731"/>
      <c r="F44" s="731">
        <v>318.59959999999995</v>
      </c>
      <c r="G44" s="731">
        <v>240</v>
      </c>
      <c r="H44" s="731">
        <v>78.599599999999953</v>
      </c>
      <c r="I44" s="732">
        <v>1.3274983333333332</v>
      </c>
      <c r="J44" s="733" t="s">
        <v>1</v>
      </c>
    </row>
    <row r="45" spans="1:10" ht="14.4" customHeight="1" x14ac:dyDescent="0.3">
      <c r="A45" s="729" t="s">
        <v>583</v>
      </c>
      <c r="B45" s="730" t="s">
        <v>565</v>
      </c>
      <c r="C45" s="731">
        <v>101.21414999999999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559</v>
      </c>
      <c r="J45" s="733" t="s">
        <v>1</v>
      </c>
    </row>
    <row r="46" spans="1:10" ht="14.4" customHeight="1" x14ac:dyDescent="0.3">
      <c r="A46" s="729" t="s">
        <v>583</v>
      </c>
      <c r="B46" s="730" t="s">
        <v>566</v>
      </c>
      <c r="C46" s="731">
        <v>93.130769999999941</v>
      </c>
      <c r="D46" s="731">
        <v>174.33991999999992</v>
      </c>
      <c r="E46" s="731"/>
      <c r="F46" s="731">
        <v>61.865520000000018</v>
      </c>
      <c r="G46" s="731">
        <v>105</v>
      </c>
      <c r="H46" s="731">
        <v>-43.134479999999982</v>
      </c>
      <c r="I46" s="732">
        <v>0.5891954285714287</v>
      </c>
      <c r="J46" s="733" t="s">
        <v>1</v>
      </c>
    </row>
    <row r="47" spans="1:10" ht="14.4" customHeight="1" x14ac:dyDescent="0.3">
      <c r="A47" s="729" t="s">
        <v>583</v>
      </c>
      <c r="B47" s="730" t="s">
        <v>567</v>
      </c>
      <c r="C47" s="731">
        <v>3.5023699999999995</v>
      </c>
      <c r="D47" s="731">
        <v>2.5883100000000003</v>
      </c>
      <c r="E47" s="731"/>
      <c r="F47" s="731">
        <v>8.2766099999999998</v>
      </c>
      <c r="G47" s="731">
        <v>12</v>
      </c>
      <c r="H47" s="731">
        <v>-3.7233900000000002</v>
      </c>
      <c r="I47" s="732">
        <v>0.68971749999999998</v>
      </c>
      <c r="J47" s="733" t="s">
        <v>1</v>
      </c>
    </row>
    <row r="48" spans="1:10" ht="14.4" customHeight="1" x14ac:dyDescent="0.3">
      <c r="A48" s="729" t="s">
        <v>583</v>
      </c>
      <c r="B48" s="730" t="s">
        <v>569</v>
      </c>
      <c r="C48" s="731">
        <v>35.628869999999992</v>
      </c>
      <c r="D48" s="731">
        <v>38.55847</v>
      </c>
      <c r="E48" s="731"/>
      <c r="F48" s="731">
        <v>25.615690000000001</v>
      </c>
      <c r="G48" s="731">
        <v>37</v>
      </c>
      <c r="H48" s="731">
        <v>-11.384309999999999</v>
      </c>
      <c r="I48" s="732">
        <v>0.69231594594594592</v>
      </c>
      <c r="J48" s="733" t="s">
        <v>1</v>
      </c>
    </row>
    <row r="49" spans="1:10" ht="14.4" customHeight="1" x14ac:dyDescent="0.3">
      <c r="A49" s="729" t="s">
        <v>583</v>
      </c>
      <c r="B49" s="730" t="s">
        <v>585</v>
      </c>
      <c r="C49" s="731">
        <v>1339.1518199999996</v>
      </c>
      <c r="D49" s="731">
        <v>1253.2558499999998</v>
      </c>
      <c r="E49" s="731"/>
      <c r="F49" s="731">
        <v>964.05295000000024</v>
      </c>
      <c r="G49" s="731">
        <v>1188</v>
      </c>
      <c r="H49" s="731">
        <v>-223.94704999999976</v>
      </c>
      <c r="I49" s="732">
        <v>0.8114923821548824</v>
      </c>
      <c r="J49" s="733" t="s">
        <v>575</v>
      </c>
    </row>
    <row r="50" spans="1:10" ht="14.4" customHeight="1" x14ac:dyDescent="0.3">
      <c r="A50" s="729" t="s">
        <v>559</v>
      </c>
      <c r="B50" s="730" t="s">
        <v>559</v>
      </c>
      <c r="C50" s="731" t="s">
        <v>559</v>
      </c>
      <c r="D50" s="731" t="s">
        <v>559</v>
      </c>
      <c r="E50" s="731"/>
      <c r="F50" s="731" t="s">
        <v>559</v>
      </c>
      <c r="G50" s="731" t="s">
        <v>559</v>
      </c>
      <c r="H50" s="731" t="s">
        <v>559</v>
      </c>
      <c r="I50" s="732" t="s">
        <v>559</v>
      </c>
      <c r="J50" s="733" t="s">
        <v>576</v>
      </c>
    </row>
    <row r="51" spans="1:10" ht="14.4" customHeight="1" x14ac:dyDescent="0.3">
      <c r="A51" s="729" t="s">
        <v>586</v>
      </c>
      <c r="B51" s="730" t="s">
        <v>587</v>
      </c>
      <c r="C51" s="731" t="s">
        <v>559</v>
      </c>
      <c r="D51" s="731" t="s">
        <v>559</v>
      </c>
      <c r="E51" s="731"/>
      <c r="F51" s="731" t="s">
        <v>559</v>
      </c>
      <c r="G51" s="731" t="s">
        <v>559</v>
      </c>
      <c r="H51" s="731" t="s">
        <v>559</v>
      </c>
      <c r="I51" s="732" t="s">
        <v>559</v>
      </c>
      <c r="J51" s="733" t="s">
        <v>0</v>
      </c>
    </row>
    <row r="52" spans="1:10" ht="14.4" customHeight="1" x14ac:dyDescent="0.3">
      <c r="A52" s="729" t="s">
        <v>586</v>
      </c>
      <c r="B52" s="730" t="s">
        <v>560</v>
      </c>
      <c r="C52" s="731">
        <v>486.03654000000029</v>
      </c>
      <c r="D52" s="731">
        <v>852.40743999999984</v>
      </c>
      <c r="E52" s="731"/>
      <c r="F52" s="731">
        <v>515.35122000000001</v>
      </c>
      <c r="G52" s="731">
        <v>795</v>
      </c>
      <c r="H52" s="731">
        <v>-279.64877999999999</v>
      </c>
      <c r="I52" s="732">
        <v>0.64824052830188683</v>
      </c>
      <c r="J52" s="733" t="s">
        <v>1</v>
      </c>
    </row>
    <row r="53" spans="1:10" ht="14.4" customHeight="1" x14ac:dyDescent="0.3">
      <c r="A53" s="729" t="s">
        <v>586</v>
      </c>
      <c r="B53" s="730" t="s">
        <v>564</v>
      </c>
      <c r="C53" s="731">
        <v>8.2242499999999996</v>
      </c>
      <c r="D53" s="731">
        <v>0</v>
      </c>
      <c r="E53" s="731"/>
      <c r="F53" s="731">
        <v>385.06700000000001</v>
      </c>
      <c r="G53" s="731">
        <v>343</v>
      </c>
      <c r="H53" s="731">
        <v>42.067000000000007</v>
      </c>
      <c r="I53" s="732">
        <v>1.1226443148688048</v>
      </c>
      <c r="J53" s="733" t="s">
        <v>1</v>
      </c>
    </row>
    <row r="54" spans="1:10" ht="14.4" customHeight="1" x14ac:dyDescent="0.3">
      <c r="A54" s="729" t="s">
        <v>586</v>
      </c>
      <c r="B54" s="730" t="s">
        <v>566</v>
      </c>
      <c r="C54" s="731">
        <v>0</v>
      </c>
      <c r="D54" s="731">
        <v>0.20416000000000001</v>
      </c>
      <c r="E54" s="731"/>
      <c r="F54" s="731">
        <v>0.32433000000000006</v>
      </c>
      <c r="G54" s="731">
        <v>1</v>
      </c>
      <c r="H54" s="731">
        <v>-0.67566999999999999</v>
      </c>
      <c r="I54" s="732">
        <v>0.32433000000000006</v>
      </c>
      <c r="J54" s="733" t="s">
        <v>1</v>
      </c>
    </row>
    <row r="55" spans="1:10" ht="14.4" customHeight="1" x14ac:dyDescent="0.3">
      <c r="A55" s="729" t="s">
        <v>586</v>
      </c>
      <c r="B55" s="730" t="s">
        <v>569</v>
      </c>
      <c r="C55" s="731">
        <v>48.647799999999997</v>
      </c>
      <c r="D55" s="731">
        <v>48.695209999999996</v>
      </c>
      <c r="E55" s="731"/>
      <c r="F55" s="731">
        <v>41.701039999999992</v>
      </c>
      <c r="G55" s="731">
        <v>41</v>
      </c>
      <c r="H55" s="731">
        <v>0.70103999999999189</v>
      </c>
      <c r="I55" s="732">
        <v>1.0170985365853658</v>
      </c>
      <c r="J55" s="733" t="s">
        <v>1</v>
      </c>
    </row>
    <row r="56" spans="1:10" ht="14.4" customHeight="1" x14ac:dyDescent="0.3">
      <c r="A56" s="729" t="s">
        <v>586</v>
      </c>
      <c r="B56" s="730" t="s">
        <v>588</v>
      </c>
      <c r="C56" s="731">
        <v>542.90859000000023</v>
      </c>
      <c r="D56" s="731">
        <v>901.30680999999981</v>
      </c>
      <c r="E56" s="731"/>
      <c r="F56" s="731">
        <v>942.44359000000009</v>
      </c>
      <c r="G56" s="731">
        <v>1180</v>
      </c>
      <c r="H56" s="731">
        <v>-237.55640999999991</v>
      </c>
      <c r="I56" s="732">
        <v>0.79868100847457635</v>
      </c>
      <c r="J56" s="733" t="s">
        <v>575</v>
      </c>
    </row>
    <row r="57" spans="1:10" ht="14.4" customHeight="1" x14ac:dyDescent="0.3">
      <c r="A57" s="729" t="s">
        <v>559</v>
      </c>
      <c r="B57" s="730" t="s">
        <v>559</v>
      </c>
      <c r="C57" s="731" t="s">
        <v>559</v>
      </c>
      <c r="D57" s="731" t="s">
        <v>559</v>
      </c>
      <c r="E57" s="731"/>
      <c r="F57" s="731" t="s">
        <v>559</v>
      </c>
      <c r="G57" s="731" t="s">
        <v>559</v>
      </c>
      <c r="H57" s="731" t="s">
        <v>559</v>
      </c>
      <c r="I57" s="732" t="s">
        <v>559</v>
      </c>
      <c r="J57" s="733" t="s">
        <v>576</v>
      </c>
    </row>
    <row r="58" spans="1:10" ht="14.4" customHeight="1" x14ac:dyDescent="0.3">
      <c r="A58" s="729" t="s">
        <v>557</v>
      </c>
      <c r="B58" s="730" t="s">
        <v>570</v>
      </c>
      <c r="C58" s="731">
        <v>2188.2510600000001</v>
      </c>
      <c r="D58" s="731">
        <v>2368.7846599999993</v>
      </c>
      <c r="E58" s="731"/>
      <c r="F58" s="731">
        <v>2161.8239699999999</v>
      </c>
      <c r="G58" s="731">
        <v>2608</v>
      </c>
      <c r="H58" s="731">
        <v>-446.17603000000008</v>
      </c>
      <c r="I58" s="732">
        <v>0.82892023389570546</v>
      </c>
      <c r="J58" s="733" t="s">
        <v>571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311.88484559981453</v>
      </c>
      <c r="M3" s="203">
        <f>SUBTOTAL(9,M5:M1048576)</f>
        <v>6687.8499999999995</v>
      </c>
      <c r="N3" s="204">
        <f>SUBTOTAL(9,N5:N1048576)</f>
        <v>2085839.0646447192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557</v>
      </c>
      <c r="B5" s="741" t="s">
        <v>558</v>
      </c>
      <c r="C5" s="742" t="s">
        <v>572</v>
      </c>
      <c r="D5" s="743" t="s">
        <v>573</v>
      </c>
      <c r="E5" s="744">
        <v>50113001</v>
      </c>
      <c r="F5" s="743" t="s">
        <v>589</v>
      </c>
      <c r="G5" s="742" t="s">
        <v>590</v>
      </c>
      <c r="H5" s="742">
        <v>146686</v>
      </c>
      <c r="I5" s="742">
        <v>146686</v>
      </c>
      <c r="J5" s="742" t="s">
        <v>591</v>
      </c>
      <c r="K5" s="742" t="s">
        <v>592</v>
      </c>
      <c r="L5" s="745">
        <v>19.8</v>
      </c>
      <c r="M5" s="745">
        <v>20</v>
      </c>
      <c r="N5" s="746">
        <v>396</v>
      </c>
    </row>
    <row r="6" spans="1:14" ht="14.4" customHeight="1" x14ac:dyDescent="0.3">
      <c r="A6" s="747" t="s">
        <v>557</v>
      </c>
      <c r="B6" s="748" t="s">
        <v>558</v>
      </c>
      <c r="C6" s="749" t="s">
        <v>572</v>
      </c>
      <c r="D6" s="750" t="s">
        <v>573</v>
      </c>
      <c r="E6" s="751">
        <v>50113001</v>
      </c>
      <c r="F6" s="750" t="s">
        <v>589</v>
      </c>
      <c r="G6" s="749" t="s">
        <v>590</v>
      </c>
      <c r="H6" s="749">
        <v>100362</v>
      </c>
      <c r="I6" s="749">
        <v>362</v>
      </c>
      <c r="J6" s="749" t="s">
        <v>593</v>
      </c>
      <c r="K6" s="749" t="s">
        <v>594</v>
      </c>
      <c r="L6" s="752">
        <v>86.430000000000021</v>
      </c>
      <c r="M6" s="752">
        <v>2</v>
      </c>
      <c r="N6" s="753">
        <v>172.86000000000004</v>
      </c>
    </row>
    <row r="7" spans="1:14" ht="14.4" customHeight="1" x14ac:dyDescent="0.3">
      <c r="A7" s="747" t="s">
        <v>557</v>
      </c>
      <c r="B7" s="748" t="s">
        <v>558</v>
      </c>
      <c r="C7" s="749" t="s">
        <v>572</v>
      </c>
      <c r="D7" s="750" t="s">
        <v>573</v>
      </c>
      <c r="E7" s="751">
        <v>50113001</v>
      </c>
      <c r="F7" s="750" t="s">
        <v>589</v>
      </c>
      <c r="G7" s="749" t="s">
        <v>590</v>
      </c>
      <c r="H7" s="749">
        <v>845008</v>
      </c>
      <c r="I7" s="749">
        <v>107806</v>
      </c>
      <c r="J7" s="749" t="s">
        <v>595</v>
      </c>
      <c r="K7" s="749" t="s">
        <v>596</v>
      </c>
      <c r="L7" s="752">
        <v>56.989999999999995</v>
      </c>
      <c r="M7" s="752">
        <v>10</v>
      </c>
      <c r="N7" s="753">
        <v>569.9</v>
      </c>
    </row>
    <row r="8" spans="1:14" ht="14.4" customHeight="1" x14ac:dyDescent="0.3">
      <c r="A8" s="747" t="s">
        <v>557</v>
      </c>
      <c r="B8" s="748" t="s">
        <v>558</v>
      </c>
      <c r="C8" s="749" t="s">
        <v>572</v>
      </c>
      <c r="D8" s="750" t="s">
        <v>573</v>
      </c>
      <c r="E8" s="751">
        <v>50113001</v>
      </c>
      <c r="F8" s="750" t="s">
        <v>589</v>
      </c>
      <c r="G8" s="749" t="s">
        <v>590</v>
      </c>
      <c r="H8" s="749">
        <v>167547</v>
      </c>
      <c r="I8" s="749">
        <v>67547</v>
      </c>
      <c r="J8" s="749" t="s">
        <v>597</v>
      </c>
      <c r="K8" s="749" t="s">
        <v>598</v>
      </c>
      <c r="L8" s="752">
        <v>47.26</v>
      </c>
      <c r="M8" s="752">
        <v>3</v>
      </c>
      <c r="N8" s="753">
        <v>141.78</v>
      </c>
    </row>
    <row r="9" spans="1:14" ht="14.4" customHeight="1" x14ac:dyDescent="0.3">
      <c r="A9" s="747" t="s">
        <v>557</v>
      </c>
      <c r="B9" s="748" t="s">
        <v>558</v>
      </c>
      <c r="C9" s="749" t="s">
        <v>572</v>
      </c>
      <c r="D9" s="750" t="s">
        <v>573</v>
      </c>
      <c r="E9" s="751">
        <v>50113001</v>
      </c>
      <c r="F9" s="750" t="s">
        <v>589</v>
      </c>
      <c r="G9" s="749" t="s">
        <v>590</v>
      </c>
      <c r="H9" s="749">
        <v>173389</v>
      </c>
      <c r="I9" s="749">
        <v>173389</v>
      </c>
      <c r="J9" s="749" t="s">
        <v>599</v>
      </c>
      <c r="K9" s="749" t="s">
        <v>600</v>
      </c>
      <c r="L9" s="752">
        <v>753.28</v>
      </c>
      <c r="M9" s="752">
        <v>0.25</v>
      </c>
      <c r="N9" s="753">
        <v>188.32</v>
      </c>
    </row>
    <row r="10" spans="1:14" ht="14.4" customHeight="1" x14ac:dyDescent="0.3">
      <c r="A10" s="747" t="s">
        <v>557</v>
      </c>
      <c r="B10" s="748" t="s">
        <v>558</v>
      </c>
      <c r="C10" s="749" t="s">
        <v>572</v>
      </c>
      <c r="D10" s="750" t="s">
        <v>573</v>
      </c>
      <c r="E10" s="751">
        <v>50113001</v>
      </c>
      <c r="F10" s="750" t="s">
        <v>589</v>
      </c>
      <c r="G10" s="749" t="s">
        <v>601</v>
      </c>
      <c r="H10" s="749">
        <v>112891</v>
      </c>
      <c r="I10" s="749">
        <v>12891</v>
      </c>
      <c r="J10" s="749" t="s">
        <v>602</v>
      </c>
      <c r="K10" s="749" t="s">
        <v>603</v>
      </c>
      <c r="L10" s="752">
        <v>58.330000000000034</v>
      </c>
      <c r="M10" s="752">
        <v>4</v>
      </c>
      <c r="N10" s="753">
        <v>233.32000000000014</v>
      </c>
    </row>
    <row r="11" spans="1:14" ht="14.4" customHeight="1" x14ac:dyDescent="0.3">
      <c r="A11" s="747" t="s">
        <v>557</v>
      </c>
      <c r="B11" s="748" t="s">
        <v>558</v>
      </c>
      <c r="C11" s="749" t="s">
        <v>572</v>
      </c>
      <c r="D11" s="750" t="s">
        <v>573</v>
      </c>
      <c r="E11" s="751">
        <v>50113001</v>
      </c>
      <c r="F11" s="750" t="s">
        <v>589</v>
      </c>
      <c r="G11" s="749" t="s">
        <v>590</v>
      </c>
      <c r="H11" s="749">
        <v>162320</v>
      </c>
      <c r="I11" s="749">
        <v>62320</v>
      </c>
      <c r="J11" s="749" t="s">
        <v>604</v>
      </c>
      <c r="K11" s="749" t="s">
        <v>605</v>
      </c>
      <c r="L11" s="752">
        <v>74.350000000000023</v>
      </c>
      <c r="M11" s="752">
        <v>2</v>
      </c>
      <c r="N11" s="753">
        <v>148.70000000000005</v>
      </c>
    </row>
    <row r="12" spans="1:14" ht="14.4" customHeight="1" x14ac:dyDescent="0.3">
      <c r="A12" s="747" t="s">
        <v>557</v>
      </c>
      <c r="B12" s="748" t="s">
        <v>558</v>
      </c>
      <c r="C12" s="749" t="s">
        <v>572</v>
      </c>
      <c r="D12" s="750" t="s">
        <v>573</v>
      </c>
      <c r="E12" s="751">
        <v>50113001</v>
      </c>
      <c r="F12" s="750" t="s">
        <v>589</v>
      </c>
      <c r="G12" s="749" t="s">
        <v>590</v>
      </c>
      <c r="H12" s="749">
        <v>162316</v>
      </c>
      <c r="I12" s="749">
        <v>62316</v>
      </c>
      <c r="J12" s="749" t="s">
        <v>606</v>
      </c>
      <c r="K12" s="749" t="s">
        <v>607</v>
      </c>
      <c r="L12" s="752">
        <v>149.44999999999996</v>
      </c>
      <c r="M12" s="752">
        <v>1</v>
      </c>
      <c r="N12" s="753">
        <v>149.44999999999996</v>
      </c>
    </row>
    <row r="13" spans="1:14" ht="14.4" customHeight="1" x14ac:dyDescent="0.3">
      <c r="A13" s="747" t="s">
        <v>557</v>
      </c>
      <c r="B13" s="748" t="s">
        <v>558</v>
      </c>
      <c r="C13" s="749" t="s">
        <v>572</v>
      </c>
      <c r="D13" s="750" t="s">
        <v>573</v>
      </c>
      <c r="E13" s="751">
        <v>50113001</v>
      </c>
      <c r="F13" s="750" t="s">
        <v>589</v>
      </c>
      <c r="G13" s="749" t="s">
        <v>590</v>
      </c>
      <c r="H13" s="749">
        <v>162318</v>
      </c>
      <c r="I13" s="749">
        <v>62318</v>
      </c>
      <c r="J13" s="749" t="s">
        <v>608</v>
      </c>
      <c r="K13" s="749" t="s">
        <v>607</v>
      </c>
      <c r="L13" s="752">
        <v>86.860000000000014</v>
      </c>
      <c r="M13" s="752">
        <v>1</v>
      </c>
      <c r="N13" s="753">
        <v>86.860000000000014</v>
      </c>
    </row>
    <row r="14" spans="1:14" ht="14.4" customHeight="1" x14ac:dyDescent="0.3">
      <c r="A14" s="747" t="s">
        <v>557</v>
      </c>
      <c r="B14" s="748" t="s">
        <v>558</v>
      </c>
      <c r="C14" s="749" t="s">
        <v>572</v>
      </c>
      <c r="D14" s="750" t="s">
        <v>573</v>
      </c>
      <c r="E14" s="751">
        <v>50113001</v>
      </c>
      <c r="F14" s="750" t="s">
        <v>589</v>
      </c>
      <c r="G14" s="749" t="s">
        <v>590</v>
      </c>
      <c r="H14" s="749">
        <v>845329</v>
      </c>
      <c r="I14" s="749">
        <v>0</v>
      </c>
      <c r="J14" s="749" t="s">
        <v>609</v>
      </c>
      <c r="K14" s="749" t="s">
        <v>559</v>
      </c>
      <c r="L14" s="752">
        <v>178.41</v>
      </c>
      <c r="M14" s="752">
        <v>1</v>
      </c>
      <c r="N14" s="753">
        <v>178.41</v>
      </c>
    </row>
    <row r="15" spans="1:14" ht="14.4" customHeight="1" x14ac:dyDescent="0.3">
      <c r="A15" s="747" t="s">
        <v>557</v>
      </c>
      <c r="B15" s="748" t="s">
        <v>558</v>
      </c>
      <c r="C15" s="749" t="s">
        <v>572</v>
      </c>
      <c r="D15" s="750" t="s">
        <v>573</v>
      </c>
      <c r="E15" s="751">
        <v>50113001</v>
      </c>
      <c r="F15" s="750" t="s">
        <v>589</v>
      </c>
      <c r="G15" s="749" t="s">
        <v>590</v>
      </c>
      <c r="H15" s="749">
        <v>196620</v>
      </c>
      <c r="I15" s="749">
        <v>96620</v>
      </c>
      <c r="J15" s="749" t="s">
        <v>610</v>
      </c>
      <c r="K15" s="749" t="s">
        <v>611</v>
      </c>
      <c r="L15" s="752">
        <v>185.82000000000002</v>
      </c>
      <c r="M15" s="752">
        <v>1</v>
      </c>
      <c r="N15" s="753">
        <v>185.82000000000002</v>
      </c>
    </row>
    <row r="16" spans="1:14" ht="14.4" customHeight="1" x14ac:dyDescent="0.3">
      <c r="A16" s="747" t="s">
        <v>557</v>
      </c>
      <c r="B16" s="748" t="s">
        <v>558</v>
      </c>
      <c r="C16" s="749" t="s">
        <v>572</v>
      </c>
      <c r="D16" s="750" t="s">
        <v>573</v>
      </c>
      <c r="E16" s="751">
        <v>50113001</v>
      </c>
      <c r="F16" s="750" t="s">
        <v>589</v>
      </c>
      <c r="G16" s="749" t="s">
        <v>590</v>
      </c>
      <c r="H16" s="749">
        <v>203954</v>
      </c>
      <c r="I16" s="749">
        <v>203954</v>
      </c>
      <c r="J16" s="749" t="s">
        <v>612</v>
      </c>
      <c r="K16" s="749" t="s">
        <v>613</v>
      </c>
      <c r="L16" s="752">
        <v>92.400000000000034</v>
      </c>
      <c r="M16" s="752">
        <v>4</v>
      </c>
      <c r="N16" s="753">
        <v>369.60000000000014</v>
      </c>
    </row>
    <row r="17" spans="1:14" ht="14.4" customHeight="1" x14ac:dyDescent="0.3">
      <c r="A17" s="747" t="s">
        <v>557</v>
      </c>
      <c r="B17" s="748" t="s">
        <v>558</v>
      </c>
      <c r="C17" s="749" t="s">
        <v>572</v>
      </c>
      <c r="D17" s="750" t="s">
        <v>573</v>
      </c>
      <c r="E17" s="751">
        <v>50113001</v>
      </c>
      <c r="F17" s="750" t="s">
        <v>589</v>
      </c>
      <c r="G17" s="749" t="s">
        <v>601</v>
      </c>
      <c r="H17" s="749">
        <v>110252</v>
      </c>
      <c r="I17" s="749">
        <v>10252</v>
      </c>
      <c r="J17" s="749" t="s">
        <v>614</v>
      </c>
      <c r="K17" s="749" t="s">
        <v>615</v>
      </c>
      <c r="L17" s="752">
        <v>70.875000000000028</v>
      </c>
      <c r="M17" s="752">
        <v>4</v>
      </c>
      <c r="N17" s="753">
        <v>283.50000000000011</v>
      </c>
    </row>
    <row r="18" spans="1:14" ht="14.4" customHeight="1" x14ac:dyDescent="0.3">
      <c r="A18" s="747" t="s">
        <v>557</v>
      </c>
      <c r="B18" s="748" t="s">
        <v>558</v>
      </c>
      <c r="C18" s="749" t="s">
        <v>572</v>
      </c>
      <c r="D18" s="750" t="s">
        <v>573</v>
      </c>
      <c r="E18" s="751">
        <v>50113001</v>
      </c>
      <c r="F18" s="750" t="s">
        <v>589</v>
      </c>
      <c r="G18" s="749" t="s">
        <v>590</v>
      </c>
      <c r="H18" s="749">
        <v>156993</v>
      </c>
      <c r="I18" s="749">
        <v>56993</v>
      </c>
      <c r="J18" s="749" t="s">
        <v>616</v>
      </c>
      <c r="K18" s="749" t="s">
        <v>617</v>
      </c>
      <c r="L18" s="752">
        <v>73.150000000000006</v>
      </c>
      <c r="M18" s="752">
        <v>3</v>
      </c>
      <c r="N18" s="753">
        <v>219.45000000000002</v>
      </c>
    </row>
    <row r="19" spans="1:14" ht="14.4" customHeight="1" x14ac:dyDescent="0.3">
      <c r="A19" s="747" t="s">
        <v>557</v>
      </c>
      <c r="B19" s="748" t="s">
        <v>558</v>
      </c>
      <c r="C19" s="749" t="s">
        <v>572</v>
      </c>
      <c r="D19" s="750" t="s">
        <v>573</v>
      </c>
      <c r="E19" s="751">
        <v>50113001</v>
      </c>
      <c r="F19" s="750" t="s">
        <v>589</v>
      </c>
      <c r="G19" s="749" t="s">
        <v>601</v>
      </c>
      <c r="H19" s="749">
        <v>214435</v>
      </c>
      <c r="I19" s="749">
        <v>214435</v>
      </c>
      <c r="J19" s="749" t="s">
        <v>618</v>
      </c>
      <c r="K19" s="749" t="s">
        <v>619</v>
      </c>
      <c r="L19" s="752">
        <v>42.949999999999996</v>
      </c>
      <c r="M19" s="752">
        <v>6</v>
      </c>
      <c r="N19" s="753">
        <v>257.7</v>
      </c>
    </row>
    <row r="20" spans="1:14" ht="14.4" customHeight="1" x14ac:dyDescent="0.3">
      <c r="A20" s="747" t="s">
        <v>557</v>
      </c>
      <c r="B20" s="748" t="s">
        <v>558</v>
      </c>
      <c r="C20" s="749" t="s">
        <v>572</v>
      </c>
      <c r="D20" s="750" t="s">
        <v>573</v>
      </c>
      <c r="E20" s="751">
        <v>50113001</v>
      </c>
      <c r="F20" s="750" t="s">
        <v>589</v>
      </c>
      <c r="G20" s="749" t="s">
        <v>601</v>
      </c>
      <c r="H20" s="749">
        <v>214427</v>
      </c>
      <c r="I20" s="749">
        <v>214427</v>
      </c>
      <c r="J20" s="749" t="s">
        <v>620</v>
      </c>
      <c r="K20" s="749" t="s">
        <v>621</v>
      </c>
      <c r="L20" s="752">
        <v>16.59</v>
      </c>
      <c r="M20" s="752">
        <v>13</v>
      </c>
      <c r="N20" s="753">
        <v>215.67000000000002</v>
      </c>
    </row>
    <row r="21" spans="1:14" ht="14.4" customHeight="1" x14ac:dyDescent="0.3">
      <c r="A21" s="747" t="s">
        <v>557</v>
      </c>
      <c r="B21" s="748" t="s">
        <v>558</v>
      </c>
      <c r="C21" s="749" t="s">
        <v>572</v>
      </c>
      <c r="D21" s="750" t="s">
        <v>573</v>
      </c>
      <c r="E21" s="751">
        <v>50113001</v>
      </c>
      <c r="F21" s="750" t="s">
        <v>589</v>
      </c>
      <c r="G21" s="749" t="s">
        <v>601</v>
      </c>
      <c r="H21" s="749">
        <v>192587</v>
      </c>
      <c r="I21" s="749">
        <v>92587</v>
      </c>
      <c r="J21" s="749" t="s">
        <v>622</v>
      </c>
      <c r="K21" s="749" t="s">
        <v>623</v>
      </c>
      <c r="L21" s="752">
        <v>58.25</v>
      </c>
      <c r="M21" s="752">
        <v>1</v>
      </c>
      <c r="N21" s="753">
        <v>58.25</v>
      </c>
    </row>
    <row r="22" spans="1:14" ht="14.4" customHeight="1" x14ac:dyDescent="0.3">
      <c r="A22" s="747" t="s">
        <v>557</v>
      </c>
      <c r="B22" s="748" t="s">
        <v>558</v>
      </c>
      <c r="C22" s="749" t="s">
        <v>572</v>
      </c>
      <c r="D22" s="750" t="s">
        <v>573</v>
      </c>
      <c r="E22" s="751">
        <v>50113001</v>
      </c>
      <c r="F22" s="750" t="s">
        <v>589</v>
      </c>
      <c r="G22" s="749" t="s">
        <v>590</v>
      </c>
      <c r="H22" s="749">
        <v>184090</v>
      </c>
      <c r="I22" s="749">
        <v>84090</v>
      </c>
      <c r="J22" s="749" t="s">
        <v>624</v>
      </c>
      <c r="K22" s="749" t="s">
        <v>625</v>
      </c>
      <c r="L22" s="752">
        <v>60.52</v>
      </c>
      <c r="M22" s="752">
        <v>5</v>
      </c>
      <c r="N22" s="753">
        <v>302.60000000000002</v>
      </c>
    </row>
    <row r="23" spans="1:14" ht="14.4" customHeight="1" x14ac:dyDescent="0.3">
      <c r="A23" s="747" t="s">
        <v>557</v>
      </c>
      <c r="B23" s="748" t="s">
        <v>558</v>
      </c>
      <c r="C23" s="749" t="s">
        <v>572</v>
      </c>
      <c r="D23" s="750" t="s">
        <v>573</v>
      </c>
      <c r="E23" s="751">
        <v>50113001</v>
      </c>
      <c r="F23" s="750" t="s">
        <v>589</v>
      </c>
      <c r="G23" s="749" t="s">
        <v>590</v>
      </c>
      <c r="H23" s="749">
        <v>102478</v>
      </c>
      <c r="I23" s="749">
        <v>2478</v>
      </c>
      <c r="J23" s="749" t="s">
        <v>626</v>
      </c>
      <c r="K23" s="749" t="s">
        <v>627</v>
      </c>
      <c r="L23" s="752">
        <v>77.08</v>
      </c>
      <c r="M23" s="752">
        <v>2</v>
      </c>
      <c r="N23" s="753">
        <v>154.16</v>
      </c>
    </row>
    <row r="24" spans="1:14" ht="14.4" customHeight="1" x14ac:dyDescent="0.3">
      <c r="A24" s="747" t="s">
        <v>557</v>
      </c>
      <c r="B24" s="748" t="s">
        <v>558</v>
      </c>
      <c r="C24" s="749" t="s">
        <v>572</v>
      </c>
      <c r="D24" s="750" t="s">
        <v>573</v>
      </c>
      <c r="E24" s="751">
        <v>50113001</v>
      </c>
      <c r="F24" s="750" t="s">
        <v>589</v>
      </c>
      <c r="G24" s="749" t="s">
        <v>590</v>
      </c>
      <c r="H24" s="749">
        <v>208694</v>
      </c>
      <c r="I24" s="749">
        <v>208694</v>
      </c>
      <c r="J24" s="749" t="s">
        <v>626</v>
      </c>
      <c r="K24" s="749" t="s">
        <v>628</v>
      </c>
      <c r="L24" s="752">
        <v>40.25</v>
      </c>
      <c r="M24" s="752">
        <v>1</v>
      </c>
      <c r="N24" s="753">
        <v>40.25</v>
      </c>
    </row>
    <row r="25" spans="1:14" ht="14.4" customHeight="1" x14ac:dyDescent="0.3">
      <c r="A25" s="747" t="s">
        <v>557</v>
      </c>
      <c r="B25" s="748" t="s">
        <v>558</v>
      </c>
      <c r="C25" s="749" t="s">
        <v>572</v>
      </c>
      <c r="D25" s="750" t="s">
        <v>573</v>
      </c>
      <c r="E25" s="751">
        <v>50113001</v>
      </c>
      <c r="F25" s="750" t="s">
        <v>589</v>
      </c>
      <c r="G25" s="749" t="s">
        <v>590</v>
      </c>
      <c r="H25" s="749">
        <v>208695</v>
      </c>
      <c r="I25" s="749">
        <v>208695</v>
      </c>
      <c r="J25" s="749" t="s">
        <v>626</v>
      </c>
      <c r="K25" s="749" t="s">
        <v>627</v>
      </c>
      <c r="L25" s="752">
        <v>77.759999999999991</v>
      </c>
      <c r="M25" s="752">
        <v>19</v>
      </c>
      <c r="N25" s="753">
        <v>1477.4399999999998</v>
      </c>
    </row>
    <row r="26" spans="1:14" ht="14.4" customHeight="1" x14ac:dyDescent="0.3">
      <c r="A26" s="747" t="s">
        <v>557</v>
      </c>
      <c r="B26" s="748" t="s">
        <v>558</v>
      </c>
      <c r="C26" s="749" t="s">
        <v>572</v>
      </c>
      <c r="D26" s="750" t="s">
        <v>573</v>
      </c>
      <c r="E26" s="751">
        <v>50113001</v>
      </c>
      <c r="F26" s="750" t="s">
        <v>589</v>
      </c>
      <c r="G26" s="749" t="s">
        <v>590</v>
      </c>
      <c r="H26" s="749">
        <v>108499</v>
      </c>
      <c r="I26" s="749">
        <v>8499</v>
      </c>
      <c r="J26" s="749" t="s">
        <v>629</v>
      </c>
      <c r="K26" s="749" t="s">
        <v>630</v>
      </c>
      <c r="L26" s="752">
        <v>111.52000000000001</v>
      </c>
      <c r="M26" s="752">
        <v>80</v>
      </c>
      <c r="N26" s="753">
        <v>8921.6</v>
      </c>
    </row>
    <row r="27" spans="1:14" ht="14.4" customHeight="1" x14ac:dyDescent="0.3">
      <c r="A27" s="747" t="s">
        <v>557</v>
      </c>
      <c r="B27" s="748" t="s">
        <v>558</v>
      </c>
      <c r="C27" s="749" t="s">
        <v>572</v>
      </c>
      <c r="D27" s="750" t="s">
        <v>573</v>
      </c>
      <c r="E27" s="751">
        <v>50113001</v>
      </c>
      <c r="F27" s="750" t="s">
        <v>589</v>
      </c>
      <c r="G27" s="749" t="s">
        <v>590</v>
      </c>
      <c r="H27" s="749">
        <v>102479</v>
      </c>
      <c r="I27" s="749">
        <v>2479</v>
      </c>
      <c r="J27" s="749" t="s">
        <v>631</v>
      </c>
      <c r="K27" s="749" t="s">
        <v>632</v>
      </c>
      <c r="L27" s="752">
        <v>65.570000000000022</v>
      </c>
      <c r="M27" s="752">
        <v>2</v>
      </c>
      <c r="N27" s="753">
        <v>131.14000000000004</v>
      </c>
    </row>
    <row r="28" spans="1:14" ht="14.4" customHeight="1" x14ac:dyDescent="0.3">
      <c r="A28" s="747" t="s">
        <v>557</v>
      </c>
      <c r="B28" s="748" t="s">
        <v>558</v>
      </c>
      <c r="C28" s="749" t="s">
        <v>572</v>
      </c>
      <c r="D28" s="750" t="s">
        <v>573</v>
      </c>
      <c r="E28" s="751">
        <v>50113001</v>
      </c>
      <c r="F28" s="750" t="s">
        <v>589</v>
      </c>
      <c r="G28" s="749" t="s">
        <v>590</v>
      </c>
      <c r="H28" s="749">
        <v>58880</v>
      </c>
      <c r="I28" s="749">
        <v>58880</v>
      </c>
      <c r="J28" s="749" t="s">
        <v>633</v>
      </c>
      <c r="K28" s="749" t="s">
        <v>634</v>
      </c>
      <c r="L28" s="752">
        <v>46.06</v>
      </c>
      <c r="M28" s="752">
        <v>2</v>
      </c>
      <c r="N28" s="753">
        <v>92.12</v>
      </c>
    </row>
    <row r="29" spans="1:14" ht="14.4" customHeight="1" x14ac:dyDescent="0.3">
      <c r="A29" s="747" t="s">
        <v>557</v>
      </c>
      <c r="B29" s="748" t="s">
        <v>558</v>
      </c>
      <c r="C29" s="749" t="s">
        <v>572</v>
      </c>
      <c r="D29" s="750" t="s">
        <v>573</v>
      </c>
      <c r="E29" s="751">
        <v>50113001</v>
      </c>
      <c r="F29" s="750" t="s">
        <v>589</v>
      </c>
      <c r="G29" s="749" t="s">
        <v>590</v>
      </c>
      <c r="H29" s="749">
        <v>158425</v>
      </c>
      <c r="I29" s="749">
        <v>58425</v>
      </c>
      <c r="J29" s="749" t="s">
        <v>635</v>
      </c>
      <c r="K29" s="749" t="s">
        <v>636</v>
      </c>
      <c r="L29" s="752">
        <v>82.00200000000001</v>
      </c>
      <c r="M29" s="752">
        <v>5</v>
      </c>
      <c r="N29" s="753">
        <v>410.01000000000005</v>
      </c>
    </row>
    <row r="30" spans="1:14" ht="14.4" customHeight="1" x14ac:dyDescent="0.3">
      <c r="A30" s="747" t="s">
        <v>557</v>
      </c>
      <c r="B30" s="748" t="s">
        <v>558</v>
      </c>
      <c r="C30" s="749" t="s">
        <v>572</v>
      </c>
      <c r="D30" s="750" t="s">
        <v>573</v>
      </c>
      <c r="E30" s="751">
        <v>50113001</v>
      </c>
      <c r="F30" s="750" t="s">
        <v>589</v>
      </c>
      <c r="G30" s="749" t="s">
        <v>601</v>
      </c>
      <c r="H30" s="749">
        <v>215715</v>
      </c>
      <c r="I30" s="749">
        <v>215715</v>
      </c>
      <c r="J30" s="749" t="s">
        <v>637</v>
      </c>
      <c r="K30" s="749" t="s">
        <v>638</v>
      </c>
      <c r="L30" s="752">
        <v>66.34</v>
      </c>
      <c r="M30" s="752">
        <v>2</v>
      </c>
      <c r="N30" s="753">
        <v>132.68</v>
      </c>
    </row>
    <row r="31" spans="1:14" ht="14.4" customHeight="1" x14ac:dyDescent="0.3">
      <c r="A31" s="747" t="s">
        <v>557</v>
      </c>
      <c r="B31" s="748" t="s">
        <v>558</v>
      </c>
      <c r="C31" s="749" t="s">
        <v>572</v>
      </c>
      <c r="D31" s="750" t="s">
        <v>573</v>
      </c>
      <c r="E31" s="751">
        <v>50113001</v>
      </c>
      <c r="F31" s="750" t="s">
        <v>589</v>
      </c>
      <c r="G31" s="749" t="s">
        <v>590</v>
      </c>
      <c r="H31" s="749">
        <v>920235</v>
      </c>
      <c r="I31" s="749">
        <v>15880</v>
      </c>
      <c r="J31" s="749" t="s">
        <v>639</v>
      </c>
      <c r="K31" s="749" t="s">
        <v>559</v>
      </c>
      <c r="L31" s="752">
        <v>163.57</v>
      </c>
      <c r="M31" s="752">
        <v>1</v>
      </c>
      <c r="N31" s="753">
        <v>163.57</v>
      </c>
    </row>
    <row r="32" spans="1:14" ht="14.4" customHeight="1" x14ac:dyDescent="0.3">
      <c r="A32" s="747" t="s">
        <v>557</v>
      </c>
      <c r="B32" s="748" t="s">
        <v>558</v>
      </c>
      <c r="C32" s="749" t="s">
        <v>572</v>
      </c>
      <c r="D32" s="750" t="s">
        <v>573</v>
      </c>
      <c r="E32" s="751">
        <v>50113001</v>
      </c>
      <c r="F32" s="750" t="s">
        <v>589</v>
      </c>
      <c r="G32" s="749" t="s">
        <v>590</v>
      </c>
      <c r="H32" s="749">
        <v>23987</v>
      </c>
      <c r="I32" s="749">
        <v>23987</v>
      </c>
      <c r="J32" s="749" t="s">
        <v>640</v>
      </c>
      <c r="K32" s="749" t="s">
        <v>641</v>
      </c>
      <c r="L32" s="752">
        <v>175.02996345625672</v>
      </c>
      <c r="M32" s="752">
        <v>2</v>
      </c>
      <c r="N32" s="753">
        <v>350.05992691251345</v>
      </c>
    </row>
    <row r="33" spans="1:14" ht="14.4" customHeight="1" x14ac:dyDescent="0.3">
      <c r="A33" s="747" t="s">
        <v>557</v>
      </c>
      <c r="B33" s="748" t="s">
        <v>558</v>
      </c>
      <c r="C33" s="749" t="s">
        <v>572</v>
      </c>
      <c r="D33" s="750" t="s">
        <v>573</v>
      </c>
      <c r="E33" s="751">
        <v>50113001</v>
      </c>
      <c r="F33" s="750" t="s">
        <v>589</v>
      </c>
      <c r="G33" s="749" t="s">
        <v>590</v>
      </c>
      <c r="H33" s="749">
        <v>500845</v>
      </c>
      <c r="I33" s="749">
        <v>82015</v>
      </c>
      <c r="J33" s="749" t="s">
        <v>642</v>
      </c>
      <c r="K33" s="749" t="s">
        <v>559</v>
      </c>
      <c r="L33" s="752">
        <v>256.20791950345387</v>
      </c>
      <c r="M33" s="752">
        <v>1</v>
      </c>
      <c r="N33" s="753">
        <v>256.20791950345387</v>
      </c>
    </row>
    <row r="34" spans="1:14" ht="14.4" customHeight="1" x14ac:dyDescent="0.3">
      <c r="A34" s="747" t="s">
        <v>557</v>
      </c>
      <c r="B34" s="748" t="s">
        <v>558</v>
      </c>
      <c r="C34" s="749" t="s">
        <v>572</v>
      </c>
      <c r="D34" s="750" t="s">
        <v>573</v>
      </c>
      <c r="E34" s="751">
        <v>50113001</v>
      </c>
      <c r="F34" s="750" t="s">
        <v>589</v>
      </c>
      <c r="G34" s="749" t="s">
        <v>590</v>
      </c>
      <c r="H34" s="749">
        <v>202924</v>
      </c>
      <c r="I34" s="749">
        <v>202924</v>
      </c>
      <c r="J34" s="749" t="s">
        <v>643</v>
      </c>
      <c r="K34" s="749" t="s">
        <v>644</v>
      </c>
      <c r="L34" s="752">
        <v>81.910000000000011</v>
      </c>
      <c r="M34" s="752">
        <v>1</v>
      </c>
      <c r="N34" s="753">
        <v>81.910000000000011</v>
      </c>
    </row>
    <row r="35" spans="1:14" ht="14.4" customHeight="1" x14ac:dyDescent="0.3">
      <c r="A35" s="747" t="s">
        <v>557</v>
      </c>
      <c r="B35" s="748" t="s">
        <v>558</v>
      </c>
      <c r="C35" s="749" t="s">
        <v>572</v>
      </c>
      <c r="D35" s="750" t="s">
        <v>573</v>
      </c>
      <c r="E35" s="751">
        <v>50113001</v>
      </c>
      <c r="F35" s="750" t="s">
        <v>589</v>
      </c>
      <c r="G35" s="749" t="s">
        <v>590</v>
      </c>
      <c r="H35" s="749">
        <v>192757</v>
      </c>
      <c r="I35" s="749">
        <v>92757</v>
      </c>
      <c r="J35" s="749" t="s">
        <v>645</v>
      </c>
      <c r="K35" s="749" t="s">
        <v>646</v>
      </c>
      <c r="L35" s="752">
        <v>74.350000000000009</v>
      </c>
      <c r="M35" s="752">
        <v>1</v>
      </c>
      <c r="N35" s="753">
        <v>74.350000000000009</v>
      </c>
    </row>
    <row r="36" spans="1:14" ht="14.4" customHeight="1" x14ac:dyDescent="0.3">
      <c r="A36" s="747" t="s">
        <v>557</v>
      </c>
      <c r="B36" s="748" t="s">
        <v>558</v>
      </c>
      <c r="C36" s="749" t="s">
        <v>572</v>
      </c>
      <c r="D36" s="750" t="s">
        <v>573</v>
      </c>
      <c r="E36" s="751">
        <v>50113001</v>
      </c>
      <c r="F36" s="750" t="s">
        <v>589</v>
      </c>
      <c r="G36" s="749" t="s">
        <v>590</v>
      </c>
      <c r="H36" s="749">
        <v>157586</v>
      </c>
      <c r="I36" s="749">
        <v>57586</v>
      </c>
      <c r="J36" s="749" t="s">
        <v>647</v>
      </c>
      <c r="K36" s="749" t="s">
        <v>648</v>
      </c>
      <c r="L36" s="752">
        <v>73.709999999999994</v>
      </c>
      <c r="M36" s="752">
        <v>1</v>
      </c>
      <c r="N36" s="753">
        <v>73.709999999999994</v>
      </c>
    </row>
    <row r="37" spans="1:14" ht="14.4" customHeight="1" x14ac:dyDescent="0.3">
      <c r="A37" s="747" t="s">
        <v>557</v>
      </c>
      <c r="B37" s="748" t="s">
        <v>558</v>
      </c>
      <c r="C37" s="749" t="s">
        <v>572</v>
      </c>
      <c r="D37" s="750" t="s">
        <v>573</v>
      </c>
      <c r="E37" s="751">
        <v>50113001</v>
      </c>
      <c r="F37" s="750" t="s">
        <v>589</v>
      </c>
      <c r="G37" s="749" t="s">
        <v>590</v>
      </c>
      <c r="H37" s="749">
        <v>152334</v>
      </c>
      <c r="I37" s="749">
        <v>52334</v>
      </c>
      <c r="J37" s="749" t="s">
        <v>649</v>
      </c>
      <c r="K37" s="749" t="s">
        <v>650</v>
      </c>
      <c r="L37" s="752">
        <v>198.18333333333331</v>
      </c>
      <c r="M37" s="752">
        <v>3</v>
      </c>
      <c r="N37" s="753">
        <v>594.54999999999995</v>
      </c>
    </row>
    <row r="38" spans="1:14" ht="14.4" customHeight="1" x14ac:dyDescent="0.3">
      <c r="A38" s="747" t="s">
        <v>557</v>
      </c>
      <c r="B38" s="748" t="s">
        <v>558</v>
      </c>
      <c r="C38" s="749" t="s">
        <v>572</v>
      </c>
      <c r="D38" s="750" t="s">
        <v>573</v>
      </c>
      <c r="E38" s="751">
        <v>50113001</v>
      </c>
      <c r="F38" s="750" t="s">
        <v>589</v>
      </c>
      <c r="G38" s="749" t="s">
        <v>601</v>
      </c>
      <c r="H38" s="749">
        <v>213477</v>
      </c>
      <c r="I38" s="749">
        <v>213477</v>
      </c>
      <c r="J38" s="749" t="s">
        <v>651</v>
      </c>
      <c r="K38" s="749" t="s">
        <v>652</v>
      </c>
      <c r="L38" s="752">
        <v>3300</v>
      </c>
      <c r="M38" s="752">
        <v>3</v>
      </c>
      <c r="N38" s="753">
        <v>9900</v>
      </c>
    </row>
    <row r="39" spans="1:14" ht="14.4" customHeight="1" x14ac:dyDescent="0.3">
      <c r="A39" s="747" t="s">
        <v>557</v>
      </c>
      <c r="B39" s="748" t="s">
        <v>558</v>
      </c>
      <c r="C39" s="749" t="s">
        <v>572</v>
      </c>
      <c r="D39" s="750" t="s">
        <v>573</v>
      </c>
      <c r="E39" s="751">
        <v>50113001</v>
      </c>
      <c r="F39" s="750" t="s">
        <v>589</v>
      </c>
      <c r="G39" s="749" t="s">
        <v>601</v>
      </c>
      <c r="H39" s="749">
        <v>213489</v>
      </c>
      <c r="I39" s="749">
        <v>213489</v>
      </c>
      <c r="J39" s="749" t="s">
        <v>653</v>
      </c>
      <c r="K39" s="749" t="s">
        <v>654</v>
      </c>
      <c r="L39" s="752">
        <v>0</v>
      </c>
      <c r="M39" s="752">
        <v>0</v>
      </c>
      <c r="N39" s="753">
        <v>0</v>
      </c>
    </row>
    <row r="40" spans="1:14" ht="14.4" customHeight="1" x14ac:dyDescent="0.3">
      <c r="A40" s="747" t="s">
        <v>557</v>
      </c>
      <c r="B40" s="748" t="s">
        <v>558</v>
      </c>
      <c r="C40" s="749" t="s">
        <v>572</v>
      </c>
      <c r="D40" s="750" t="s">
        <v>573</v>
      </c>
      <c r="E40" s="751">
        <v>50113001</v>
      </c>
      <c r="F40" s="750" t="s">
        <v>589</v>
      </c>
      <c r="G40" s="749" t="s">
        <v>590</v>
      </c>
      <c r="H40" s="749">
        <v>31915</v>
      </c>
      <c r="I40" s="749">
        <v>31915</v>
      </c>
      <c r="J40" s="749" t="s">
        <v>655</v>
      </c>
      <c r="K40" s="749" t="s">
        <v>656</v>
      </c>
      <c r="L40" s="752">
        <v>173.68999999999997</v>
      </c>
      <c r="M40" s="752">
        <v>3</v>
      </c>
      <c r="N40" s="753">
        <v>521.06999999999994</v>
      </c>
    </row>
    <row r="41" spans="1:14" ht="14.4" customHeight="1" x14ac:dyDescent="0.3">
      <c r="A41" s="747" t="s">
        <v>557</v>
      </c>
      <c r="B41" s="748" t="s">
        <v>558</v>
      </c>
      <c r="C41" s="749" t="s">
        <v>572</v>
      </c>
      <c r="D41" s="750" t="s">
        <v>573</v>
      </c>
      <c r="E41" s="751">
        <v>50113001</v>
      </c>
      <c r="F41" s="750" t="s">
        <v>589</v>
      </c>
      <c r="G41" s="749" t="s">
        <v>590</v>
      </c>
      <c r="H41" s="749">
        <v>47244</v>
      </c>
      <c r="I41" s="749">
        <v>47244</v>
      </c>
      <c r="J41" s="749" t="s">
        <v>657</v>
      </c>
      <c r="K41" s="749" t="s">
        <v>656</v>
      </c>
      <c r="L41" s="752">
        <v>143</v>
      </c>
      <c r="M41" s="752">
        <v>1</v>
      </c>
      <c r="N41" s="753">
        <v>143</v>
      </c>
    </row>
    <row r="42" spans="1:14" ht="14.4" customHeight="1" x14ac:dyDescent="0.3">
      <c r="A42" s="747" t="s">
        <v>557</v>
      </c>
      <c r="B42" s="748" t="s">
        <v>558</v>
      </c>
      <c r="C42" s="749" t="s">
        <v>572</v>
      </c>
      <c r="D42" s="750" t="s">
        <v>573</v>
      </c>
      <c r="E42" s="751">
        <v>50113001</v>
      </c>
      <c r="F42" s="750" t="s">
        <v>589</v>
      </c>
      <c r="G42" s="749" t="s">
        <v>590</v>
      </c>
      <c r="H42" s="749">
        <v>191186</v>
      </c>
      <c r="I42" s="749">
        <v>191186</v>
      </c>
      <c r="J42" s="749" t="s">
        <v>658</v>
      </c>
      <c r="K42" s="749" t="s">
        <v>659</v>
      </c>
      <c r="L42" s="752">
        <v>89.42</v>
      </c>
      <c r="M42" s="752">
        <v>1</v>
      </c>
      <c r="N42" s="753">
        <v>89.42</v>
      </c>
    </row>
    <row r="43" spans="1:14" ht="14.4" customHeight="1" x14ac:dyDescent="0.3">
      <c r="A43" s="747" t="s">
        <v>557</v>
      </c>
      <c r="B43" s="748" t="s">
        <v>558</v>
      </c>
      <c r="C43" s="749" t="s">
        <v>572</v>
      </c>
      <c r="D43" s="750" t="s">
        <v>573</v>
      </c>
      <c r="E43" s="751">
        <v>50113001</v>
      </c>
      <c r="F43" s="750" t="s">
        <v>589</v>
      </c>
      <c r="G43" s="749" t="s">
        <v>590</v>
      </c>
      <c r="H43" s="749">
        <v>214355</v>
      </c>
      <c r="I43" s="749">
        <v>214355</v>
      </c>
      <c r="J43" s="749" t="s">
        <v>660</v>
      </c>
      <c r="K43" s="749" t="s">
        <v>661</v>
      </c>
      <c r="L43" s="752">
        <v>231.56749999999997</v>
      </c>
      <c r="M43" s="752">
        <v>4</v>
      </c>
      <c r="N43" s="753">
        <v>926.26999999999987</v>
      </c>
    </row>
    <row r="44" spans="1:14" ht="14.4" customHeight="1" x14ac:dyDescent="0.3">
      <c r="A44" s="747" t="s">
        <v>557</v>
      </c>
      <c r="B44" s="748" t="s">
        <v>558</v>
      </c>
      <c r="C44" s="749" t="s">
        <v>572</v>
      </c>
      <c r="D44" s="750" t="s">
        <v>573</v>
      </c>
      <c r="E44" s="751">
        <v>50113001</v>
      </c>
      <c r="F44" s="750" t="s">
        <v>589</v>
      </c>
      <c r="G44" s="749" t="s">
        <v>590</v>
      </c>
      <c r="H44" s="749">
        <v>176205</v>
      </c>
      <c r="I44" s="749">
        <v>180825</v>
      </c>
      <c r="J44" s="749" t="s">
        <v>662</v>
      </c>
      <c r="K44" s="749" t="s">
        <v>627</v>
      </c>
      <c r="L44" s="752">
        <v>104.77200000000002</v>
      </c>
      <c r="M44" s="752">
        <v>5</v>
      </c>
      <c r="N44" s="753">
        <v>523.86000000000013</v>
      </c>
    </row>
    <row r="45" spans="1:14" ht="14.4" customHeight="1" x14ac:dyDescent="0.3">
      <c r="A45" s="747" t="s">
        <v>557</v>
      </c>
      <c r="B45" s="748" t="s">
        <v>558</v>
      </c>
      <c r="C45" s="749" t="s">
        <v>572</v>
      </c>
      <c r="D45" s="750" t="s">
        <v>573</v>
      </c>
      <c r="E45" s="751">
        <v>50113001</v>
      </c>
      <c r="F45" s="750" t="s">
        <v>589</v>
      </c>
      <c r="G45" s="749" t="s">
        <v>590</v>
      </c>
      <c r="H45" s="749">
        <v>100858</v>
      </c>
      <c r="I45" s="749">
        <v>858</v>
      </c>
      <c r="J45" s="749" t="s">
        <v>663</v>
      </c>
      <c r="K45" s="749" t="s">
        <v>664</v>
      </c>
      <c r="L45" s="752">
        <v>29.670000000000012</v>
      </c>
      <c r="M45" s="752">
        <v>1</v>
      </c>
      <c r="N45" s="753">
        <v>29.670000000000012</v>
      </c>
    </row>
    <row r="46" spans="1:14" ht="14.4" customHeight="1" x14ac:dyDescent="0.3">
      <c r="A46" s="747" t="s">
        <v>557</v>
      </c>
      <c r="B46" s="748" t="s">
        <v>558</v>
      </c>
      <c r="C46" s="749" t="s">
        <v>572</v>
      </c>
      <c r="D46" s="750" t="s">
        <v>573</v>
      </c>
      <c r="E46" s="751">
        <v>50113001</v>
      </c>
      <c r="F46" s="750" t="s">
        <v>589</v>
      </c>
      <c r="G46" s="749" t="s">
        <v>590</v>
      </c>
      <c r="H46" s="749">
        <v>216572</v>
      </c>
      <c r="I46" s="749">
        <v>216572</v>
      </c>
      <c r="J46" s="749" t="s">
        <v>665</v>
      </c>
      <c r="K46" s="749" t="s">
        <v>666</v>
      </c>
      <c r="L46" s="752">
        <v>36.362926829268289</v>
      </c>
      <c r="M46" s="752">
        <v>41</v>
      </c>
      <c r="N46" s="753">
        <v>1490.8799999999999</v>
      </c>
    </row>
    <row r="47" spans="1:14" ht="14.4" customHeight="1" x14ac:dyDescent="0.3">
      <c r="A47" s="747" t="s">
        <v>557</v>
      </c>
      <c r="B47" s="748" t="s">
        <v>558</v>
      </c>
      <c r="C47" s="749" t="s">
        <v>572</v>
      </c>
      <c r="D47" s="750" t="s">
        <v>573</v>
      </c>
      <c r="E47" s="751">
        <v>50113001</v>
      </c>
      <c r="F47" s="750" t="s">
        <v>589</v>
      </c>
      <c r="G47" s="749" t="s">
        <v>590</v>
      </c>
      <c r="H47" s="749">
        <v>100168</v>
      </c>
      <c r="I47" s="749">
        <v>168</v>
      </c>
      <c r="J47" s="749" t="s">
        <v>667</v>
      </c>
      <c r="K47" s="749" t="s">
        <v>668</v>
      </c>
      <c r="L47" s="752">
        <v>43.140000000000008</v>
      </c>
      <c r="M47" s="752">
        <v>1</v>
      </c>
      <c r="N47" s="753">
        <v>43.140000000000008</v>
      </c>
    </row>
    <row r="48" spans="1:14" ht="14.4" customHeight="1" x14ac:dyDescent="0.3">
      <c r="A48" s="747" t="s">
        <v>557</v>
      </c>
      <c r="B48" s="748" t="s">
        <v>558</v>
      </c>
      <c r="C48" s="749" t="s">
        <v>572</v>
      </c>
      <c r="D48" s="750" t="s">
        <v>573</v>
      </c>
      <c r="E48" s="751">
        <v>50113001</v>
      </c>
      <c r="F48" s="750" t="s">
        <v>589</v>
      </c>
      <c r="G48" s="749" t="s">
        <v>590</v>
      </c>
      <c r="H48" s="749">
        <v>51366</v>
      </c>
      <c r="I48" s="749">
        <v>51366</v>
      </c>
      <c r="J48" s="749" t="s">
        <v>669</v>
      </c>
      <c r="K48" s="749" t="s">
        <v>670</v>
      </c>
      <c r="L48" s="752">
        <v>171.59999999999997</v>
      </c>
      <c r="M48" s="752">
        <v>10</v>
      </c>
      <c r="N48" s="753">
        <v>1715.9999999999995</v>
      </c>
    </row>
    <row r="49" spans="1:14" ht="14.4" customHeight="1" x14ac:dyDescent="0.3">
      <c r="A49" s="747" t="s">
        <v>557</v>
      </c>
      <c r="B49" s="748" t="s">
        <v>558</v>
      </c>
      <c r="C49" s="749" t="s">
        <v>572</v>
      </c>
      <c r="D49" s="750" t="s">
        <v>573</v>
      </c>
      <c r="E49" s="751">
        <v>50113001</v>
      </c>
      <c r="F49" s="750" t="s">
        <v>589</v>
      </c>
      <c r="G49" s="749" t="s">
        <v>590</v>
      </c>
      <c r="H49" s="749">
        <v>51383</v>
      </c>
      <c r="I49" s="749">
        <v>51383</v>
      </c>
      <c r="J49" s="749" t="s">
        <v>669</v>
      </c>
      <c r="K49" s="749" t="s">
        <v>671</v>
      </c>
      <c r="L49" s="752">
        <v>93.5</v>
      </c>
      <c r="M49" s="752">
        <v>2</v>
      </c>
      <c r="N49" s="753">
        <v>187</v>
      </c>
    </row>
    <row r="50" spans="1:14" ht="14.4" customHeight="1" x14ac:dyDescent="0.3">
      <c r="A50" s="747" t="s">
        <v>557</v>
      </c>
      <c r="B50" s="748" t="s">
        <v>558</v>
      </c>
      <c r="C50" s="749" t="s">
        <v>572</v>
      </c>
      <c r="D50" s="750" t="s">
        <v>573</v>
      </c>
      <c r="E50" s="751">
        <v>50113001</v>
      </c>
      <c r="F50" s="750" t="s">
        <v>589</v>
      </c>
      <c r="G50" s="749" t="s">
        <v>590</v>
      </c>
      <c r="H50" s="749">
        <v>132082</v>
      </c>
      <c r="I50" s="749">
        <v>32082</v>
      </c>
      <c r="J50" s="749" t="s">
        <v>672</v>
      </c>
      <c r="K50" s="749" t="s">
        <v>673</v>
      </c>
      <c r="L50" s="752">
        <v>82.063333333333347</v>
      </c>
      <c r="M50" s="752">
        <v>3</v>
      </c>
      <c r="N50" s="753">
        <v>246.19000000000005</v>
      </c>
    </row>
    <row r="51" spans="1:14" ht="14.4" customHeight="1" x14ac:dyDescent="0.3">
      <c r="A51" s="747" t="s">
        <v>557</v>
      </c>
      <c r="B51" s="748" t="s">
        <v>558</v>
      </c>
      <c r="C51" s="749" t="s">
        <v>572</v>
      </c>
      <c r="D51" s="750" t="s">
        <v>573</v>
      </c>
      <c r="E51" s="751">
        <v>50113001</v>
      </c>
      <c r="F51" s="750" t="s">
        <v>589</v>
      </c>
      <c r="G51" s="749" t="s">
        <v>590</v>
      </c>
      <c r="H51" s="749">
        <v>100802</v>
      </c>
      <c r="I51" s="749">
        <v>0</v>
      </c>
      <c r="J51" s="749" t="s">
        <v>674</v>
      </c>
      <c r="K51" s="749" t="s">
        <v>675</v>
      </c>
      <c r="L51" s="752">
        <v>95.873721045821497</v>
      </c>
      <c r="M51" s="752">
        <v>10</v>
      </c>
      <c r="N51" s="753">
        <v>958.73721045821503</v>
      </c>
    </row>
    <row r="52" spans="1:14" ht="14.4" customHeight="1" x14ac:dyDescent="0.3">
      <c r="A52" s="747" t="s">
        <v>557</v>
      </c>
      <c r="B52" s="748" t="s">
        <v>558</v>
      </c>
      <c r="C52" s="749" t="s">
        <v>572</v>
      </c>
      <c r="D52" s="750" t="s">
        <v>573</v>
      </c>
      <c r="E52" s="751">
        <v>50113001</v>
      </c>
      <c r="F52" s="750" t="s">
        <v>589</v>
      </c>
      <c r="G52" s="749" t="s">
        <v>590</v>
      </c>
      <c r="H52" s="749">
        <v>117189</v>
      </c>
      <c r="I52" s="749">
        <v>17189</v>
      </c>
      <c r="J52" s="749" t="s">
        <v>676</v>
      </c>
      <c r="K52" s="749" t="s">
        <v>677</v>
      </c>
      <c r="L52" s="752">
        <v>55.87</v>
      </c>
      <c r="M52" s="752">
        <v>1</v>
      </c>
      <c r="N52" s="753">
        <v>55.87</v>
      </c>
    </row>
    <row r="53" spans="1:14" ht="14.4" customHeight="1" x14ac:dyDescent="0.3">
      <c r="A53" s="747" t="s">
        <v>557</v>
      </c>
      <c r="B53" s="748" t="s">
        <v>558</v>
      </c>
      <c r="C53" s="749" t="s">
        <v>572</v>
      </c>
      <c r="D53" s="750" t="s">
        <v>573</v>
      </c>
      <c r="E53" s="751">
        <v>50113001</v>
      </c>
      <c r="F53" s="750" t="s">
        <v>589</v>
      </c>
      <c r="G53" s="749" t="s">
        <v>590</v>
      </c>
      <c r="H53" s="749">
        <v>102486</v>
      </c>
      <c r="I53" s="749">
        <v>2486</v>
      </c>
      <c r="J53" s="749" t="s">
        <v>678</v>
      </c>
      <c r="K53" s="749" t="s">
        <v>679</v>
      </c>
      <c r="L53" s="752">
        <v>123.1</v>
      </c>
      <c r="M53" s="752">
        <v>4</v>
      </c>
      <c r="N53" s="753">
        <v>492.4</v>
      </c>
    </row>
    <row r="54" spans="1:14" ht="14.4" customHeight="1" x14ac:dyDescent="0.3">
      <c r="A54" s="747" t="s">
        <v>557</v>
      </c>
      <c r="B54" s="748" t="s">
        <v>558</v>
      </c>
      <c r="C54" s="749" t="s">
        <v>572</v>
      </c>
      <c r="D54" s="750" t="s">
        <v>573</v>
      </c>
      <c r="E54" s="751">
        <v>50113001</v>
      </c>
      <c r="F54" s="750" t="s">
        <v>589</v>
      </c>
      <c r="G54" s="749" t="s">
        <v>590</v>
      </c>
      <c r="H54" s="749">
        <v>930661</v>
      </c>
      <c r="I54" s="749">
        <v>0</v>
      </c>
      <c r="J54" s="749" t="s">
        <v>680</v>
      </c>
      <c r="K54" s="749" t="s">
        <v>559</v>
      </c>
      <c r="L54" s="752">
        <v>316.91581925449572</v>
      </c>
      <c r="M54" s="752">
        <v>1</v>
      </c>
      <c r="N54" s="753">
        <v>316.91581925449572</v>
      </c>
    </row>
    <row r="55" spans="1:14" ht="14.4" customHeight="1" x14ac:dyDescent="0.3">
      <c r="A55" s="747" t="s">
        <v>557</v>
      </c>
      <c r="B55" s="748" t="s">
        <v>558</v>
      </c>
      <c r="C55" s="749" t="s">
        <v>572</v>
      </c>
      <c r="D55" s="750" t="s">
        <v>573</v>
      </c>
      <c r="E55" s="751">
        <v>50113001</v>
      </c>
      <c r="F55" s="750" t="s">
        <v>589</v>
      </c>
      <c r="G55" s="749" t="s">
        <v>590</v>
      </c>
      <c r="H55" s="749">
        <v>920359</v>
      </c>
      <c r="I55" s="749">
        <v>0</v>
      </c>
      <c r="J55" s="749" t="s">
        <v>681</v>
      </c>
      <c r="K55" s="749" t="s">
        <v>559</v>
      </c>
      <c r="L55" s="752">
        <v>166.26899995738617</v>
      </c>
      <c r="M55" s="752">
        <v>2</v>
      </c>
      <c r="N55" s="753">
        <v>332.53799991477234</v>
      </c>
    </row>
    <row r="56" spans="1:14" ht="14.4" customHeight="1" x14ac:dyDescent="0.3">
      <c r="A56" s="747" t="s">
        <v>557</v>
      </c>
      <c r="B56" s="748" t="s">
        <v>558</v>
      </c>
      <c r="C56" s="749" t="s">
        <v>572</v>
      </c>
      <c r="D56" s="750" t="s">
        <v>573</v>
      </c>
      <c r="E56" s="751">
        <v>50113001</v>
      </c>
      <c r="F56" s="750" t="s">
        <v>589</v>
      </c>
      <c r="G56" s="749" t="s">
        <v>590</v>
      </c>
      <c r="H56" s="749">
        <v>920361</v>
      </c>
      <c r="I56" s="749">
        <v>0</v>
      </c>
      <c r="J56" s="749" t="s">
        <v>682</v>
      </c>
      <c r="K56" s="749" t="s">
        <v>559</v>
      </c>
      <c r="L56" s="752">
        <v>233.60095682773169</v>
      </c>
      <c r="M56" s="752">
        <v>1</v>
      </c>
      <c r="N56" s="753">
        <v>233.60095682773169</v>
      </c>
    </row>
    <row r="57" spans="1:14" ht="14.4" customHeight="1" x14ac:dyDescent="0.3">
      <c r="A57" s="747" t="s">
        <v>557</v>
      </c>
      <c r="B57" s="748" t="s">
        <v>558</v>
      </c>
      <c r="C57" s="749" t="s">
        <v>572</v>
      </c>
      <c r="D57" s="750" t="s">
        <v>573</v>
      </c>
      <c r="E57" s="751">
        <v>50113001</v>
      </c>
      <c r="F57" s="750" t="s">
        <v>589</v>
      </c>
      <c r="G57" s="749" t="s">
        <v>590</v>
      </c>
      <c r="H57" s="749">
        <v>900493</v>
      </c>
      <c r="I57" s="749">
        <v>0</v>
      </c>
      <c r="J57" s="749" t="s">
        <v>683</v>
      </c>
      <c r="K57" s="749" t="s">
        <v>559</v>
      </c>
      <c r="L57" s="752">
        <v>283.29119661425671</v>
      </c>
      <c r="M57" s="752">
        <v>1</v>
      </c>
      <c r="N57" s="753">
        <v>283.29119661425671</v>
      </c>
    </row>
    <row r="58" spans="1:14" ht="14.4" customHeight="1" x14ac:dyDescent="0.3">
      <c r="A58" s="747" t="s">
        <v>557</v>
      </c>
      <c r="B58" s="748" t="s">
        <v>558</v>
      </c>
      <c r="C58" s="749" t="s">
        <v>572</v>
      </c>
      <c r="D58" s="750" t="s">
        <v>573</v>
      </c>
      <c r="E58" s="751">
        <v>50113001</v>
      </c>
      <c r="F58" s="750" t="s">
        <v>589</v>
      </c>
      <c r="G58" s="749" t="s">
        <v>590</v>
      </c>
      <c r="H58" s="749">
        <v>843067</v>
      </c>
      <c r="I58" s="749">
        <v>0</v>
      </c>
      <c r="J58" s="749" t="s">
        <v>684</v>
      </c>
      <c r="K58" s="749" t="s">
        <v>559</v>
      </c>
      <c r="L58" s="752">
        <v>368.74778925691794</v>
      </c>
      <c r="M58" s="752">
        <v>4</v>
      </c>
      <c r="N58" s="753">
        <v>1474.9911570276718</v>
      </c>
    </row>
    <row r="59" spans="1:14" ht="14.4" customHeight="1" x14ac:dyDescent="0.3">
      <c r="A59" s="747" t="s">
        <v>557</v>
      </c>
      <c r="B59" s="748" t="s">
        <v>558</v>
      </c>
      <c r="C59" s="749" t="s">
        <v>572</v>
      </c>
      <c r="D59" s="750" t="s">
        <v>573</v>
      </c>
      <c r="E59" s="751">
        <v>50113001</v>
      </c>
      <c r="F59" s="750" t="s">
        <v>589</v>
      </c>
      <c r="G59" s="749" t="s">
        <v>590</v>
      </c>
      <c r="H59" s="749">
        <v>921394</v>
      </c>
      <c r="I59" s="749">
        <v>0</v>
      </c>
      <c r="J59" s="749" t="s">
        <v>685</v>
      </c>
      <c r="K59" s="749" t="s">
        <v>559</v>
      </c>
      <c r="L59" s="752">
        <v>444.81612605574026</v>
      </c>
      <c r="M59" s="752">
        <v>1</v>
      </c>
      <c r="N59" s="753">
        <v>444.81612605574026</v>
      </c>
    </row>
    <row r="60" spans="1:14" ht="14.4" customHeight="1" x14ac:dyDescent="0.3">
      <c r="A60" s="747" t="s">
        <v>557</v>
      </c>
      <c r="B60" s="748" t="s">
        <v>558</v>
      </c>
      <c r="C60" s="749" t="s">
        <v>572</v>
      </c>
      <c r="D60" s="750" t="s">
        <v>573</v>
      </c>
      <c r="E60" s="751">
        <v>50113001</v>
      </c>
      <c r="F60" s="750" t="s">
        <v>589</v>
      </c>
      <c r="G60" s="749" t="s">
        <v>590</v>
      </c>
      <c r="H60" s="749">
        <v>188217</v>
      </c>
      <c r="I60" s="749">
        <v>88217</v>
      </c>
      <c r="J60" s="749" t="s">
        <v>686</v>
      </c>
      <c r="K60" s="749" t="s">
        <v>687</v>
      </c>
      <c r="L60" s="752">
        <v>126.32250000000001</v>
      </c>
      <c r="M60" s="752">
        <v>4</v>
      </c>
      <c r="N60" s="753">
        <v>505.29</v>
      </c>
    </row>
    <row r="61" spans="1:14" ht="14.4" customHeight="1" x14ac:dyDescent="0.3">
      <c r="A61" s="747" t="s">
        <v>557</v>
      </c>
      <c r="B61" s="748" t="s">
        <v>558</v>
      </c>
      <c r="C61" s="749" t="s">
        <v>572</v>
      </c>
      <c r="D61" s="750" t="s">
        <v>573</v>
      </c>
      <c r="E61" s="751">
        <v>50113001</v>
      </c>
      <c r="F61" s="750" t="s">
        <v>589</v>
      </c>
      <c r="G61" s="749" t="s">
        <v>601</v>
      </c>
      <c r="H61" s="749">
        <v>844554</v>
      </c>
      <c r="I61" s="749">
        <v>114065</v>
      </c>
      <c r="J61" s="749" t="s">
        <v>688</v>
      </c>
      <c r="K61" s="749" t="s">
        <v>689</v>
      </c>
      <c r="L61" s="752">
        <v>18.29</v>
      </c>
      <c r="M61" s="752">
        <v>1</v>
      </c>
      <c r="N61" s="753">
        <v>18.29</v>
      </c>
    </row>
    <row r="62" spans="1:14" ht="14.4" customHeight="1" x14ac:dyDescent="0.3">
      <c r="A62" s="747" t="s">
        <v>557</v>
      </c>
      <c r="B62" s="748" t="s">
        <v>558</v>
      </c>
      <c r="C62" s="749" t="s">
        <v>572</v>
      </c>
      <c r="D62" s="750" t="s">
        <v>573</v>
      </c>
      <c r="E62" s="751">
        <v>50113001</v>
      </c>
      <c r="F62" s="750" t="s">
        <v>589</v>
      </c>
      <c r="G62" s="749" t="s">
        <v>601</v>
      </c>
      <c r="H62" s="749">
        <v>115316</v>
      </c>
      <c r="I62" s="749">
        <v>15316</v>
      </c>
      <c r="J62" s="749" t="s">
        <v>690</v>
      </c>
      <c r="K62" s="749" t="s">
        <v>691</v>
      </c>
      <c r="L62" s="752">
        <v>18.98</v>
      </c>
      <c r="M62" s="752">
        <v>1</v>
      </c>
      <c r="N62" s="753">
        <v>18.98</v>
      </c>
    </row>
    <row r="63" spans="1:14" ht="14.4" customHeight="1" x14ac:dyDescent="0.3">
      <c r="A63" s="747" t="s">
        <v>557</v>
      </c>
      <c r="B63" s="748" t="s">
        <v>558</v>
      </c>
      <c r="C63" s="749" t="s">
        <v>572</v>
      </c>
      <c r="D63" s="750" t="s">
        <v>573</v>
      </c>
      <c r="E63" s="751">
        <v>50113001</v>
      </c>
      <c r="F63" s="750" t="s">
        <v>589</v>
      </c>
      <c r="G63" s="749" t="s">
        <v>590</v>
      </c>
      <c r="H63" s="749">
        <v>67558</v>
      </c>
      <c r="I63" s="749">
        <v>67558</v>
      </c>
      <c r="J63" s="749" t="s">
        <v>692</v>
      </c>
      <c r="K63" s="749" t="s">
        <v>693</v>
      </c>
      <c r="L63" s="752">
        <v>27.639333333333333</v>
      </c>
      <c r="M63" s="752">
        <v>15</v>
      </c>
      <c r="N63" s="753">
        <v>414.59</v>
      </c>
    </row>
    <row r="64" spans="1:14" ht="14.4" customHeight="1" x14ac:dyDescent="0.3">
      <c r="A64" s="747" t="s">
        <v>557</v>
      </c>
      <c r="B64" s="748" t="s">
        <v>558</v>
      </c>
      <c r="C64" s="749" t="s">
        <v>572</v>
      </c>
      <c r="D64" s="750" t="s">
        <v>573</v>
      </c>
      <c r="E64" s="751">
        <v>50113001</v>
      </c>
      <c r="F64" s="750" t="s">
        <v>589</v>
      </c>
      <c r="G64" s="749" t="s">
        <v>590</v>
      </c>
      <c r="H64" s="749">
        <v>100498</v>
      </c>
      <c r="I64" s="749">
        <v>498</v>
      </c>
      <c r="J64" s="749" t="s">
        <v>694</v>
      </c>
      <c r="K64" s="749" t="s">
        <v>695</v>
      </c>
      <c r="L64" s="752">
        <v>108.74999999999999</v>
      </c>
      <c r="M64" s="752">
        <v>3</v>
      </c>
      <c r="N64" s="753">
        <v>326.24999999999994</v>
      </c>
    </row>
    <row r="65" spans="1:14" ht="14.4" customHeight="1" x14ac:dyDescent="0.3">
      <c r="A65" s="747" t="s">
        <v>557</v>
      </c>
      <c r="B65" s="748" t="s">
        <v>558</v>
      </c>
      <c r="C65" s="749" t="s">
        <v>572</v>
      </c>
      <c r="D65" s="750" t="s">
        <v>573</v>
      </c>
      <c r="E65" s="751">
        <v>50113001</v>
      </c>
      <c r="F65" s="750" t="s">
        <v>589</v>
      </c>
      <c r="G65" s="749" t="s">
        <v>590</v>
      </c>
      <c r="H65" s="749">
        <v>100502</v>
      </c>
      <c r="I65" s="749">
        <v>502</v>
      </c>
      <c r="J65" s="749" t="s">
        <v>696</v>
      </c>
      <c r="K65" s="749" t="s">
        <v>697</v>
      </c>
      <c r="L65" s="752">
        <v>238.65999999999997</v>
      </c>
      <c r="M65" s="752">
        <v>1</v>
      </c>
      <c r="N65" s="753">
        <v>238.65999999999997</v>
      </c>
    </row>
    <row r="66" spans="1:14" ht="14.4" customHeight="1" x14ac:dyDescent="0.3">
      <c r="A66" s="747" t="s">
        <v>557</v>
      </c>
      <c r="B66" s="748" t="s">
        <v>558</v>
      </c>
      <c r="C66" s="749" t="s">
        <v>572</v>
      </c>
      <c r="D66" s="750" t="s">
        <v>573</v>
      </c>
      <c r="E66" s="751">
        <v>50113001</v>
      </c>
      <c r="F66" s="750" t="s">
        <v>589</v>
      </c>
      <c r="G66" s="749" t="s">
        <v>590</v>
      </c>
      <c r="H66" s="749">
        <v>102684</v>
      </c>
      <c r="I66" s="749">
        <v>2684</v>
      </c>
      <c r="J66" s="749" t="s">
        <v>696</v>
      </c>
      <c r="K66" s="749" t="s">
        <v>698</v>
      </c>
      <c r="L66" s="752">
        <v>73.74199999999999</v>
      </c>
      <c r="M66" s="752">
        <v>5</v>
      </c>
      <c r="N66" s="753">
        <v>368.70999999999992</v>
      </c>
    </row>
    <row r="67" spans="1:14" ht="14.4" customHeight="1" x14ac:dyDescent="0.3">
      <c r="A67" s="747" t="s">
        <v>557</v>
      </c>
      <c r="B67" s="748" t="s">
        <v>558</v>
      </c>
      <c r="C67" s="749" t="s">
        <v>572</v>
      </c>
      <c r="D67" s="750" t="s">
        <v>573</v>
      </c>
      <c r="E67" s="751">
        <v>50113001</v>
      </c>
      <c r="F67" s="750" t="s">
        <v>589</v>
      </c>
      <c r="G67" s="749" t="s">
        <v>590</v>
      </c>
      <c r="H67" s="749">
        <v>100513</v>
      </c>
      <c r="I67" s="749">
        <v>513</v>
      </c>
      <c r="J67" s="749" t="s">
        <v>699</v>
      </c>
      <c r="K67" s="749" t="s">
        <v>695</v>
      </c>
      <c r="L67" s="752">
        <v>56.790000000000013</v>
      </c>
      <c r="M67" s="752">
        <v>2</v>
      </c>
      <c r="N67" s="753">
        <v>113.58000000000003</v>
      </c>
    </row>
    <row r="68" spans="1:14" ht="14.4" customHeight="1" x14ac:dyDescent="0.3">
      <c r="A68" s="747" t="s">
        <v>557</v>
      </c>
      <c r="B68" s="748" t="s">
        <v>558</v>
      </c>
      <c r="C68" s="749" t="s">
        <v>572</v>
      </c>
      <c r="D68" s="750" t="s">
        <v>573</v>
      </c>
      <c r="E68" s="751">
        <v>50113001</v>
      </c>
      <c r="F68" s="750" t="s">
        <v>589</v>
      </c>
      <c r="G68" s="749" t="s">
        <v>601</v>
      </c>
      <c r="H68" s="749">
        <v>191788</v>
      </c>
      <c r="I68" s="749">
        <v>91788</v>
      </c>
      <c r="J68" s="749" t="s">
        <v>700</v>
      </c>
      <c r="K68" s="749" t="s">
        <v>701</v>
      </c>
      <c r="L68" s="752">
        <v>9.1199999999999992</v>
      </c>
      <c r="M68" s="752">
        <v>1</v>
      </c>
      <c r="N68" s="753">
        <v>9.1199999999999992</v>
      </c>
    </row>
    <row r="69" spans="1:14" ht="14.4" customHeight="1" x14ac:dyDescent="0.3">
      <c r="A69" s="747" t="s">
        <v>557</v>
      </c>
      <c r="B69" s="748" t="s">
        <v>558</v>
      </c>
      <c r="C69" s="749" t="s">
        <v>572</v>
      </c>
      <c r="D69" s="750" t="s">
        <v>573</v>
      </c>
      <c r="E69" s="751">
        <v>50113001</v>
      </c>
      <c r="F69" s="750" t="s">
        <v>589</v>
      </c>
      <c r="G69" s="749" t="s">
        <v>590</v>
      </c>
      <c r="H69" s="749">
        <v>100536</v>
      </c>
      <c r="I69" s="749">
        <v>536</v>
      </c>
      <c r="J69" s="749" t="s">
        <v>702</v>
      </c>
      <c r="K69" s="749" t="s">
        <v>594</v>
      </c>
      <c r="L69" s="752">
        <v>140.24999999999997</v>
      </c>
      <c r="M69" s="752">
        <v>1</v>
      </c>
      <c r="N69" s="753">
        <v>140.24999999999997</v>
      </c>
    </row>
    <row r="70" spans="1:14" ht="14.4" customHeight="1" x14ac:dyDescent="0.3">
      <c r="A70" s="747" t="s">
        <v>557</v>
      </c>
      <c r="B70" s="748" t="s">
        <v>558</v>
      </c>
      <c r="C70" s="749" t="s">
        <v>572</v>
      </c>
      <c r="D70" s="750" t="s">
        <v>573</v>
      </c>
      <c r="E70" s="751">
        <v>50113001</v>
      </c>
      <c r="F70" s="750" t="s">
        <v>589</v>
      </c>
      <c r="G70" s="749" t="s">
        <v>601</v>
      </c>
      <c r="H70" s="749">
        <v>107981</v>
      </c>
      <c r="I70" s="749">
        <v>7981</v>
      </c>
      <c r="J70" s="749" t="s">
        <v>703</v>
      </c>
      <c r="K70" s="749" t="s">
        <v>704</v>
      </c>
      <c r="L70" s="752">
        <v>50.64</v>
      </c>
      <c r="M70" s="752">
        <v>63</v>
      </c>
      <c r="N70" s="753">
        <v>3190.32</v>
      </c>
    </row>
    <row r="71" spans="1:14" ht="14.4" customHeight="1" x14ac:dyDescent="0.3">
      <c r="A71" s="747" t="s">
        <v>557</v>
      </c>
      <c r="B71" s="748" t="s">
        <v>558</v>
      </c>
      <c r="C71" s="749" t="s">
        <v>572</v>
      </c>
      <c r="D71" s="750" t="s">
        <v>573</v>
      </c>
      <c r="E71" s="751">
        <v>50113001</v>
      </c>
      <c r="F71" s="750" t="s">
        <v>589</v>
      </c>
      <c r="G71" s="749" t="s">
        <v>601</v>
      </c>
      <c r="H71" s="749">
        <v>155823</v>
      </c>
      <c r="I71" s="749">
        <v>55823</v>
      </c>
      <c r="J71" s="749" t="s">
        <v>703</v>
      </c>
      <c r="K71" s="749" t="s">
        <v>705</v>
      </c>
      <c r="L71" s="752">
        <v>33.557608695652171</v>
      </c>
      <c r="M71" s="752">
        <v>92</v>
      </c>
      <c r="N71" s="753">
        <v>3087.2999999999997</v>
      </c>
    </row>
    <row r="72" spans="1:14" ht="14.4" customHeight="1" x14ac:dyDescent="0.3">
      <c r="A72" s="747" t="s">
        <v>557</v>
      </c>
      <c r="B72" s="748" t="s">
        <v>558</v>
      </c>
      <c r="C72" s="749" t="s">
        <v>572</v>
      </c>
      <c r="D72" s="750" t="s">
        <v>573</v>
      </c>
      <c r="E72" s="751">
        <v>50113001</v>
      </c>
      <c r="F72" s="750" t="s">
        <v>589</v>
      </c>
      <c r="G72" s="749" t="s">
        <v>601</v>
      </c>
      <c r="H72" s="749">
        <v>155824</v>
      </c>
      <c r="I72" s="749">
        <v>55824</v>
      </c>
      <c r="J72" s="749" t="s">
        <v>703</v>
      </c>
      <c r="K72" s="749" t="s">
        <v>706</v>
      </c>
      <c r="L72" s="752">
        <v>50.717368421052633</v>
      </c>
      <c r="M72" s="752">
        <v>19</v>
      </c>
      <c r="N72" s="753">
        <v>963.63</v>
      </c>
    </row>
    <row r="73" spans="1:14" ht="14.4" customHeight="1" x14ac:dyDescent="0.3">
      <c r="A73" s="747" t="s">
        <v>557</v>
      </c>
      <c r="B73" s="748" t="s">
        <v>558</v>
      </c>
      <c r="C73" s="749" t="s">
        <v>572</v>
      </c>
      <c r="D73" s="750" t="s">
        <v>573</v>
      </c>
      <c r="E73" s="751">
        <v>50113001</v>
      </c>
      <c r="F73" s="750" t="s">
        <v>589</v>
      </c>
      <c r="G73" s="749" t="s">
        <v>590</v>
      </c>
      <c r="H73" s="749">
        <v>162579</v>
      </c>
      <c r="I73" s="749">
        <v>162579</v>
      </c>
      <c r="J73" s="749" t="s">
        <v>707</v>
      </c>
      <c r="K73" s="749" t="s">
        <v>708</v>
      </c>
      <c r="L73" s="752">
        <v>44.880000000000017</v>
      </c>
      <c r="M73" s="752">
        <v>6</v>
      </c>
      <c r="N73" s="753">
        <v>269.28000000000009</v>
      </c>
    </row>
    <row r="74" spans="1:14" ht="14.4" customHeight="1" x14ac:dyDescent="0.3">
      <c r="A74" s="747" t="s">
        <v>557</v>
      </c>
      <c r="B74" s="748" t="s">
        <v>558</v>
      </c>
      <c r="C74" s="749" t="s">
        <v>572</v>
      </c>
      <c r="D74" s="750" t="s">
        <v>573</v>
      </c>
      <c r="E74" s="751">
        <v>50113001</v>
      </c>
      <c r="F74" s="750" t="s">
        <v>589</v>
      </c>
      <c r="G74" s="749" t="s">
        <v>590</v>
      </c>
      <c r="H74" s="749">
        <v>100874</v>
      </c>
      <c r="I74" s="749">
        <v>874</v>
      </c>
      <c r="J74" s="749" t="s">
        <v>709</v>
      </c>
      <c r="K74" s="749" t="s">
        <v>710</v>
      </c>
      <c r="L74" s="752">
        <v>48.440000000000012</v>
      </c>
      <c r="M74" s="752">
        <v>2</v>
      </c>
      <c r="N74" s="753">
        <v>96.880000000000024</v>
      </c>
    </row>
    <row r="75" spans="1:14" ht="14.4" customHeight="1" x14ac:dyDescent="0.3">
      <c r="A75" s="747" t="s">
        <v>557</v>
      </c>
      <c r="B75" s="748" t="s">
        <v>558</v>
      </c>
      <c r="C75" s="749" t="s">
        <v>572</v>
      </c>
      <c r="D75" s="750" t="s">
        <v>573</v>
      </c>
      <c r="E75" s="751">
        <v>50113001</v>
      </c>
      <c r="F75" s="750" t="s">
        <v>589</v>
      </c>
      <c r="G75" s="749" t="s">
        <v>590</v>
      </c>
      <c r="H75" s="749">
        <v>100876</v>
      </c>
      <c r="I75" s="749">
        <v>876</v>
      </c>
      <c r="J75" s="749" t="s">
        <v>711</v>
      </c>
      <c r="K75" s="749" t="s">
        <v>710</v>
      </c>
      <c r="L75" s="752">
        <v>66.33</v>
      </c>
      <c r="M75" s="752">
        <v>2</v>
      </c>
      <c r="N75" s="753">
        <v>132.66</v>
      </c>
    </row>
    <row r="76" spans="1:14" ht="14.4" customHeight="1" x14ac:dyDescent="0.3">
      <c r="A76" s="747" t="s">
        <v>557</v>
      </c>
      <c r="B76" s="748" t="s">
        <v>558</v>
      </c>
      <c r="C76" s="749" t="s">
        <v>572</v>
      </c>
      <c r="D76" s="750" t="s">
        <v>573</v>
      </c>
      <c r="E76" s="751">
        <v>50113001</v>
      </c>
      <c r="F76" s="750" t="s">
        <v>589</v>
      </c>
      <c r="G76" s="749" t="s">
        <v>590</v>
      </c>
      <c r="H76" s="749">
        <v>848950</v>
      </c>
      <c r="I76" s="749">
        <v>155148</v>
      </c>
      <c r="J76" s="749" t="s">
        <v>712</v>
      </c>
      <c r="K76" s="749" t="s">
        <v>713</v>
      </c>
      <c r="L76" s="752">
        <v>20.063199999999998</v>
      </c>
      <c r="M76" s="752">
        <v>25</v>
      </c>
      <c r="N76" s="753">
        <v>501.58</v>
      </c>
    </row>
    <row r="77" spans="1:14" ht="14.4" customHeight="1" x14ac:dyDescent="0.3">
      <c r="A77" s="747" t="s">
        <v>557</v>
      </c>
      <c r="B77" s="748" t="s">
        <v>558</v>
      </c>
      <c r="C77" s="749" t="s">
        <v>572</v>
      </c>
      <c r="D77" s="750" t="s">
        <v>573</v>
      </c>
      <c r="E77" s="751">
        <v>50113001</v>
      </c>
      <c r="F77" s="750" t="s">
        <v>589</v>
      </c>
      <c r="G77" s="749" t="s">
        <v>601</v>
      </c>
      <c r="H77" s="749">
        <v>130652</v>
      </c>
      <c r="I77" s="749">
        <v>30652</v>
      </c>
      <c r="J77" s="749" t="s">
        <v>714</v>
      </c>
      <c r="K77" s="749" t="s">
        <v>715</v>
      </c>
      <c r="L77" s="752">
        <v>103.87999999999997</v>
      </c>
      <c r="M77" s="752">
        <v>1</v>
      </c>
      <c r="N77" s="753">
        <v>103.87999999999997</v>
      </c>
    </row>
    <row r="78" spans="1:14" ht="14.4" customHeight="1" x14ac:dyDescent="0.3">
      <c r="A78" s="747" t="s">
        <v>557</v>
      </c>
      <c r="B78" s="748" t="s">
        <v>558</v>
      </c>
      <c r="C78" s="749" t="s">
        <v>572</v>
      </c>
      <c r="D78" s="750" t="s">
        <v>573</v>
      </c>
      <c r="E78" s="751">
        <v>50113001</v>
      </c>
      <c r="F78" s="750" t="s">
        <v>589</v>
      </c>
      <c r="G78" s="749" t="s">
        <v>590</v>
      </c>
      <c r="H78" s="749">
        <v>118305</v>
      </c>
      <c r="I78" s="749">
        <v>18305</v>
      </c>
      <c r="J78" s="749" t="s">
        <v>716</v>
      </c>
      <c r="K78" s="749" t="s">
        <v>717</v>
      </c>
      <c r="L78" s="752">
        <v>242</v>
      </c>
      <c r="M78" s="752">
        <v>14</v>
      </c>
      <c r="N78" s="753">
        <v>3388</v>
      </c>
    </row>
    <row r="79" spans="1:14" ht="14.4" customHeight="1" x14ac:dyDescent="0.3">
      <c r="A79" s="747" t="s">
        <v>557</v>
      </c>
      <c r="B79" s="748" t="s">
        <v>558</v>
      </c>
      <c r="C79" s="749" t="s">
        <v>572</v>
      </c>
      <c r="D79" s="750" t="s">
        <v>573</v>
      </c>
      <c r="E79" s="751">
        <v>50113001</v>
      </c>
      <c r="F79" s="750" t="s">
        <v>589</v>
      </c>
      <c r="G79" s="749" t="s">
        <v>590</v>
      </c>
      <c r="H79" s="749">
        <v>58159</v>
      </c>
      <c r="I79" s="749">
        <v>58159</v>
      </c>
      <c r="J79" s="749" t="s">
        <v>718</v>
      </c>
      <c r="K79" s="749" t="s">
        <v>719</v>
      </c>
      <c r="L79" s="752">
        <v>67.390000000000015</v>
      </c>
      <c r="M79" s="752">
        <v>1</v>
      </c>
      <c r="N79" s="753">
        <v>67.390000000000015</v>
      </c>
    </row>
    <row r="80" spans="1:14" ht="14.4" customHeight="1" x14ac:dyDescent="0.3">
      <c r="A80" s="747" t="s">
        <v>557</v>
      </c>
      <c r="B80" s="748" t="s">
        <v>558</v>
      </c>
      <c r="C80" s="749" t="s">
        <v>572</v>
      </c>
      <c r="D80" s="750" t="s">
        <v>573</v>
      </c>
      <c r="E80" s="751">
        <v>50113001</v>
      </c>
      <c r="F80" s="750" t="s">
        <v>589</v>
      </c>
      <c r="G80" s="749" t="s">
        <v>590</v>
      </c>
      <c r="H80" s="749">
        <v>119653</v>
      </c>
      <c r="I80" s="749">
        <v>119653</v>
      </c>
      <c r="J80" s="749" t="s">
        <v>720</v>
      </c>
      <c r="K80" s="749" t="s">
        <v>721</v>
      </c>
      <c r="L80" s="752">
        <v>157.38000000000002</v>
      </c>
      <c r="M80" s="752">
        <v>1</v>
      </c>
      <c r="N80" s="753">
        <v>157.38000000000002</v>
      </c>
    </row>
    <row r="81" spans="1:14" ht="14.4" customHeight="1" x14ac:dyDescent="0.3">
      <c r="A81" s="747" t="s">
        <v>557</v>
      </c>
      <c r="B81" s="748" t="s">
        <v>558</v>
      </c>
      <c r="C81" s="749" t="s">
        <v>572</v>
      </c>
      <c r="D81" s="750" t="s">
        <v>573</v>
      </c>
      <c r="E81" s="751">
        <v>50113001</v>
      </c>
      <c r="F81" s="750" t="s">
        <v>589</v>
      </c>
      <c r="G81" s="749" t="s">
        <v>590</v>
      </c>
      <c r="H81" s="749">
        <v>848866</v>
      </c>
      <c r="I81" s="749">
        <v>119654</v>
      </c>
      <c r="J81" s="749" t="s">
        <v>720</v>
      </c>
      <c r="K81" s="749" t="s">
        <v>722</v>
      </c>
      <c r="L81" s="752">
        <v>255.40000000000006</v>
      </c>
      <c r="M81" s="752">
        <v>1</v>
      </c>
      <c r="N81" s="753">
        <v>255.40000000000006</v>
      </c>
    </row>
    <row r="82" spans="1:14" ht="14.4" customHeight="1" x14ac:dyDescent="0.3">
      <c r="A82" s="747" t="s">
        <v>557</v>
      </c>
      <c r="B82" s="748" t="s">
        <v>558</v>
      </c>
      <c r="C82" s="749" t="s">
        <v>572</v>
      </c>
      <c r="D82" s="750" t="s">
        <v>573</v>
      </c>
      <c r="E82" s="751">
        <v>50113001</v>
      </c>
      <c r="F82" s="750" t="s">
        <v>589</v>
      </c>
      <c r="G82" s="749" t="s">
        <v>590</v>
      </c>
      <c r="H82" s="749">
        <v>844145</v>
      </c>
      <c r="I82" s="749">
        <v>56350</v>
      </c>
      <c r="J82" s="749" t="s">
        <v>723</v>
      </c>
      <c r="K82" s="749" t="s">
        <v>724</v>
      </c>
      <c r="L82" s="752">
        <v>36.910000000000004</v>
      </c>
      <c r="M82" s="752">
        <v>1</v>
      </c>
      <c r="N82" s="753">
        <v>36.910000000000004</v>
      </c>
    </row>
    <row r="83" spans="1:14" ht="14.4" customHeight="1" x14ac:dyDescent="0.3">
      <c r="A83" s="747" t="s">
        <v>557</v>
      </c>
      <c r="B83" s="748" t="s">
        <v>558</v>
      </c>
      <c r="C83" s="749" t="s">
        <v>572</v>
      </c>
      <c r="D83" s="750" t="s">
        <v>573</v>
      </c>
      <c r="E83" s="751">
        <v>50113001</v>
      </c>
      <c r="F83" s="750" t="s">
        <v>589</v>
      </c>
      <c r="G83" s="749" t="s">
        <v>590</v>
      </c>
      <c r="H83" s="749">
        <v>100610</v>
      </c>
      <c r="I83" s="749">
        <v>610</v>
      </c>
      <c r="J83" s="749" t="s">
        <v>725</v>
      </c>
      <c r="K83" s="749" t="s">
        <v>726</v>
      </c>
      <c r="L83" s="752">
        <v>69.720000653243346</v>
      </c>
      <c r="M83" s="752">
        <v>3</v>
      </c>
      <c r="N83" s="753">
        <v>209.16000195973004</v>
      </c>
    </row>
    <row r="84" spans="1:14" ht="14.4" customHeight="1" x14ac:dyDescent="0.3">
      <c r="A84" s="747" t="s">
        <v>557</v>
      </c>
      <c r="B84" s="748" t="s">
        <v>558</v>
      </c>
      <c r="C84" s="749" t="s">
        <v>572</v>
      </c>
      <c r="D84" s="750" t="s">
        <v>573</v>
      </c>
      <c r="E84" s="751">
        <v>50113001</v>
      </c>
      <c r="F84" s="750" t="s">
        <v>589</v>
      </c>
      <c r="G84" s="749" t="s">
        <v>590</v>
      </c>
      <c r="H84" s="749">
        <v>100612</v>
      </c>
      <c r="I84" s="749">
        <v>612</v>
      </c>
      <c r="J84" s="749" t="s">
        <v>727</v>
      </c>
      <c r="K84" s="749" t="s">
        <v>728</v>
      </c>
      <c r="L84" s="752">
        <v>59.879999999999995</v>
      </c>
      <c r="M84" s="752">
        <v>1</v>
      </c>
      <c r="N84" s="753">
        <v>59.879999999999995</v>
      </c>
    </row>
    <row r="85" spans="1:14" ht="14.4" customHeight="1" x14ac:dyDescent="0.3">
      <c r="A85" s="747" t="s">
        <v>557</v>
      </c>
      <c r="B85" s="748" t="s">
        <v>558</v>
      </c>
      <c r="C85" s="749" t="s">
        <v>572</v>
      </c>
      <c r="D85" s="750" t="s">
        <v>573</v>
      </c>
      <c r="E85" s="751">
        <v>50113001</v>
      </c>
      <c r="F85" s="750" t="s">
        <v>589</v>
      </c>
      <c r="G85" s="749" t="s">
        <v>590</v>
      </c>
      <c r="H85" s="749">
        <v>153940</v>
      </c>
      <c r="I85" s="749">
        <v>53940</v>
      </c>
      <c r="J85" s="749" t="s">
        <v>727</v>
      </c>
      <c r="K85" s="749" t="s">
        <v>729</v>
      </c>
      <c r="L85" s="752">
        <v>65.09</v>
      </c>
      <c r="M85" s="752">
        <v>1</v>
      </c>
      <c r="N85" s="753">
        <v>65.09</v>
      </c>
    </row>
    <row r="86" spans="1:14" ht="14.4" customHeight="1" x14ac:dyDescent="0.3">
      <c r="A86" s="747" t="s">
        <v>557</v>
      </c>
      <c r="B86" s="748" t="s">
        <v>558</v>
      </c>
      <c r="C86" s="749" t="s">
        <v>572</v>
      </c>
      <c r="D86" s="750" t="s">
        <v>573</v>
      </c>
      <c r="E86" s="751">
        <v>50113001</v>
      </c>
      <c r="F86" s="750" t="s">
        <v>589</v>
      </c>
      <c r="G86" s="749" t="s">
        <v>590</v>
      </c>
      <c r="H86" s="749">
        <v>148578</v>
      </c>
      <c r="I86" s="749">
        <v>48578</v>
      </c>
      <c r="J86" s="749" t="s">
        <v>730</v>
      </c>
      <c r="K86" s="749" t="s">
        <v>731</v>
      </c>
      <c r="L86" s="752">
        <v>54.98</v>
      </c>
      <c r="M86" s="752">
        <v>1</v>
      </c>
      <c r="N86" s="753">
        <v>54.98</v>
      </c>
    </row>
    <row r="87" spans="1:14" ht="14.4" customHeight="1" x14ac:dyDescent="0.3">
      <c r="A87" s="747" t="s">
        <v>557</v>
      </c>
      <c r="B87" s="748" t="s">
        <v>558</v>
      </c>
      <c r="C87" s="749" t="s">
        <v>572</v>
      </c>
      <c r="D87" s="750" t="s">
        <v>573</v>
      </c>
      <c r="E87" s="751">
        <v>50113001</v>
      </c>
      <c r="F87" s="750" t="s">
        <v>589</v>
      </c>
      <c r="G87" s="749" t="s">
        <v>590</v>
      </c>
      <c r="H87" s="749">
        <v>848632</v>
      </c>
      <c r="I87" s="749">
        <v>125315</v>
      </c>
      <c r="J87" s="749" t="s">
        <v>730</v>
      </c>
      <c r="K87" s="749" t="s">
        <v>732</v>
      </c>
      <c r="L87" s="752">
        <v>134.63000000000005</v>
      </c>
      <c r="M87" s="752">
        <v>1</v>
      </c>
      <c r="N87" s="753">
        <v>134.63000000000005</v>
      </c>
    </row>
    <row r="88" spans="1:14" ht="14.4" customHeight="1" x14ac:dyDescent="0.3">
      <c r="A88" s="747" t="s">
        <v>557</v>
      </c>
      <c r="B88" s="748" t="s">
        <v>558</v>
      </c>
      <c r="C88" s="749" t="s">
        <v>572</v>
      </c>
      <c r="D88" s="750" t="s">
        <v>573</v>
      </c>
      <c r="E88" s="751">
        <v>50113001</v>
      </c>
      <c r="F88" s="750" t="s">
        <v>589</v>
      </c>
      <c r="G88" s="749" t="s">
        <v>590</v>
      </c>
      <c r="H88" s="749">
        <v>191836</v>
      </c>
      <c r="I88" s="749">
        <v>91836</v>
      </c>
      <c r="J88" s="749" t="s">
        <v>733</v>
      </c>
      <c r="K88" s="749" t="s">
        <v>734</v>
      </c>
      <c r="L88" s="752">
        <v>44.445000000000007</v>
      </c>
      <c r="M88" s="752">
        <v>4</v>
      </c>
      <c r="N88" s="753">
        <v>177.78000000000003</v>
      </c>
    </row>
    <row r="89" spans="1:14" ht="14.4" customHeight="1" x14ac:dyDescent="0.3">
      <c r="A89" s="747" t="s">
        <v>557</v>
      </c>
      <c r="B89" s="748" t="s">
        <v>558</v>
      </c>
      <c r="C89" s="749" t="s">
        <v>572</v>
      </c>
      <c r="D89" s="750" t="s">
        <v>573</v>
      </c>
      <c r="E89" s="751">
        <v>50113001</v>
      </c>
      <c r="F89" s="750" t="s">
        <v>589</v>
      </c>
      <c r="G89" s="749" t="s">
        <v>590</v>
      </c>
      <c r="H89" s="749">
        <v>132086</v>
      </c>
      <c r="I89" s="749">
        <v>32086</v>
      </c>
      <c r="J89" s="749" t="s">
        <v>735</v>
      </c>
      <c r="K89" s="749" t="s">
        <v>736</v>
      </c>
      <c r="L89" s="752">
        <v>19.333999999999996</v>
      </c>
      <c r="M89" s="752">
        <v>5</v>
      </c>
      <c r="N89" s="753">
        <v>96.669999999999987</v>
      </c>
    </row>
    <row r="90" spans="1:14" ht="14.4" customHeight="1" x14ac:dyDescent="0.3">
      <c r="A90" s="747" t="s">
        <v>557</v>
      </c>
      <c r="B90" s="748" t="s">
        <v>558</v>
      </c>
      <c r="C90" s="749" t="s">
        <v>572</v>
      </c>
      <c r="D90" s="750" t="s">
        <v>573</v>
      </c>
      <c r="E90" s="751">
        <v>50113001</v>
      </c>
      <c r="F90" s="750" t="s">
        <v>589</v>
      </c>
      <c r="G90" s="749" t="s">
        <v>590</v>
      </c>
      <c r="H90" s="749">
        <v>159672</v>
      </c>
      <c r="I90" s="749">
        <v>59672</v>
      </c>
      <c r="J90" s="749" t="s">
        <v>737</v>
      </c>
      <c r="K90" s="749" t="s">
        <v>738</v>
      </c>
      <c r="L90" s="752">
        <v>47.050000000000004</v>
      </c>
      <c r="M90" s="752">
        <v>2</v>
      </c>
      <c r="N90" s="753">
        <v>94.100000000000009</v>
      </c>
    </row>
    <row r="91" spans="1:14" ht="14.4" customHeight="1" x14ac:dyDescent="0.3">
      <c r="A91" s="747" t="s">
        <v>557</v>
      </c>
      <c r="B91" s="748" t="s">
        <v>558</v>
      </c>
      <c r="C91" s="749" t="s">
        <v>572</v>
      </c>
      <c r="D91" s="750" t="s">
        <v>573</v>
      </c>
      <c r="E91" s="751">
        <v>50113001</v>
      </c>
      <c r="F91" s="750" t="s">
        <v>589</v>
      </c>
      <c r="G91" s="749" t="s">
        <v>601</v>
      </c>
      <c r="H91" s="749">
        <v>150316</v>
      </c>
      <c r="I91" s="749">
        <v>50316</v>
      </c>
      <c r="J91" s="749" t="s">
        <v>739</v>
      </c>
      <c r="K91" s="749" t="s">
        <v>596</v>
      </c>
      <c r="L91" s="752">
        <v>69.373333333333335</v>
      </c>
      <c r="M91" s="752">
        <v>3</v>
      </c>
      <c r="N91" s="753">
        <v>208.12</v>
      </c>
    </row>
    <row r="92" spans="1:14" ht="14.4" customHeight="1" x14ac:dyDescent="0.3">
      <c r="A92" s="747" t="s">
        <v>557</v>
      </c>
      <c r="B92" s="748" t="s">
        <v>558</v>
      </c>
      <c r="C92" s="749" t="s">
        <v>572</v>
      </c>
      <c r="D92" s="750" t="s">
        <v>573</v>
      </c>
      <c r="E92" s="751">
        <v>50113001</v>
      </c>
      <c r="F92" s="750" t="s">
        <v>589</v>
      </c>
      <c r="G92" s="749" t="s">
        <v>601</v>
      </c>
      <c r="H92" s="749">
        <v>845240</v>
      </c>
      <c r="I92" s="749">
        <v>109799</v>
      </c>
      <c r="J92" s="749" t="s">
        <v>740</v>
      </c>
      <c r="K92" s="749" t="s">
        <v>741</v>
      </c>
      <c r="L92" s="752">
        <v>80.713333333333324</v>
      </c>
      <c r="M92" s="752">
        <v>15</v>
      </c>
      <c r="N92" s="753">
        <v>1210.6999999999998</v>
      </c>
    </row>
    <row r="93" spans="1:14" ht="14.4" customHeight="1" x14ac:dyDescent="0.3">
      <c r="A93" s="747" t="s">
        <v>557</v>
      </c>
      <c r="B93" s="748" t="s">
        <v>558</v>
      </c>
      <c r="C93" s="749" t="s">
        <v>572</v>
      </c>
      <c r="D93" s="750" t="s">
        <v>573</v>
      </c>
      <c r="E93" s="751">
        <v>50113001</v>
      </c>
      <c r="F93" s="750" t="s">
        <v>589</v>
      </c>
      <c r="G93" s="749" t="s">
        <v>601</v>
      </c>
      <c r="H93" s="749">
        <v>131934</v>
      </c>
      <c r="I93" s="749">
        <v>31934</v>
      </c>
      <c r="J93" s="749" t="s">
        <v>742</v>
      </c>
      <c r="K93" s="749" t="s">
        <v>743</v>
      </c>
      <c r="L93" s="752">
        <v>49.824999999999989</v>
      </c>
      <c r="M93" s="752">
        <v>2</v>
      </c>
      <c r="N93" s="753">
        <v>99.649999999999977</v>
      </c>
    </row>
    <row r="94" spans="1:14" ht="14.4" customHeight="1" x14ac:dyDescent="0.3">
      <c r="A94" s="747" t="s">
        <v>557</v>
      </c>
      <c r="B94" s="748" t="s">
        <v>558</v>
      </c>
      <c r="C94" s="749" t="s">
        <v>572</v>
      </c>
      <c r="D94" s="750" t="s">
        <v>573</v>
      </c>
      <c r="E94" s="751">
        <v>50113001</v>
      </c>
      <c r="F94" s="750" t="s">
        <v>589</v>
      </c>
      <c r="G94" s="749" t="s">
        <v>590</v>
      </c>
      <c r="H94" s="749">
        <v>840155</v>
      </c>
      <c r="I94" s="749">
        <v>0</v>
      </c>
      <c r="J94" s="749" t="s">
        <v>744</v>
      </c>
      <c r="K94" s="749" t="s">
        <v>559</v>
      </c>
      <c r="L94" s="752">
        <v>62.056666666666665</v>
      </c>
      <c r="M94" s="752">
        <v>12</v>
      </c>
      <c r="N94" s="753">
        <v>744.68</v>
      </c>
    </row>
    <row r="95" spans="1:14" ht="14.4" customHeight="1" x14ac:dyDescent="0.3">
      <c r="A95" s="747" t="s">
        <v>557</v>
      </c>
      <c r="B95" s="748" t="s">
        <v>558</v>
      </c>
      <c r="C95" s="749" t="s">
        <v>572</v>
      </c>
      <c r="D95" s="750" t="s">
        <v>573</v>
      </c>
      <c r="E95" s="751">
        <v>50113001</v>
      </c>
      <c r="F95" s="750" t="s">
        <v>589</v>
      </c>
      <c r="G95" s="749" t="s">
        <v>601</v>
      </c>
      <c r="H95" s="749">
        <v>166030</v>
      </c>
      <c r="I95" s="749">
        <v>66030</v>
      </c>
      <c r="J95" s="749" t="s">
        <v>745</v>
      </c>
      <c r="K95" s="749" t="s">
        <v>746</v>
      </c>
      <c r="L95" s="752">
        <v>29.87</v>
      </c>
      <c r="M95" s="752">
        <v>1</v>
      </c>
      <c r="N95" s="753">
        <v>29.87</v>
      </c>
    </row>
    <row r="96" spans="1:14" ht="14.4" customHeight="1" x14ac:dyDescent="0.3">
      <c r="A96" s="747" t="s">
        <v>557</v>
      </c>
      <c r="B96" s="748" t="s">
        <v>558</v>
      </c>
      <c r="C96" s="749" t="s">
        <v>572</v>
      </c>
      <c r="D96" s="750" t="s">
        <v>573</v>
      </c>
      <c r="E96" s="751">
        <v>50113001</v>
      </c>
      <c r="F96" s="750" t="s">
        <v>589</v>
      </c>
      <c r="G96" s="749" t="s">
        <v>601</v>
      </c>
      <c r="H96" s="749">
        <v>987473</v>
      </c>
      <c r="I96" s="749">
        <v>146894</v>
      </c>
      <c r="J96" s="749" t="s">
        <v>747</v>
      </c>
      <c r="K96" s="749" t="s">
        <v>748</v>
      </c>
      <c r="L96" s="752">
        <v>21.96</v>
      </c>
      <c r="M96" s="752">
        <v>2</v>
      </c>
      <c r="N96" s="753">
        <v>43.92</v>
      </c>
    </row>
    <row r="97" spans="1:14" ht="14.4" customHeight="1" x14ac:dyDescent="0.3">
      <c r="A97" s="747" t="s">
        <v>557</v>
      </c>
      <c r="B97" s="748" t="s">
        <v>558</v>
      </c>
      <c r="C97" s="749" t="s">
        <v>572</v>
      </c>
      <c r="D97" s="750" t="s">
        <v>573</v>
      </c>
      <c r="E97" s="751">
        <v>50113001</v>
      </c>
      <c r="F97" s="750" t="s">
        <v>589</v>
      </c>
      <c r="G97" s="749" t="s">
        <v>601</v>
      </c>
      <c r="H97" s="749">
        <v>989453</v>
      </c>
      <c r="I97" s="749">
        <v>146899</v>
      </c>
      <c r="J97" s="749" t="s">
        <v>747</v>
      </c>
      <c r="K97" s="749" t="s">
        <v>749</v>
      </c>
      <c r="L97" s="752">
        <v>45.49</v>
      </c>
      <c r="M97" s="752">
        <v>1</v>
      </c>
      <c r="N97" s="753">
        <v>45.49</v>
      </c>
    </row>
    <row r="98" spans="1:14" ht="14.4" customHeight="1" x14ac:dyDescent="0.3">
      <c r="A98" s="747" t="s">
        <v>557</v>
      </c>
      <c r="B98" s="748" t="s">
        <v>558</v>
      </c>
      <c r="C98" s="749" t="s">
        <v>572</v>
      </c>
      <c r="D98" s="750" t="s">
        <v>573</v>
      </c>
      <c r="E98" s="751">
        <v>50113013</v>
      </c>
      <c r="F98" s="750" t="s">
        <v>750</v>
      </c>
      <c r="G98" s="749" t="s">
        <v>601</v>
      </c>
      <c r="H98" s="749">
        <v>185525</v>
      </c>
      <c r="I98" s="749">
        <v>85525</v>
      </c>
      <c r="J98" s="749" t="s">
        <v>751</v>
      </c>
      <c r="K98" s="749" t="s">
        <v>752</v>
      </c>
      <c r="L98" s="752">
        <v>111.32</v>
      </c>
      <c r="M98" s="752">
        <v>1</v>
      </c>
      <c r="N98" s="753">
        <v>111.32</v>
      </c>
    </row>
    <row r="99" spans="1:14" ht="14.4" customHeight="1" x14ac:dyDescent="0.3">
      <c r="A99" s="747" t="s">
        <v>557</v>
      </c>
      <c r="B99" s="748" t="s">
        <v>558</v>
      </c>
      <c r="C99" s="749" t="s">
        <v>572</v>
      </c>
      <c r="D99" s="750" t="s">
        <v>573</v>
      </c>
      <c r="E99" s="751">
        <v>50113013</v>
      </c>
      <c r="F99" s="750" t="s">
        <v>750</v>
      </c>
      <c r="G99" s="749" t="s">
        <v>601</v>
      </c>
      <c r="H99" s="749">
        <v>203097</v>
      </c>
      <c r="I99" s="749">
        <v>203097</v>
      </c>
      <c r="J99" s="749" t="s">
        <v>753</v>
      </c>
      <c r="K99" s="749" t="s">
        <v>754</v>
      </c>
      <c r="L99" s="752">
        <v>167.53999999999994</v>
      </c>
      <c r="M99" s="752">
        <v>1</v>
      </c>
      <c r="N99" s="753">
        <v>167.53999999999994</v>
      </c>
    </row>
    <row r="100" spans="1:14" ht="14.4" customHeight="1" x14ac:dyDescent="0.3">
      <c r="A100" s="747" t="s">
        <v>557</v>
      </c>
      <c r="B100" s="748" t="s">
        <v>558</v>
      </c>
      <c r="C100" s="749" t="s">
        <v>572</v>
      </c>
      <c r="D100" s="750" t="s">
        <v>573</v>
      </c>
      <c r="E100" s="751">
        <v>50113013</v>
      </c>
      <c r="F100" s="750" t="s">
        <v>750</v>
      </c>
      <c r="G100" s="749" t="s">
        <v>590</v>
      </c>
      <c r="H100" s="749">
        <v>172972</v>
      </c>
      <c r="I100" s="749">
        <v>72972</v>
      </c>
      <c r="J100" s="749" t="s">
        <v>755</v>
      </c>
      <c r="K100" s="749" t="s">
        <v>756</v>
      </c>
      <c r="L100" s="752">
        <v>181.64999999999998</v>
      </c>
      <c r="M100" s="752">
        <v>2</v>
      </c>
      <c r="N100" s="753">
        <v>363.29999999999995</v>
      </c>
    </row>
    <row r="101" spans="1:14" ht="14.4" customHeight="1" x14ac:dyDescent="0.3">
      <c r="A101" s="747" t="s">
        <v>557</v>
      </c>
      <c r="B101" s="748" t="s">
        <v>558</v>
      </c>
      <c r="C101" s="749" t="s">
        <v>572</v>
      </c>
      <c r="D101" s="750" t="s">
        <v>573</v>
      </c>
      <c r="E101" s="751">
        <v>50113013</v>
      </c>
      <c r="F101" s="750" t="s">
        <v>750</v>
      </c>
      <c r="G101" s="749" t="s">
        <v>601</v>
      </c>
      <c r="H101" s="749">
        <v>105951</v>
      </c>
      <c r="I101" s="749">
        <v>5951</v>
      </c>
      <c r="J101" s="749" t="s">
        <v>757</v>
      </c>
      <c r="K101" s="749" t="s">
        <v>758</v>
      </c>
      <c r="L101" s="752">
        <v>114.36000000000003</v>
      </c>
      <c r="M101" s="752">
        <v>2</v>
      </c>
      <c r="N101" s="753">
        <v>228.72000000000006</v>
      </c>
    </row>
    <row r="102" spans="1:14" ht="14.4" customHeight="1" x14ac:dyDescent="0.3">
      <c r="A102" s="747" t="s">
        <v>557</v>
      </c>
      <c r="B102" s="748" t="s">
        <v>558</v>
      </c>
      <c r="C102" s="749" t="s">
        <v>572</v>
      </c>
      <c r="D102" s="750" t="s">
        <v>573</v>
      </c>
      <c r="E102" s="751">
        <v>50113013</v>
      </c>
      <c r="F102" s="750" t="s">
        <v>750</v>
      </c>
      <c r="G102" s="749" t="s">
        <v>590</v>
      </c>
      <c r="H102" s="749">
        <v>164831</v>
      </c>
      <c r="I102" s="749">
        <v>64831</v>
      </c>
      <c r="J102" s="749" t="s">
        <v>759</v>
      </c>
      <c r="K102" s="749" t="s">
        <v>760</v>
      </c>
      <c r="L102" s="752">
        <v>198.87999999999909</v>
      </c>
      <c r="M102" s="752">
        <v>23.500000000000053</v>
      </c>
      <c r="N102" s="753">
        <v>4673.6799999999894</v>
      </c>
    </row>
    <row r="103" spans="1:14" ht="14.4" customHeight="1" x14ac:dyDescent="0.3">
      <c r="A103" s="747" t="s">
        <v>557</v>
      </c>
      <c r="B103" s="748" t="s">
        <v>558</v>
      </c>
      <c r="C103" s="749" t="s">
        <v>572</v>
      </c>
      <c r="D103" s="750" t="s">
        <v>573</v>
      </c>
      <c r="E103" s="751">
        <v>50113013</v>
      </c>
      <c r="F103" s="750" t="s">
        <v>750</v>
      </c>
      <c r="G103" s="749" t="s">
        <v>590</v>
      </c>
      <c r="H103" s="749">
        <v>164835</v>
      </c>
      <c r="I103" s="749">
        <v>64835</v>
      </c>
      <c r="J103" s="749" t="s">
        <v>761</v>
      </c>
      <c r="K103" s="749" t="s">
        <v>762</v>
      </c>
      <c r="L103" s="752">
        <v>143.66</v>
      </c>
      <c r="M103" s="752">
        <v>0.2</v>
      </c>
      <c r="N103" s="753">
        <v>28.731999999999999</v>
      </c>
    </row>
    <row r="104" spans="1:14" ht="14.4" customHeight="1" x14ac:dyDescent="0.3">
      <c r="A104" s="747" t="s">
        <v>557</v>
      </c>
      <c r="B104" s="748" t="s">
        <v>558</v>
      </c>
      <c r="C104" s="749" t="s">
        <v>572</v>
      </c>
      <c r="D104" s="750" t="s">
        <v>573</v>
      </c>
      <c r="E104" s="751">
        <v>50113013</v>
      </c>
      <c r="F104" s="750" t="s">
        <v>750</v>
      </c>
      <c r="G104" s="749" t="s">
        <v>601</v>
      </c>
      <c r="H104" s="749">
        <v>849655</v>
      </c>
      <c r="I104" s="749">
        <v>129836</v>
      </c>
      <c r="J104" s="749" t="s">
        <v>763</v>
      </c>
      <c r="K104" s="749" t="s">
        <v>764</v>
      </c>
      <c r="L104" s="752">
        <v>262.89999999999986</v>
      </c>
      <c r="M104" s="752">
        <v>2.7000000000000011</v>
      </c>
      <c r="N104" s="753">
        <v>709.82999999999993</v>
      </c>
    </row>
    <row r="105" spans="1:14" ht="14.4" customHeight="1" x14ac:dyDescent="0.3">
      <c r="A105" s="747" t="s">
        <v>557</v>
      </c>
      <c r="B105" s="748" t="s">
        <v>558</v>
      </c>
      <c r="C105" s="749" t="s">
        <v>572</v>
      </c>
      <c r="D105" s="750" t="s">
        <v>573</v>
      </c>
      <c r="E105" s="751">
        <v>50113013</v>
      </c>
      <c r="F105" s="750" t="s">
        <v>750</v>
      </c>
      <c r="G105" s="749" t="s">
        <v>590</v>
      </c>
      <c r="H105" s="749">
        <v>101066</v>
      </c>
      <c r="I105" s="749">
        <v>1066</v>
      </c>
      <c r="J105" s="749" t="s">
        <v>765</v>
      </c>
      <c r="K105" s="749" t="s">
        <v>766</v>
      </c>
      <c r="L105" s="752">
        <v>53.213749999999997</v>
      </c>
      <c r="M105" s="752">
        <v>8</v>
      </c>
      <c r="N105" s="753">
        <v>425.71</v>
      </c>
    </row>
    <row r="106" spans="1:14" ht="14.4" customHeight="1" x14ac:dyDescent="0.3">
      <c r="A106" s="747" t="s">
        <v>557</v>
      </c>
      <c r="B106" s="748" t="s">
        <v>558</v>
      </c>
      <c r="C106" s="749" t="s">
        <v>572</v>
      </c>
      <c r="D106" s="750" t="s">
        <v>573</v>
      </c>
      <c r="E106" s="751">
        <v>50113013</v>
      </c>
      <c r="F106" s="750" t="s">
        <v>750</v>
      </c>
      <c r="G106" s="749" t="s">
        <v>590</v>
      </c>
      <c r="H106" s="749">
        <v>207280</v>
      </c>
      <c r="I106" s="749">
        <v>207280</v>
      </c>
      <c r="J106" s="749" t="s">
        <v>767</v>
      </c>
      <c r="K106" s="749" t="s">
        <v>768</v>
      </c>
      <c r="L106" s="752">
        <v>129.97999999999999</v>
      </c>
      <c r="M106" s="752">
        <v>2</v>
      </c>
      <c r="N106" s="753">
        <v>259.95999999999998</v>
      </c>
    </row>
    <row r="107" spans="1:14" ht="14.4" customHeight="1" x14ac:dyDescent="0.3">
      <c r="A107" s="747" t="s">
        <v>557</v>
      </c>
      <c r="B107" s="748" t="s">
        <v>558</v>
      </c>
      <c r="C107" s="749" t="s">
        <v>572</v>
      </c>
      <c r="D107" s="750" t="s">
        <v>573</v>
      </c>
      <c r="E107" s="751">
        <v>50113013</v>
      </c>
      <c r="F107" s="750" t="s">
        <v>750</v>
      </c>
      <c r="G107" s="749" t="s">
        <v>601</v>
      </c>
      <c r="H107" s="749">
        <v>111592</v>
      </c>
      <c r="I107" s="749">
        <v>11592</v>
      </c>
      <c r="J107" s="749" t="s">
        <v>769</v>
      </c>
      <c r="K107" s="749" t="s">
        <v>770</v>
      </c>
      <c r="L107" s="752">
        <v>384.73</v>
      </c>
      <c r="M107" s="752">
        <v>0.3</v>
      </c>
      <c r="N107" s="753">
        <v>115.419</v>
      </c>
    </row>
    <row r="108" spans="1:14" ht="14.4" customHeight="1" x14ac:dyDescent="0.3">
      <c r="A108" s="747" t="s">
        <v>557</v>
      </c>
      <c r="B108" s="748" t="s">
        <v>558</v>
      </c>
      <c r="C108" s="749" t="s">
        <v>572</v>
      </c>
      <c r="D108" s="750" t="s">
        <v>573</v>
      </c>
      <c r="E108" s="751">
        <v>50113013</v>
      </c>
      <c r="F108" s="750" t="s">
        <v>750</v>
      </c>
      <c r="G108" s="749" t="s">
        <v>590</v>
      </c>
      <c r="H108" s="749">
        <v>207116</v>
      </c>
      <c r="I108" s="749">
        <v>207116</v>
      </c>
      <c r="J108" s="749" t="s">
        <v>771</v>
      </c>
      <c r="K108" s="749" t="s">
        <v>772</v>
      </c>
      <c r="L108" s="752">
        <v>419.51999999999992</v>
      </c>
      <c r="M108" s="752">
        <v>0.3</v>
      </c>
      <c r="N108" s="753">
        <v>125.85599999999997</v>
      </c>
    </row>
    <row r="109" spans="1:14" ht="14.4" customHeight="1" x14ac:dyDescent="0.3">
      <c r="A109" s="747" t="s">
        <v>557</v>
      </c>
      <c r="B109" s="748" t="s">
        <v>558</v>
      </c>
      <c r="C109" s="749" t="s">
        <v>572</v>
      </c>
      <c r="D109" s="750" t="s">
        <v>573</v>
      </c>
      <c r="E109" s="751">
        <v>50113013</v>
      </c>
      <c r="F109" s="750" t="s">
        <v>750</v>
      </c>
      <c r="G109" s="749" t="s">
        <v>590</v>
      </c>
      <c r="H109" s="749">
        <v>101076</v>
      </c>
      <c r="I109" s="749">
        <v>1076</v>
      </c>
      <c r="J109" s="749" t="s">
        <v>773</v>
      </c>
      <c r="K109" s="749" t="s">
        <v>710</v>
      </c>
      <c r="L109" s="752">
        <v>78.430000000000021</v>
      </c>
      <c r="M109" s="752">
        <v>1</v>
      </c>
      <c r="N109" s="753">
        <v>78.430000000000021</v>
      </c>
    </row>
    <row r="110" spans="1:14" ht="14.4" customHeight="1" x14ac:dyDescent="0.3">
      <c r="A110" s="747" t="s">
        <v>557</v>
      </c>
      <c r="B110" s="748" t="s">
        <v>558</v>
      </c>
      <c r="C110" s="749" t="s">
        <v>572</v>
      </c>
      <c r="D110" s="750" t="s">
        <v>573</v>
      </c>
      <c r="E110" s="751">
        <v>50113013</v>
      </c>
      <c r="F110" s="750" t="s">
        <v>750</v>
      </c>
      <c r="G110" s="749" t="s">
        <v>590</v>
      </c>
      <c r="H110" s="749">
        <v>184895</v>
      </c>
      <c r="I110" s="749">
        <v>84895</v>
      </c>
      <c r="J110" s="749" t="s">
        <v>774</v>
      </c>
      <c r="K110" s="749" t="s">
        <v>775</v>
      </c>
      <c r="L110" s="752">
        <v>66.61999999999999</v>
      </c>
      <c r="M110" s="752">
        <v>1</v>
      </c>
      <c r="N110" s="753">
        <v>66.61999999999999</v>
      </c>
    </row>
    <row r="111" spans="1:14" ht="14.4" customHeight="1" x14ac:dyDescent="0.3">
      <c r="A111" s="747" t="s">
        <v>557</v>
      </c>
      <c r="B111" s="748" t="s">
        <v>558</v>
      </c>
      <c r="C111" s="749" t="s">
        <v>572</v>
      </c>
      <c r="D111" s="750" t="s">
        <v>573</v>
      </c>
      <c r="E111" s="751">
        <v>50113014</v>
      </c>
      <c r="F111" s="750" t="s">
        <v>776</v>
      </c>
      <c r="G111" s="749" t="s">
        <v>601</v>
      </c>
      <c r="H111" s="749">
        <v>164941</v>
      </c>
      <c r="I111" s="749">
        <v>64941</v>
      </c>
      <c r="J111" s="749" t="s">
        <v>777</v>
      </c>
      <c r="K111" s="749" t="s">
        <v>778</v>
      </c>
      <c r="L111" s="752">
        <v>59.459999999999994</v>
      </c>
      <c r="M111" s="752">
        <v>1</v>
      </c>
      <c r="N111" s="753">
        <v>59.459999999999994</v>
      </c>
    </row>
    <row r="112" spans="1:14" ht="14.4" customHeight="1" x14ac:dyDescent="0.3">
      <c r="A112" s="747" t="s">
        <v>557</v>
      </c>
      <c r="B112" s="748" t="s">
        <v>558</v>
      </c>
      <c r="C112" s="749" t="s">
        <v>572</v>
      </c>
      <c r="D112" s="750" t="s">
        <v>573</v>
      </c>
      <c r="E112" s="751">
        <v>50113014</v>
      </c>
      <c r="F112" s="750" t="s">
        <v>776</v>
      </c>
      <c r="G112" s="749" t="s">
        <v>601</v>
      </c>
      <c r="H112" s="749">
        <v>164401</v>
      </c>
      <c r="I112" s="749">
        <v>164401</v>
      </c>
      <c r="J112" s="749" t="s">
        <v>779</v>
      </c>
      <c r="K112" s="749" t="s">
        <v>780</v>
      </c>
      <c r="L112" s="752">
        <v>148.5</v>
      </c>
      <c r="M112" s="752">
        <v>0.5</v>
      </c>
      <c r="N112" s="753">
        <v>74.25</v>
      </c>
    </row>
    <row r="113" spans="1:14" ht="14.4" customHeight="1" x14ac:dyDescent="0.3">
      <c r="A113" s="747" t="s">
        <v>557</v>
      </c>
      <c r="B113" s="748" t="s">
        <v>558</v>
      </c>
      <c r="C113" s="749" t="s">
        <v>577</v>
      </c>
      <c r="D113" s="750" t="s">
        <v>578</v>
      </c>
      <c r="E113" s="751">
        <v>50113001</v>
      </c>
      <c r="F113" s="750" t="s">
        <v>589</v>
      </c>
      <c r="G113" s="749" t="s">
        <v>590</v>
      </c>
      <c r="H113" s="749">
        <v>202701</v>
      </c>
      <c r="I113" s="749">
        <v>202701</v>
      </c>
      <c r="J113" s="749" t="s">
        <v>595</v>
      </c>
      <c r="K113" s="749" t="s">
        <v>781</v>
      </c>
      <c r="L113" s="752">
        <v>116.52</v>
      </c>
      <c r="M113" s="752">
        <v>1</v>
      </c>
      <c r="N113" s="753">
        <v>116.52</v>
      </c>
    </row>
    <row r="114" spans="1:14" ht="14.4" customHeight="1" x14ac:dyDescent="0.3">
      <c r="A114" s="747" t="s">
        <v>557</v>
      </c>
      <c r="B114" s="748" t="s">
        <v>558</v>
      </c>
      <c r="C114" s="749" t="s">
        <v>577</v>
      </c>
      <c r="D114" s="750" t="s">
        <v>578</v>
      </c>
      <c r="E114" s="751">
        <v>50113001</v>
      </c>
      <c r="F114" s="750" t="s">
        <v>589</v>
      </c>
      <c r="G114" s="749" t="s">
        <v>590</v>
      </c>
      <c r="H114" s="749">
        <v>845008</v>
      </c>
      <c r="I114" s="749">
        <v>107806</v>
      </c>
      <c r="J114" s="749" t="s">
        <v>595</v>
      </c>
      <c r="K114" s="749" t="s">
        <v>596</v>
      </c>
      <c r="L114" s="752">
        <v>61.202000000000012</v>
      </c>
      <c r="M114" s="752">
        <v>5</v>
      </c>
      <c r="N114" s="753">
        <v>306.01000000000005</v>
      </c>
    </row>
    <row r="115" spans="1:14" ht="14.4" customHeight="1" x14ac:dyDescent="0.3">
      <c r="A115" s="747" t="s">
        <v>557</v>
      </c>
      <c r="B115" s="748" t="s">
        <v>558</v>
      </c>
      <c r="C115" s="749" t="s">
        <v>577</v>
      </c>
      <c r="D115" s="750" t="s">
        <v>578</v>
      </c>
      <c r="E115" s="751">
        <v>50113001</v>
      </c>
      <c r="F115" s="750" t="s">
        <v>589</v>
      </c>
      <c r="G115" s="749" t="s">
        <v>601</v>
      </c>
      <c r="H115" s="749">
        <v>102945</v>
      </c>
      <c r="I115" s="749">
        <v>2945</v>
      </c>
      <c r="J115" s="749" t="s">
        <v>782</v>
      </c>
      <c r="K115" s="749" t="s">
        <v>783</v>
      </c>
      <c r="L115" s="752">
        <v>8.67</v>
      </c>
      <c r="M115" s="752">
        <v>1</v>
      </c>
      <c r="N115" s="753">
        <v>8.67</v>
      </c>
    </row>
    <row r="116" spans="1:14" ht="14.4" customHeight="1" x14ac:dyDescent="0.3">
      <c r="A116" s="747" t="s">
        <v>557</v>
      </c>
      <c r="B116" s="748" t="s">
        <v>558</v>
      </c>
      <c r="C116" s="749" t="s">
        <v>577</v>
      </c>
      <c r="D116" s="750" t="s">
        <v>578</v>
      </c>
      <c r="E116" s="751">
        <v>50113001</v>
      </c>
      <c r="F116" s="750" t="s">
        <v>589</v>
      </c>
      <c r="G116" s="749" t="s">
        <v>590</v>
      </c>
      <c r="H116" s="749">
        <v>176954</v>
      </c>
      <c r="I116" s="749">
        <v>176954</v>
      </c>
      <c r="J116" s="749" t="s">
        <v>784</v>
      </c>
      <c r="K116" s="749" t="s">
        <v>785</v>
      </c>
      <c r="L116" s="752">
        <v>95.229999999999961</v>
      </c>
      <c r="M116" s="752">
        <v>1</v>
      </c>
      <c r="N116" s="753">
        <v>95.229999999999961</v>
      </c>
    </row>
    <row r="117" spans="1:14" ht="14.4" customHeight="1" x14ac:dyDescent="0.3">
      <c r="A117" s="747" t="s">
        <v>557</v>
      </c>
      <c r="B117" s="748" t="s">
        <v>558</v>
      </c>
      <c r="C117" s="749" t="s">
        <v>577</v>
      </c>
      <c r="D117" s="750" t="s">
        <v>578</v>
      </c>
      <c r="E117" s="751">
        <v>50113001</v>
      </c>
      <c r="F117" s="750" t="s">
        <v>589</v>
      </c>
      <c r="G117" s="749" t="s">
        <v>590</v>
      </c>
      <c r="H117" s="749">
        <v>167547</v>
      </c>
      <c r="I117" s="749">
        <v>67547</v>
      </c>
      <c r="J117" s="749" t="s">
        <v>597</v>
      </c>
      <c r="K117" s="749" t="s">
        <v>598</v>
      </c>
      <c r="L117" s="752">
        <v>47.54</v>
      </c>
      <c r="M117" s="752">
        <v>2</v>
      </c>
      <c r="N117" s="753">
        <v>95.08</v>
      </c>
    </row>
    <row r="118" spans="1:14" ht="14.4" customHeight="1" x14ac:dyDescent="0.3">
      <c r="A118" s="747" t="s">
        <v>557</v>
      </c>
      <c r="B118" s="748" t="s">
        <v>558</v>
      </c>
      <c r="C118" s="749" t="s">
        <v>577</v>
      </c>
      <c r="D118" s="750" t="s">
        <v>578</v>
      </c>
      <c r="E118" s="751">
        <v>50113001</v>
      </c>
      <c r="F118" s="750" t="s">
        <v>589</v>
      </c>
      <c r="G118" s="749" t="s">
        <v>601</v>
      </c>
      <c r="H118" s="749">
        <v>127260</v>
      </c>
      <c r="I118" s="749">
        <v>127260</v>
      </c>
      <c r="J118" s="749" t="s">
        <v>786</v>
      </c>
      <c r="K118" s="749" t="s">
        <v>787</v>
      </c>
      <c r="L118" s="752">
        <v>16.200000000000003</v>
      </c>
      <c r="M118" s="752">
        <v>1</v>
      </c>
      <c r="N118" s="753">
        <v>16.200000000000003</v>
      </c>
    </row>
    <row r="119" spans="1:14" ht="14.4" customHeight="1" x14ac:dyDescent="0.3">
      <c r="A119" s="747" t="s">
        <v>557</v>
      </c>
      <c r="B119" s="748" t="s">
        <v>558</v>
      </c>
      <c r="C119" s="749" t="s">
        <v>577</v>
      </c>
      <c r="D119" s="750" t="s">
        <v>578</v>
      </c>
      <c r="E119" s="751">
        <v>50113001</v>
      </c>
      <c r="F119" s="750" t="s">
        <v>589</v>
      </c>
      <c r="G119" s="749" t="s">
        <v>601</v>
      </c>
      <c r="H119" s="749">
        <v>849444</v>
      </c>
      <c r="I119" s="749">
        <v>163085</v>
      </c>
      <c r="J119" s="749" t="s">
        <v>788</v>
      </c>
      <c r="K119" s="749" t="s">
        <v>789</v>
      </c>
      <c r="L119" s="752">
        <v>29.06</v>
      </c>
      <c r="M119" s="752">
        <v>1</v>
      </c>
      <c r="N119" s="753">
        <v>29.06</v>
      </c>
    </row>
    <row r="120" spans="1:14" ht="14.4" customHeight="1" x14ac:dyDescent="0.3">
      <c r="A120" s="747" t="s">
        <v>557</v>
      </c>
      <c r="B120" s="748" t="s">
        <v>558</v>
      </c>
      <c r="C120" s="749" t="s">
        <v>577</v>
      </c>
      <c r="D120" s="750" t="s">
        <v>578</v>
      </c>
      <c r="E120" s="751">
        <v>50113001</v>
      </c>
      <c r="F120" s="750" t="s">
        <v>589</v>
      </c>
      <c r="G120" s="749" t="s">
        <v>590</v>
      </c>
      <c r="H120" s="749">
        <v>145310</v>
      </c>
      <c r="I120" s="749">
        <v>45310</v>
      </c>
      <c r="J120" s="749" t="s">
        <v>790</v>
      </c>
      <c r="K120" s="749" t="s">
        <v>791</v>
      </c>
      <c r="L120" s="752">
        <v>44.640000000000015</v>
      </c>
      <c r="M120" s="752">
        <v>1</v>
      </c>
      <c r="N120" s="753">
        <v>44.640000000000015</v>
      </c>
    </row>
    <row r="121" spans="1:14" ht="14.4" customHeight="1" x14ac:dyDescent="0.3">
      <c r="A121" s="747" t="s">
        <v>557</v>
      </c>
      <c r="B121" s="748" t="s">
        <v>558</v>
      </c>
      <c r="C121" s="749" t="s">
        <v>577</v>
      </c>
      <c r="D121" s="750" t="s">
        <v>578</v>
      </c>
      <c r="E121" s="751">
        <v>50113001</v>
      </c>
      <c r="F121" s="750" t="s">
        <v>589</v>
      </c>
      <c r="G121" s="749" t="s">
        <v>590</v>
      </c>
      <c r="H121" s="749">
        <v>844960</v>
      </c>
      <c r="I121" s="749">
        <v>125114</v>
      </c>
      <c r="J121" s="749" t="s">
        <v>792</v>
      </c>
      <c r="K121" s="749" t="s">
        <v>793</v>
      </c>
      <c r="L121" s="752">
        <v>57.849999999999994</v>
      </c>
      <c r="M121" s="752">
        <v>2</v>
      </c>
      <c r="N121" s="753">
        <v>115.69999999999999</v>
      </c>
    </row>
    <row r="122" spans="1:14" ht="14.4" customHeight="1" x14ac:dyDescent="0.3">
      <c r="A122" s="747" t="s">
        <v>557</v>
      </c>
      <c r="B122" s="748" t="s">
        <v>558</v>
      </c>
      <c r="C122" s="749" t="s">
        <v>577</v>
      </c>
      <c r="D122" s="750" t="s">
        <v>578</v>
      </c>
      <c r="E122" s="751">
        <v>50113001</v>
      </c>
      <c r="F122" s="750" t="s">
        <v>589</v>
      </c>
      <c r="G122" s="749" t="s">
        <v>590</v>
      </c>
      <c r="H122" s="749">
        <v>847713</v>
      </c>
      <c r="I122" s="749">
        <v>125526</v>
      </c>
      <c r="J122" s="749" t="s">
        <v>794</v>
      </c>
      <c r="K122" s="749" t="s">
        <v>795</v>
      </c>
      <c r="L122" s="752">
        <v>84.289999999999992</v>
      </c>
      <c r="M122" s="752">
        <v>2</v>
      </c>
      <c r="N122" s="753">
        <v>168.57999999999998</v>
      </c>
    </row>
    <row r="123" spans="1:14" ht="14.4" customHeight="1" x14ac:dyDescent="0.3">
      <c r="A123" s="747" t="s">
        <v>557</v>
      </c>
      <c r="B123" s="748" t="s">
        <v>558</v>
      </c>
      <c r="C123" s="749" t="s">
        <v>577</v>
      </c>
      <c r="D123" s="750" t="s">
        <v>578</v>
      </c>
      <c r="E123" s="751">
        <v>50113001</v>
      </c>
      <c r="F123" s="750" t="s">
        <v>589</v>
      </c>
      <c r="G123" s="749" t="s">
        <v>590</v>
      </c>
      <c r="H123" s="749">
        <v>173396</v>
      </c>
      <c r="I123" s="749">
        <v>173396</v>
      </c>
      <c r="J123" s="749" t="s">
        <v>796</v>
      </c>
      <c r="K123" s="749" t="s">
        <v>797</v>
      </c>
      <c r="L123" s="752">
        <v>673.6400000000001</v>
      </c>
      <c r="M123" s="752">
        <v>0.5</v>
      </c>
      <c r="N123" s="753">
        <v>336.82000000000005</v>
      </c>
    </row>
    <row r="124" spans="1:14" ht="14.4" customHeight="1" x14ac:dyDescent="0.3">
      <c r="A124" s="747" t="s">
        <v>557</v>
      </c>
      <c r="B124" s="748" t="s">
        <v>558</v>
      </c>
      <c r="C124" s="749" t="s">
        <v>577</v>
      </c>
      <c r="D124" s="750" t="s">
        <v>578</v>
      </c>
      <c r="E124" s="751">
        <v>50113001</v>
      </c>
      <c r="F124" s="750" t="s">
        <v>589</v>
      </c>
      <c r="G124" s="749" t="s">
        <v>590</v>
      </c>
      <c r="H124" s="749">
        <v>162320</v>
      </c>
      <c r="I124" s="749">
        <v>62320</v>
      </c>
      <c r="J124" s="749" t="s">
        <v>604</v>
      </c>
      <c r="K124" s="749" t="s">
        <v>605</v>
      </c>
      <c r="L124" s="752">
        <v>74.430000000000007</v>
      </c>
      <c r="M124" s="752">
        <v>1</v>
      </c>
      <c r="N124" s="753">
        <v>74.430000000000007</v>
      </c>
    </row>
    <row r="125" spans="1:14" ht="14.4" customHeight="1" x14ac:dyDescent="0.3">
      <c r="A125" s="747" t="s">
        <v>557</v>
      </c>
      <c r="B125" s="748" t="s">
        <v>558</v>
      </c>
      <c r="C125" s="749" t="s">
        <v>577</v>
      </c>
      <c r="D125" s="750" t="s">
        <v>578</v>
      </c>
      <c r="E125" s="751">
        <v>50113001</v>
      </c>
      <c r="F125" s="750" t="s">
        <v>589</v>
      </c>
      <c r="G125" s="749" t="s">
        <v>601</v>
      </c>
      <c r="H125" s="749">
        <v>146981</v>
      </c>
      <c r="I125" s="749">
        <v>46981</v>
      </c>
      <c r="J125" s="749" t="s">
        <v>798</v>
      </c>
      <c r="K125" s="749" t="s">
        <v>799</v>
      </c>
      <c r="L125" s="752">
        <v>97.489999999999981</v>
      </c>
      <c r="M125" s="752">
        <v>1</v>
      </c>
      <c r="N125" s="753">
        <v>97.489999999999981</v>
      </c>
    </row>
    <row r="126" spans="1:14" ht="14.4" customHeight="1" x14ac:dyDescent="0.3">
      <c r="A126" s="747" t="s">
        <v>557</v>
      </c>
      <c r="B126" s="748" t="s">
        <v>558</v>
      </c>
      <c r="C126" s="749" t="s">
        <v>577</v>
      </c>
      <c r="D126" s="750" t="s">
        <v>578</v>
      </c>
      <c r="E126" s="751">
        <v>50113001</v>
      </c>
      <c r="F126" s="750" t="s">
        <v>589</v>
      </c>
      <c r="G126" s="749" t="s">
        <v>590</v>
      </c>
      <c r="H126" s="749">
        <v>845329</v>
      </c>
      <c r="I126" s="749">
        <v>0</v>
      </c>
      <c r="J126" s="749" t="s">
        <v>609</v>
      </c>
      <c r="K126" s="749" t="s">
        <v>559</v>
      </c>
      <c r="L126" s="752">
        <v>178.40999999999997</v>
      </c>
      <c r="M126" s="752">
        <v>2</v>
      </c>
      <c r="N126" s="753">
        <v>356.81999999999994</v>
      </c>
    </row>
    <row r="127" spans="1:14" ht="14.4" customHeight="1" x14ac:dyDescent="0.3">
      <c r="A127" s="747" t="s">
        <v>557</v>
      </c>
      <c r="B127" s="748" t="s">
        <v>558</v>
      </c>
      <c r="C127" s="749" t="s">
        <v>577</v>
      </c>
      <c r="D127" s="750" t="s">
        <v>578</v>
      </c>
      <c r="E127" s="751">
        <v>50113001</v>
      </c>
      <c r="F127" s="750" t="s">
        <v>589</v>
      </c>
      <c r="G127" s="749" t="s">
        <v>590</v>
      </c>
      <c r="H127" s="749">
        <v>203954</v>
      </c>
      <c r="I127" s="749">
        <v>203954</v>
      </c>
      <c r="J127" s="749" t="s">
        <v>612</v>
      </c>
      <c r="K127" s="749" t="s">
        <v>613</v>
      </c>
      <c r="L127" s="752">
        <v>92.410000000000011</v>
      </c>
      <c r="M127" s="752">
        <v>6</v>
      </c>
      <c r="N127" s="753">
        <v>554.46</v>
      </c>
    </row>
    <row r="128" spans="1:14" ht="14.4" customHeight="1" x14ac:dyDescent="0.3">
      <c r="A128" s="747" t="s">
        <v>557</v>
      </c>
      <c r="B128" s="748" t="s">
        <v>558</v>
      </c>
      <c r="C128" s="749" t="s">
        <v>577</v>
      </c>
      <c r="D128" s="750" t="s">
        <v>578</v>
      </c>
      <c r="E128" s="751">
        <v>50113001</v>
      </c>
      <c r="F128" s="750" t="s">
        <v>589</v>
      </c>
      <c r="G128" s="749" t="s">
        <v>601</v>
      </c>
      <c r="H128" s="749">
        <v>158692</v>
      </c>
      <c r="I128" s="749">
        <v>158692</v>
      </c>
      <c r="J128" s="749" t="s">
        <v>800</v>
      </c>
      <c r="K128" s="749" t="s">
        <v>801</v>
      </c>
      <c r="L128" s="752">
        <v>26.149999999999988</v>
      </c>
      <c r="M128" s="752">
        <v>1</v>
      </c>
      <c r="N128" s="753">
        <v>26.149999999999988</v>
      </c>
    </row>
    <row r="129" spans="1:14" ht="14.4" customHeight="1" x14ac:dyDescent="0.3">
      <c r="A129" s="747" t="s">
        <v>557</v>
      </c>
      <c r="B129" s="748" t="s">
        <v>558</v>
      </c>
      <c r="C129" s="749" t="s">
        <v>577</v>
      </c>
      <c r="D129" s="750" t="s">
        <v>578</v>
      </c>
      <c r="E129" s="751">
        <v>50113001</v>
      </c>
      <c r="F129" s="750" t="s">
        <v>589</v>
      </c>
      <c r="G129" s="749" t="s">
        <v>590</v>
      </c>
      <c r="H129" s="749">
        <v>147514</v>
      </c>
      <c r="I129" s="749">
        <v>47514</v>
      </c>
      <c r="J129" s="749" t="s">
        <v>802</v>
      </c>
      <c r="K129" s="749" t="s">
        <v>803</v>
      </c>
      <c r="L129" s="752">
        <v>37.36</v>
      </c>
      <c r="M129" s="752">
        <v>1</v>
      </c>
      <c r="N129" s="753">
        <v>37.36</v>
      </c>
    </row>
    <row r="130" spans="1:14" ht="14.4" customHeight="1" x14ac:dyDescent="0.3">
      <c r="A130" s="747" t="s">
        <v>557</v>
      </c>
      <c r="B130" s="748" t="s">
        <v>558</v>
      </c>
      <c r="C130" s="749" t="s">
        <v>577</v>
      </c>
      <c r="D130" s="750" t="s">
        <v>578</v>
      </c>
      <c r="E130" s="751">
        <v>50113001</v>
      </c>
      <c r="F130" s="750" t="s">
        <v>589</v>
      </c>
      <c r="G130" s="749" t="s">
        <v>601</v>
      </c>
      <c r="H130" s="749">
        <v>117425</v>
      </c>
      <c r="I130" s="749">
        <v>17425</v>
      </c>
      <c r="J130" s="749" t="s">
        <v>804</v>
      </c>
      <c r="K130" s="749" t="s">
        <v>805</v>
      </c>
      <c r="L130" s="752">
        <v>19.82</v>
      </c>
      <c r="M130" s="752">
        <v>1</v>
      </c>
      <c r="N130" s="753">
        <v>19.82</v>
      </c>
    </row>
    <row r="131" spans="1:14" ht="14.4" customHeight="1" x14ac:dyDescent="0.3">
      <c r="A131" s="747" t="s">
        <v>557</v>
      </c>
      <c r="B131" s="748" t="s">
        <v>558</v>
      </c>
      <c r="C131" s="749" t="s">
        <v>577</v>
      </c>
      <c r="D131" s="750" t="s">
        <v>578</v>
      </c>
      <c r="E131" s="751">
        <v>50113001</v>
      </c>
      <c r="F131" s="750" t="s">
        <v>589</v>
      </c>
      <c r="G131" s="749" t="s">
        <v>601</v>
      </c>
      <c r="H131" s="749">
        <v>214427</v>
      </c>
      <c r="I131" s="749">
        <v>214427</v>
      </c>
      <c r="J131" s="749" t="s">
        <v>620</v>
      </c>
      <c r="K131" s="749" t="s">
        <v>621</v>
      </c>
      <c r="L131" s="752">
        <v>16.582500000000003</v>
      </c>
      <c r="M131" s="752">
        <v>8</v>
      </c>
      <c r="N131" s="753">
        <v>132.66000000000003</v>
      </c>
    </row>
    <row r="132" spans="1:14" ht="14.4" customHeight="1" x14ac:dyDescent="0.3">
      <c r="A132" s="747" t="s">
        <v>557</v>
      </c>
      <c r="B132" s="748" t="s">
        <v>558</v>
      </c>
      <c r="C132" s="749" t="s">
        <v>577</v>
      </c>
      <c r="D132" s="750" t="s">
        <v>578</v>
      </c>
      <c r="E132" s="751">
        <v>50113001</v>
      </c>
      <c r="F132" s="750" t="s">
        <v>589</v>
      </c>
      <c r="G132" s="749" t="s">
        <v>590</v>
      </c>
      <c r="H132" s="749">
        <v>193104</v>
      </c>
      <c r="I132" s="749">
        <v>93104</v>
      </c>
      <c r="J132" s="749" t="s">
        <v>806</v>
      </c>
      <c r="K132" s="749" t="s">
        <v>807</v>
      </c>
      <c r="L132" s="752">
        <v>47.319999999999993</v>
      </c>
      <c r="M132" s="752">
        <v>1</v>
      </c>
      <c r="N132" s="753">
        <v>47.319999999999993</v>
      </c>
    </row>
    <row r="133" spans="1:14" ht="14.4" customHeight="1" x14ac:dyDescent="0.3">
      <c r="A133" s="747" t="s">
        <v>557</v>
      </c>
      <c r="B133" s="748" t="s">
        <v>558</v>
      </c>
      <c r="C133" s="749" t="s">
        <v>577</v>
      </c>
      <c r="D133" s="750" t="s">
        <v>578</v>
      </c>
      <c r="E133" s="751">
        <v>50113001</v>
      </c>
      <c r="F133" s="750" t="s">
        <v>589</v>
      </c>
      <c r="G133" s="749" t="s">
        <v>590</v>
      </c>
      <c r="H133" s="749">
        <v>193105</v>
      </c>
      <c r="I133" s="749">
        <v>93105</v>
      </c>
      <c r="J133" s="749" t="s">
        <v>806</v>
      </c>
      <c r="K133" s="749" t="s">
        <v>808</v>
      </c>
      <c r="L133" s="752">
        <v>208.57</v>
      </c>
      <c r="M133" s="752">
        <v>1</v>
      </c>
      <c r="N133" s="753">
        <v>208.57</v>
      </c>
    </row>
    <row r="134" spans="1:14" ht="14.4" customHeight="1" x14ac:dyDescent="0.3">
      <c r="A134" s="747" t="s">
        <v>557</v>
      </c>
      <c r="B134" s="748" t="s">
        <v>558</v>
      </c>
      <c r="C134" s="749" t="s">
        <v>577</v>
      </c>
      <c r="D134" s="750" t="s">
        <v>578</v>
      </c>
      <c r="E134" s="751">
        <v>50113001</v>
      </c>
      <c r="F134" s="750" t="s">
        <v>589</v>
      </c>
      <c r="G134" s="749" t="s">
        <v>590</v>
      </c>
      <c r="H134" s="749">
        <v>197522</v>
      </c>
      <c r="I134" s="749">
        <v>97522</v>
      </c>
      <c r="J134" s="749" t="s">
        <v>809</v>
      </c>
      <c r="K134" s="749" t="s">
        <v>810</v>
      </c>
      <c r="L134" s="752">
        <v>159.20500000000001</v>
      </c>
      <c r="M134" s="752">
        <v>2</v>
      </c>
      <c r="N134" s="753">
        <v>318.41000000000003</v>
      </c>
    </row>
    <row r="135" spans="1:14" ht="14.4" customHeight="1" x14ac:dyDescent="0.3">
      <c r="A135" s="747" t="s">
        <v>557</v>
      </c>
      <c r="B135" s="748" t="s">
        <v>558</v>
      </c>
      <c r="C135" s="749" t="s">
        <v>577</v>
      </c>
      <c r="D135" s="750" t="s">
        <v>578</v>
      </c>
      <c r="E135" s="751">
        <v>50113001</v>
      </c>
      <c r="F135" s="750" t="s">
        <v>589</v>
      </c>
      <c r="G135" s="749" t="s">
        <v>590</v>
      </c>
      <c r="H135" s="749">
        <v>184090</v>
      </c>
      <c r="I135" s="749">
        <v>84090</v>
      </c>
      <c r="J135" s="749" t="s">
        <v>624</v>
      </c>
      <c r="K135" s="749" t="s">
        <v>625</v>
      </c>
      <c r="L135" s="752">
        <v>60.14</v>
      </c>
      <c r="M135" s="752">
        <v>1</v>
      </c>
      <c r="N135" s="753">
        <v>60.14</v>
      </c>
    </row>
    <row r="136" spans="1:14" ht="14.4" customHeight="1" x14ac:dyDescent="0.3">
      <c r="A136" s="747" t="s">
        <v>557</v>
      </c>
      <c r="B136" s="748" t="s">
        <v>558</v>
      </c>
      <c r="C136" s="749" t="s">
        <v>577</v>
      </c>
      <c r="D136" s="750" t="s">
        <v>578</v>
      </c>
      <c r="E136" s="751">
        <v>50113001</v>
      </c>
      <c r="F136" s="750" t="s">
        <v>589</v>
      </c>
      <c r="G136" s="749" t="s">
        <v>590</v>
      </c>
      <c r="H136" s="749">
        <v>208695</v>
      </c>
      <c r="I136" s="749">
        <v>208695</v>
      </c>
      <c r="J136" s="749" t="s">
        <v>626</v>
      </c>
      <c r="K136" s="749" t="s">
        <v>627</v>
      </c>
      <c r="L136" s="752">
        <v>77.760000000000005</v>
      </c>
      <c r="M136" s="752">
        <v>14</v>
      </c>
      <c r="N136" s="753">
        <v>1088.6400000000001</v>
      </c>
    </row>
    <row r="137" spans="1:14" ht="14.4" customHeight="1" x14ac:dyDescent="0.3">
      <c r="A137" s="747" t="s">
        <v>557</v>
      </c>
      <c r="B137" s="748" t="s">
        <v>558</v>
      </c>
      <c r="C137" s="749" t="s">
        <v>577</v>
      </c>
      <c r="D137" s="750" t="s">
        <v>578</v>
      </c>
      <c r="E137" s="751">
        <v>50113001</v>
      </c>
      <c r="F137" s="750" t="s">
        <v>589</v>
      </c>
      <c r="G137" s="749" t="s">
        <v>590</v>
      </c>
      <c r="H137" s="749">
        <v>117011</v>
      </c>
      <c r="I137" s="749">
        <v>17011</v>
      </c>
      <c r="J137" s="749" t="s">
        <v>811</v>
      </c>
      <c r="K137" s="749" t="s">
        <v>812</v>
      </c>
      <c r="L137" s="752">
        <v>145.63999999999999</v>
      </c>
      <c r="M137" s="752">
        <v>1</v>
      </c>
      <c r="N137" s="753">
        <v>145.63999999999999</v>
      </c>
    </row>
    <row r="138" spans="1:14" ht="14.4" customHeight="1" x14ac:dyDescent="0.3">
      <c r="A138" s="747" t="s">
        <v>557</v>
      </c>
      <c r="B138" s="748" t="s">
        <v>558</v>
      </c>
      <c r="C138" s="749" t="s">
        <v>577</v>
      </c>
      <c r="D138" s="750" t="s">
        <v>578</v>
      </c>
      <c r="E138" s="751">
        <v>50113001</v>
      </c>
      <c r="F138" s="750" t="s">
        <v>589</v>
      </c>
      <c r="G138" s="749" t="s">
        <v>590</v>
      </c>
      <c r="H138" s="749">
        <v>183318</v>
      </c>
      <c r="I138" s="749">
        <v>83318</v>
      </c>
      <c r="J138" s="749" t="s">
        <v>813</v>
      </c>
      <c r="K138" s="749" t="s">
        <v>814</v>
      </c>
      <c r="L138" s="752">
        <v>31.8</v>
      </c>
      <c r="M138" s="752">
        <v>1</v>
      </c>
      <c r="N138" s="753">
        <v>31.8</v>
      </c>
    </row>
    <row r="139" spans="1:14" ht="14.4" customHeight="1" x14ac:dyDescent="0.3">
      <c r="A139" s="747" t="s">
        <v>557</v>
      </c>
      <c r="B139" s="748" t="s">
        <v>558</v>
      </c>
      <c r="C139" s="749" t="s">
        <v>577</v>
      </c>
      <c r="D139" s="750" t="s">
        <v>578</v>
      </c>
      <c r="E139" s="751">
        <v>50113001</v>
      </c>
      <c r="F139" s="750" t="s">
        <v>589</v>
      </c>
      <c r="G139" s="749" t="s">
        <v>590</v>
      </c>
      <c r="H139" s="749">
        <v>108499</v>
      </c>
      <c r="I139" s="749">
        <v>8499</v>
      </c>
      <c r="J139" s="749" t="s">
        <v>629</v>
      </c>
      <c r="K139" s="749" t="s">
        <v>630</v>
      </c>
      <c r="L139" s="752">
        <v>111.52</v>
      </c>
      <c r="M139" s="752">
        <v>60</v>
      </c>
      <c r="N139" s="753">
        <v>6691.2</v>
      </c>
    </row>
    <row r="140" spans="1:14" ht="14.4" customHeight="1" x14ac:dyDescent="0.3">
      <c r="A140" s="747" t="s">
        <v>557</v>
      </c>
      <c r="B140" s="748" t="s">
        <v>558</v>
      </c>
      <c r="C140" s="749" t="s">
        <v>577</v>
      </c>
      <c r="D140" s="750" t="s">
        <v>578</v>
      </c>
      <c r="E140" s="751">
        <v>50113001</v>
      </c>
      <c r="F140" s="750" t="s">
        <v>589</v>
      </c>
      <c r="G140" s="749" t="s">
        <v>590</v>
      </c>
      <c r="H140" s="749">
        <v>102479</v>
      </c>
      <c r="I140" s="749">
        <v>2479</v>
      </c>
      <c r="J140" s="749" t="s">
        <v>631</v>
      </c>
      <c r="K140" s="749" t="s">
        <v>632</v>
      </c>
      <c r="L140" s="752">
        <v>65.574999999999989</v>
      </c>
      <c r="M140" s="752">
        <v>2</v>
      </c>
      <c r="N140" s="753">
        <v>131.14999999999998</v>
      </c>
    </row>
    <row r="141" spans="1:14" ht="14.4" customHeight="1" x14ac:dyDescent="0.3">
      <c r="A141" s="747" t="s">
        <v>557</v>
      </c>
      <c r="B141" s="748" t="s">
        <v>558</v>
      </c>
      <c r="C141" s="749" t="s">
        <v>577</v>
      </c>
      <c r="D141" s="750" t="s">
        <v>578</v>
      </c>
      <c r="E141" s="751">
        <v>50113001</v>
      </c>
      <c r="F141" s="750" t="s">
        <v>589</v>
      </c>
      <c r="G141" s="749" t="s">
        <v>590</v>
      </c>
      <c r="H141" s="749">
        <v>158425</v>
      </c>
      <c r="I141" s="749">
        <v>58425</v>
      </c>
      <c r="J141" s="749" t="s">
        <v>635</v>
      </c>
      <c r="K141" s="749" t="s">
        <v>636</v>
      </c>
      <c r="L141" s="752">
        <v>82.01</v>
      </c>
      <c r="M141" s="752">
        <v>2</v>
      </c>
      <c r="N141" s="753">
        <v>164.02</v>
      </c>
    </row>
    <row r="142" spans="1:14" ht="14.4" customHeight="1" x14ac:dyDescent="0.3">
      <c r="A142" s="747" t="s">
        <v>557</v>
      </c>
      <c r="B142" s="748" t="s">
        <v>558</v>
      </c>
      <c r="C142" s="749" t="s">
        <v>577</v>
      </c>
      <c r="D142" s="750" t="s">
        <v>578</v>
      </c>
      <c r="E142" s="751">
        <v>50113001</v>
      </c>
      <c r="F142" s="750" t="s">
        <v>589</v>
      </c>
      <c r="G142" s="749" t="s">
        <v>590</v>
      </c>
      <c r="H142" s="749">
        <v>179327</v>
      </c>
      <c r="I142" s="749">
        <v>179327</v>
      </c>
      <c r="J142" s="749" t="s">
        <v>815</v>
      </c>
      <c r="K142" s="749" t="s">
        <v>691</v>
      </c>
      <c r="L142" s="752">
        <v>73.680000000000021</v>
      </c>
      <c r="M142" s="752">
        <v>1</v>
      </c>
      <c r="N142" s="753">
        <v>73.680000000000021</v>
      </c>
    </row>
    <row r="143" spans="1:14" ht="14.4" customHeight="1" x14ac:dyDescent="0.3">
      <c r="A143" s="747" t="s">
        <v>557</v>
      </c>
      <c r="B143" s="748" t="s">
        <v>558</v>
      </c>
      <c r="C143" s="749" t="s">
        <v>577</v>
      </c>
      <c r="D143" s="750" t="s">
        <v>578</v>
      </c>
      <c r="E143" s="751">
        <v>50113001</v>
      </c>
      <c r="F143" s="750" t="s">
        <v>589</v>
      </c>
      <c r="G143" s="749" t="s">
        <v>590</v>
      </c>
      <c r="H143" s="749">
        <v>185656</v>
      </c>
      <c r="I143" s="749">
        <v>85656</v>
      </c>
      <c r="J143" s="749" t="s">
        <v>816</v>
      </c>
      <c r="K143" s="749" t="s">
        <v>817</v>
      </c>
      <c r="L143" s="752">
        <v>70.53</v>
      </c>
      <c r="M143" s="752">
        <v>2</v>
      </c>
      <c r="N143" s="753">
        <v>141.06</v>
      </c>
    </row>
    <row r="144" spans="1:14" ht="14.4" customHeight="1" x14ac:dyDescent="0.3">
      <c r="A144" s="747" t="s">
        <v>557</v>
      </c>
      <c r="B144" s="748" t="s">
        <v>558</v>
      </c>
      <c r="C144" s="749" t="s">
        <v>577</v>
      </c>
      <c r="D144" s="750" t="s">
        <v>578</v>
      </c>
      <c r="E144" s="751">
        <v>50113001</v>
      </c>
      <c r="F144" s="750" t="s">
        <v>589</v>
      </c>
      <c r="G144" s="749" t="s">
        <v>601</v>
      </c>
      <c r="H144" s="749">
        <v>215715</v>
      </c>
      <c r="I144" s="749">
        <v>215715</v>
      </c>
      <c r="J144" s="749" t="s">
        <v>637</v>
      </c>
      <c r="K144" s="749" t="s">
        <v>638</v>
      </c>
      <c r="L144" s="752">
        <v>66.34</v>
      </c>
      <c r="M144" s="752">
        <v>2</v>
      </c>
      <c r="N144" s="753">
        <v>132.68</v>
      </c>
    </row>
    <row r="145" spans="1:14" ht="14.4" customHeight="1" x14ac:dyDescent="0.3">
      <c r="A145" s="747" t="s">
        <v>557</v>
      </c>
      <c r="B145" s="748" t="s">
        <v>558</v>
      </c>
      <c r="C145" s="749" t="s">
        <v>577</v>
      </c>
      <c r="D145" s="750" t="s">
        <v>578</v>
      </c>
      <c r="E145" s="751">
        <v>50113001</v>
      </c>
      <c r="F145" s="750" t="s">
        <v>589</v>
      </c>
      <c r="G145" s="749" t="s">
        <v>590</v>
      </c>
      <c r="H145" s="749">
        <v>905098</v>
      </c>
      <c r="I145" s="749">
        <v>23989</v>
      </c>
      <c r="J145" s="749" t="s">
        <v>818</v>
      </c>
      <c r="K145" s="749" t="s">
        <v>559</v>
      </c>
      <c r="L145" s="752">
        <v>416.99012213103697</v>
      </c>
      <c r="M145" s="752">
        <v>1</v>
      </c>
      <c r="N145" s="753">
        <v>416.99012213103697</v>
      </c>
    </row>
    <row r="146" spans="1:14" ht="14.4" customHeight="1" x14ac:dyDescent="0.3">
      <c r="A146" s="747" t="s">
        <v>557</v>
      </c>
      <c r="B146" s="748" t="s">
        <v>558</v>
      </c>
      <c r="C146" s="749" t="s">
        <v>577</v>
      </c>
      <c r="D146" s="750" t="s">
        <v>578</v>
      </c>
      <c r="E146" s="751">
        <v>50113001</v>
      </c>
      <c r="F146" s="750" t="s">
        <v>589</v>
      </c>
      <c r="G146" s="749" t="s">
        <v>601</v>
      </c>
      <c r="H146" s="749">
        <v>847627</v>
      </c>
      <c r="I146" s="749">
        <v>134502</v>
      </c>
      <c r="J146" s="749" t="s">
        <v>819</v>
      </c>
      <c r="K146" s="749" t="s">
        <v>820</v>
      </c>
      <c r="L146" s="752">
        <v>50.640000547830518</v>
      </c>
      <c r="M146" s="752">
        <v>1</v>
      </c>
      <c r="N146" s="753">
        <v>50.640000547830518</v>
      </c>
    </row>
    <row r="147" spans="1:14" ht="14.4" customHeight="1" x14ac:dyDescent="0.3">
      <c r="A147" s="747" t="s">
        <v>557</v>
      </c>
      <c r="B147" s="748" t="s">
        <v>558</v>
      </c>
      <c r="C147" s="749" t="s">
        <v>577</v>
      </c>
      <c r="D147" s="750" t="s">
        <v>578</v>
      </c>
      <c r="E147" s="751">
        <v>50113001</v>
      </c>
      <c r="F147" s="750" t="s">
        <v>589</v>
      </c>
      <c r="G147" s="749" t="s">
        <v>590</v>
      </c>
      <c r="H147" s="749">
        <v>202796</v>
      </c>
      <c r="I147" s="749">
        <v>202796</v>
      </c>
      <c r="J147" s="749" t="s">
        <v>821</v>
      </c>
      <c r="K147" s="749" t="s">
        <v>822</v>
      </c>
      <c r="L147" s="752">
        <v>293.2399999999999</v>
      </c>
      <c r="M147" s="752">
        <v>1</v>
      </c>
      <c r="N147" s="753">
        <v>293.2399999999999</v>
      </c>
    </row>
    <row r="148" spans="1:14" ht="14.4" customHeight="1" x14ac:dyDescent="0.3">
      <c r="A148" s="747" t="s">
        <v>557</v>
      </c>
      <c r="B148" s="748" t="s">
        <v>558</v>
      </c>
      <c r="C148" s="749" t="s">
        <v>577</v>
      </c>
      <c r="D148" s="750" t="s">
        <v>578</v>
      </c>
      <c r="E148" s="751">
        <v>50113001</v>
      </c>
      <c r="F148" s="750" t="s">
        <v>589</v>
      </c>
      <c r="G148" s="749" t="s">
        <v>590</v>
      </c>
      <c r="H148" s="749">
        <v>187076</v>
      </c>
      <c r="I148" s="749">
        <v>87076</v>
      </c>
      <c r="J148" s="749" t="s">
        <v>645</v>
      </c>
      <c r="K148" s="749" t="s">
        <v>823</v>
      </c>
      <c r="L148" s="752">
        <v>133.51000000000002</v>
      </c>
      <c r="M148" s="752">
        <v>1</v>
      </c>
      <c r="N148" s="753">
        <v>133.51000000000002</v>
      </c>
    </row>
    <row r="149" spans="1:14" ht="14.4" customHeight="1" x14ac:dyDescent="0.3">
      <c r="A149" s="747" t="s">
        <v>557</v>
      </c>
      <c r="B149" s="748" t="s">
        <v>558</v>
      </c>
      <c r="C149" s="749" t="s">
        <v>577</v>
      </c>
      <c r="D149" s="750" t="s">
        <v>578</v>
      </c>
      <c r="E149" s="751">
        <v>50113001</v>
      </c>
      <c r="F149" s="750" t="s">
        <v>589</v>
      </c>
      <c r="G149" s="749" t="s">
        <v>590</v>
      </c>
      <c r="H149" s="749">
        <v>846413</v>
      </c>
      <c r="I149" s="749">
        <v>57585</v>
      </c>
      <c r="J149" s="749" t="s">
        <v>824</v>
      </c>
      <c r="K149" s="749" t="s">
        <v>825</v>
      </c>
      <c r="L149" s="752">
        <v>133.28</v>
      </c>
      <c r="M149" s="752">
        <v>1</v>
      </c>
      <c r="N149" s="753">
        <v>133.28</v>
      </c>
    </row>
    <row r="150" spans="1:14" ht="14.4" customHeight="1" x14ac:dyDescent="0.3">
      <c r="A150" s="747" t="s">
        <v>557</v>
      </c>
      <c r="B150" s="748" t="s">
        <v>558</v>
      </c>
      <c r="C150" s="749" t="s">
        <v>577</v>
      </c>
      <c r="D150" s="750" t="s">
        <v>578</v>
      </c>
      <c r="E150" s="751">
        <v>50113001</v>
      </c>
      <c r="F150" s="750" t="s">
        <v>589</v>
      </c>
      <c r="G150" s="749" t="s">
        <v>601</v>
      </c>
      <c r="H150" s="749">
        <v>147454</v>
      </c>
      <c r="I150" s="749">
        <v>147454</v>
      </c>
      <c r="J150" s="749" t="s">
        <v>826</v>
      </c>
      <c r="K150" s="749" t="s">
        <v>827</v>
      </c>
      <c r="L150" s="752">
        <v>92.199999999999974</v>
      </c>
      <c r="M150" s="752">
        <v>1</v>
      </c>
      <c r="N150" s="753">
        <v>92.199999999999974</v>
      </c>
    </row>
    <row r="151" spans="1:14" ht="14.4" customHeight="1" x14ac:dyDescent="0.3">
      <c r="A151" s="747" t="s">
        <v>557</v>
      </c>
      <c r="B151" s="748" t="s">
        <v>558</v>
      </c>
      <c r="C151" s="749" t="s">
        <v>577</v>
      </c>
      <c r="D151" s="750" t="s">
        <v>578</v>
      </c>
      <c r="E151" s="751">
        <v>50113001</v>
      </c>
      <c r="F151" s="750" t="s">
        <v>589</v>
      </c>
      <c r="G151" s="749" t="s">
        <v>559</v>
      </c>
      <c r="H151" s="749">
        <v>47995</v>
      </c>
      <c r="I151" s="749">
        <v>47995</v>
      </c>
      <c r="J151" s="749" t="s">
        <v>828</v>
      </c>
      <c r="K151" s="749" t="s">
        <v>829</v>
      </c>
      <c r="L151" s="752">
        <v>847.74</v>
      </c>
      <c r="M151" s="752">
        <v>1</v>
      </c>
      <c r="N151" s="753">
        <v>847.74</v>
      </c>
    </row>
    <row r="152" spans="1:14" ht="14.4" customHeight="1" x14ac:dyDescent="0.3">
      <c r="A152" s="747" t="s">
        <v>557</v>
      </c>
      <c r="B152" s="748" t="s">
        <v>558</v>
      </c>
      <c r="C152" s="749" t="s">
        <v>577</v>
      </c>
      <c r="D152" s="750" t="s">
        <v>578</v>
      </c>
      <c r="E152" s="751">
        <v>50113001</v>
      </c>
      <c r="F152" s="750" t="s">
        <v>589</v>
      </c>
      <c r="G152" s="749" t="s">
        <v>590</v>
      </c>
      <c r="H152" s="749">
        <v>152334</v>
      </c>
      <c r="I152" s="749">
        <v>52334</v>
      </c>
      <c r="J152" s="749" t="s">
        <v>649</v>
      </c>
      <c r="K152" s="749" t="s">
        <v>650</v>
      </c>
      <c r="L152" s="752">
        <v>198.18333333333331</v>
      </c>
      <c r="M152" s="752">
        <v>3</v>
      </c>
      <c r="N152" s="753">
        <v>594.54999999999995</v>
      </c>
    </row>
    <row r="153" spans="1:14" ht="14.4" customHeight="1" x14ac:dyDescent="0.3">
      <c r="A153" s="747" t="s">
        <v>557</v>
      </c>
      <c r="B153" s="748" t="s">
        <v>558</v>
      </c>
      <c r="C153" s="749" t="s">
        <v>577</v>
      </c>
      <c r="D153" s="750" t="s">
        <v>578</v>
      </c>
      <c r="E153" s="751">
        <v>50113001</v>
      </c>
      <c r="F153" s="750" t="s">
        <v>589</v>
      </c>
      <c r="G153" s="749" t="s">
        <v>601</v>
      </c>
      <c r="H153" s="749">
        <v>213477</v>
      </c>
      <c r="I153" s="749">
        <v>213477</v>
      </c>
      <c r="J153" s="749" t="s">
        <v>651</v>
      </c>
      <c r="K153" s="749" t="s">
        <v>652</v>
      </c>
      <c r="L153" s="752">
        <v>3300</v>
      </c>
      <c r="M153" s="752">
        <v>6</v>
      </c>
      <c r="N153" s="753">
        <v>19800</v>
      </c>
    </row>
    <row r="154" spans="1:14" ht="14.4" customHeight="1" x14ac:dyDescent="0.3">
      <c r="A154" s="747" t="s">
        <v>557</v>
      </c>
      <c r="B154" s="748" t="s">
        <v>558</v>
      </c>
      <c r="C154" s="749" t="s">
        <v>577</v>
      </c>
      <c r="D154" s="750" t="s">
        <v>578</v>
      </c>
      <c r="E154" s="751">
        <v>50113001</v>
      </c>
      <c r="F154" s="750" t="s">
        <v>589</v>
      </c>
      <c r="G154" s="749" t="s">
        <v>601</v>
      </c>
      <c r="H154" s="749">
        <v>213494</v>
      </c>
      <c r="I154" s="749">
        <v>213494</v>
      </c>
      <c r="J154" s="749" t="s">
        <v>653</v>
      </c>
      <c r="K154" s="749" t="s">
        <v>830</v>
      </c>
      <c r="L154" s="752">
        <v>408.95</v>
      </c>
      <c r="M154" s="752">
        <v>1</v>
      </c>
      <c r="N154" s="753">
        <v>408.95</v>
      </c>
    </row>
    <row r="155" spans="1:14" ht="14.4" customHeight="1" x14ac:dyDescent="0.3">
      <c r="A155" s="747" t="s">
        <v>557</v>
      </c>
      <c r="B155" s="748" t="s">
        <v>558</v>
      </c>
      <c r="C155" s="749" t="s">
        <v>577</v>
      </c>
      <c r="D155" s="750" t="s">
        <v>578</v>
      </c>
      <c r="E155" s="751">
        <v>50113001</v>
      </c>
      <c r="F155" s="750" t="s">
        <v>589</v>
      </c>
      <c r="G155" s="749" t="s">
        <v>601</v>
      </c>
      <c r="H155" s="749">
        <v>213480</v>
      </c>
      <c r="I155" s="749">
        <v>213480</v>
      </c>
      <c r="J155" s="749" t="s">
        <v>831</v>
      </c>
      <c r="K155" s="749" t="s">
        <v>654</v>
      </c>
      <c r="L155" s="752">
        <v>1106.26</v>
      </c>
      <c r="M155" s="752">
        <v>1</v>
      </c>
      <c r="N155" s="753">
        <v>1106.26</v>
      </c>
    </row>
    <row r="156" spans="1:14" ht="14.4" customHeight="1" x14ac:dyDescent="0.3">
      <c r="A156" s="747" t="s">
        <v>557</v>
      </c>
      <c r="B156" s="748" t="s">
        <v>558</v>
      </c>
      <c r="C156" s="749" t="s">
        <v>577</v>
      </c>
      <c r="D156" s="750" t="s">
        <v>578</v>
      </c>
      <c r="E156" s="751">
        <v>50113001</v>
      </c>
      <c r="F156" s="750" t="s">
        <v>589</v>
      </c>
      <c r="G156" s="749" t="s">
        <v>590</v>
      </c>
      <c r="H156" s="749">
        <v>31915</v>
      </c>
      <c r="I156" s="749">
        <v>31915</v>
      </c>
      <c r="J156" s="749" t="s">
        <v>655</v>
      </c>
      <c r="K156" s="749" t="s">
        <v>656</v>
      </c>
      <c r="L156" s="752">
        <v>173.68999999999997</v>
      </c>
      <c r="M156" s="752">
        <v>4</v>
      </c>
      <c r="N156" s="753">
        <v>694.75999999999988</v>
      </c>
    </row>
    <row r="157" spans="1:14" ht="14.4" customHeight="1" x14ac:dyDescent="0.3">
      <c r="A157" s="747" t="s">
        <v>557</v>
      </c>
      <c r="B157" s="748" t="s">
        <v>558</v>
      </c>
      <c r="C157" s="749" t="s">
        <v>577</v>
      </c>
      <c r="D157" s="750" t="s">
        <v>578</v>
      </c>
      <c r="E157" s="751">
        <v>50113001</v>
      </c>
      <c r="F157" s="750" t="s">
        <v>589</v>
      </c>
      <c r="G157" s="749" t="s">
        <v>590</v>
      </c>
      <c r="H157" s="749">
        <v>47244</v>
      </c>
      <c r="I157" s="749">
        <v>47244</v>
      </c>
      <c r="J157" s="749" t="s">
        <v>657</v>
      </c>
      <c r="K157" s="749" t="s">
        <v>656</v>
      </c>
      <c r="L157" s="752">
        <v>142.99999999999997</v>
      </c>
      <c r="M157" s="752">
        <v>1</v>
      </c>
      <c r="N157" s="753">
        <v>142.99999999999997</v>
      </c>
    </row>
    <row r="158" spans="1:14" ht="14.4" customHeight="1" x14ac:dyDescent="0.3">
      <c r="A158" s="747" t="s">
        <v>557</v>
      </c>
      <c r="B158" s="748" t="s">
        <v>558</v>
      </c>
      <c r="C158" s="749" t="s">
        <v>577</v>
      </c>
      <c r="D158" s="750" t="s">
        <v>578</v>
      </c>
      <c r="E158" s="751">
        <v>50113001</v>
      </c>
      <c r="F158" s="750" t="s">
        <v>589</v>
      </c>
      <c r="G158" s="749" t="s">
        <v>590</v>
      </c>
      <c r="H158" s="749">
        <v>158249</v>
      </c>
      <c r="I158" s="749">
        <v>58249</v>
      </c>
      <c r="J158" s="749" t="s">
        <v>832</v>
      </c>
      <c r="K158" s="749" t="s">
        <v>559</v>
      </c>
      <c r="L158" s="752">
        <v>202.43</v>
      </c>
      <c r="M158" s="752">
        <v>2</v>
      </c>
      <c r="N158" s="753">
        <v>404.86</v>
      </c>
    </row>
    <row r="159" spans="1:14" ht="14.4" customHeight="1" x14ac:dyDescent="0.3">
      <c r="A159" s="747" t="s">
        <v>557</v>
      </c>
      <c r="B159" s="748" t="s">
        <v>558</v>
      </c>
      <c r="C159" s="749" t="s">
        <v>577</v>
      </c>
      <c r="D159" s="750" t="s">
        <v>578</v>
      </c>
      <c r="E159" s="751">
        <v>50113001</v>
      </c>
      <c r="F159" s="750" t="s">
        <v>589</v>
      </c>
      <c r="G159" s="749" t="s">
        <v>590</v>
      </c>
      <c r="H159" s="749">
        <v>125366</v>
      </c>
      <c r="I159" s="749">
        <v>25366</v>
      </c>
      <c r="J159" s="749" t="s">
        <v>833</v>
      </c>
      <c r="K159" s="749" t="s">
        <v>834</v>
      </c>
      <c r="L159" s="752">
        <v>151.03</v>
      </c>
      <c r="M159" s="752">
        <v>1</v>
      </c>
      <c r="N159" s="753">
        <v>151.03</v>
      </c>
    </row>
    <row r="160" spans="1:14" ht="14.4" customHeight="1" x14ac:dyDescent="0.3">
      <c r="A160" s="747" t="s">
        <v>557</v>
      </c>
      <c r="B160" s="748" t="s">
        <v>558</v>
      </c>
      <c r="C160" s="749" t="s">
        <v>577</v>
      </c>
      <c r="D160" s="750" t="s">
        <v>578</v>
      </c>
      <c r="E160" s="751">
        <v>50113001</v>
      </c>
      <c r="F160" s="750" t="s">
        <v>589</v>
      </c>
      <c r="G160" s="749" t="s">
        <v>590</v>
      </c>
      <c r="H160" s="749">
        <v>215606</v>
      </c>
      <c r="I160" s="749">
        <v>215606</v>
      </c>
      <c r="J160" s="749" t="s">
        <v>833</v>
      </c>
      <c r="K160" s="749" t="s">
        <v>834</v>
      </c>
      <c r="L160" s="752">
        <v>71.996666666666684</v>
      </c>
      <c r="M160" s="752">
        <v>3</v>
      </c>
      <c r="N160" s="753">
        <v>215.99000000000004</v>
      </c>
    </row>
    <row r="161" spans="1:14" ht="14.4" customHeight="1" x14ac:dyDescent="0.3">
      <c r="A161" s="747" t="s">
        <v>557</v>
      </c>
      <c r="B161" s="748" t="s">
        <v>558</v>
      </c>
      <c r="C161" s="749" t="s">
        <v>577</v>
      </c>
      <c r="D161" s="750" t="s">
        <v>578</v>
      </c>
      <c r="E161" s="751">
        <v>50113001</v>
      </c>
      <c r="F161" s="750" t="s">
        <v>589</v>
      </c>
      <c r="G161" s="749" t="s">
        <v>590</v>
      </c>
      <c r="H161" s="749">
        <v>109139</v>
      </c>
      <c r="I161" s="749">
        <v>176129</v>
      </c>
      <c r="J161" s="749" t="s">
        <v>835</v>
      </c>
      <c r="K161" s="749" t="s">
        <v>836</v>
      </c>
      <c r="L161" s="752">
        <v>625.24</v>
      </c>
      <c r="M161" s="752">
        <v>1</v>
      </c>
      <c r="N161" s="753">
        <v>625.24</v>
      </c>
    </row>
    <row r="162" spans="1:14" ht="14.4" customHeight="1" x14ac:dyDescent="0.3">
      <c r="A162" s="747" t="s">
        <v>557</v>
      </c>
      <c r="B162" s="748" t="s">
        <v>558</v>
      </c>
      <c r="C162" s="749" t="s">
        <v>577</v>
      </c>
      <c r="D162" s="750" t="s">
        <v>578</v>
      </c>
      <c r="E162" s="751">
        <v>50113001</v>
      </c>
      <c r="F162" s="750" t="s">
        <v>589</v>
      </c>
      <c r="G162" s="749" t="s">
        <v>601</v>
      </c>
      <c r="H162" s="749">
        <v>100308</v>
      </c>
      <c r="I162" s="749">
        <v>100308</v>
      </c>
      <c r="J162" s="749" t="s">
        <v>837</v>
      </c>
      <c r="K162" s="749" t="s">
        <v>838</v>
      </c>
      <c r="L162" s="752">
        <v>43.8</v>
      </c>
      <c r="M162" s="752">
        <v>1</v>
      </c>
      <c r="N162" s="753">
        <v>43.8</v>
      </c>
    </row>
    <row r="163" spans="1:14" ht="14.4" customHeight="1" x14ac:dyDescent="0.3">
      <c r="A163" s="747" t="s">
        <v>557</v>
      </c>
      <c r="B163" s="748" t="s">
        <v>558</v>
      </c>
      <c r="C163" s="749" t="s">
        <v>577</v>
      </c>
      <c r="D163" s="750" t="s">
        <v>578</v>
      </c>
      <c r="E163" s="751">
        <v>50113001</v>
      </c>
      <c r="F163" s="750" t="s">
        <v>589</v>
      </c>
      <c r="G163" s="749" t="s">
        <v>590</v>
      </c>
      <c r="H163" s="749">
        <v>214355</v>
      </c>
      <c r="I163" s="749">
        <v>214355</v>
      </c>
      <c r="J163" s="749" t="s">
        <v>660</v>
      </c>
      <c r="K163" s="749" t="s">
        <v>661</v>
      </c>
      <c r="L163" s="752">
        <v>215.19</v>
      </c>
      <c r="M163" s="752">
        <v>2</v>
      </c>
      <c r="N163" s="753">
        <v>430.38</v>
      </c>
    </row>
    <row r="164" spans="1:14" ht="14.4" customHeight="1" x14ac:dyDescent="0.3">
      <c r="A164" s="747" t="s">
        <v>557</v>
      </c>
      <c r="B164" s="748" t="s">
        <v>558</v>
      </c>
      <c r="C164" s="749" t="s">
        <v>577</v>
      </c>
      <c r="D164" s="750" t="s">
        <v>578</v>
      </c>
      <c r="E164" s="751">
        <v>50113001</v>
      </c>
      <c r="F164" s="750" t="s">
        <v>589</v>
      </c>
      <c r="G164" s="749" t="s">
        <v>590</v>
      </c>
      <c r="H164" s="749">
        <v>176205</v>
      </c>
      <c r="I164" s="749">
        <v>180825</v>
      </c>
      <c r="J164" s="749" t="s">
        <v>662</v>
      </c>
      <c r="K164" s="749" t="s">
        <v>627</v>
      </c>
      <c r="L164" s="752">
        <v>104.78000000000003</v>
      </c>
      <c r="M164" s="752">
        <v>1</v>
      </c>
      <c r="N164" s="753">
        <v>104.78000000000003</v>
      </c>
    </row>
    <row r="165" spans="1:14" ht="14.4" customHeight="1" x14ac:dyDescent="0.3">
      <c r="A165" s="747" t="s">
        <v>557</v>
      </c>
      <c r="B165" s="748" t="s">
        <v>558</v>
      </c>
      <c r="C165" s="749" t="s">
        <v>577</v>
      </c>
      <c r="D165" s="750" t="s">
        <v>578</v>
      </c>
      <c r="E165" s="751">
        <v>50113001</v>
      </c>
      <c r="F165" s="750" t="s">
        <v>589</v>
      </c>
      <c r="G165" s="749" t="s">
        <v>590</v>
      </c>
      <c r="H165" s="749">
        <v>216572</v>
      </c>
      <c r="I165" s="749">
        <v>216572</v>
      </c>
      <c r="J165" s="749" t="s">
        <v>665</v>
      </c>
      <c r="K165" s="749" t="s">
        <v>666</v>
      </c>
      <c r="L165" s="752">
        <v>36.28</v>
      </c>
      <c r="M165" s="752">
        <v>32</v>
      </c>
      <c r="N165" s="753">
        <v>1160.96</v>
      </c>
    </row>
    <row r="166" spans="1:14" ht="14.4" customHeight="1" x14ac:dyDescent="0.3">
      <c r="A166" s="747" t="s">
        <v>557</v>
      </c>
      <c r="B166" s="748" t="s">
        <v>558</v>
      </c>
      <c r="C166" s="749" t="s">
        <v>577</v>
      </c>
      <c r="D166" s="750" t="s">
        <v>578</v>
      </c>
      <c r="E166" s="751">
        <v>50113001</v>
      </c>
      <c r="F166" s="750" t="s">
        <v>589</v>
      </c>
      <c r="G166" s="749" t="s">
        <v>590</v>
      </c>
      <c r="H166" s="749">
        <v>100168</v>
      </c>
      <c r="I166" s="749">
        <v>168</v>
      </c>
      <c r="J166" s="749" t="s">
        <v>667</v>
      </c>
      <c r="K166" s="749" t="s">
        <v>668</v>
      </c>
      <c r="L166" s="752">
        <v>43.140000000000008</v>
      </c>
      <c r="M166" s="752">
        <v>1</v>
      </c>
      <c r="N166" s="753">
        <v>43.140000000000008</v>
      </c>
    </row>
    <row r="167" spans="1:14" ht="14.4" customHeight="1" x14ac:dyDescent="0.3">
      <c r="A167" s="747" t="s">
        <v>557</v>
      </c>
      <c r="B167" s="748" t="s">
        <v>558</v>
      </c>
      <c r="C167" s="749" t="s">
        <v>577</v>
      </c>
      <c r="D167" s="750" t="s">
        <v>578</v>
      </c>
      <c r="E167" s="751">
        <v>50113001</v>
      </c>
      <c r="F167" s="750" t="s">
        <v>589</v>
      </c>
      <c r="G167" s="749" t="s">
        <v>590</v>
      </c>
      <c r="H167" s="749">
        <v>51366</v>
      </c>
      <c r="I167" s="749">
        <v>51366</v>
      </c>
      <c r="J167" s="749" t="s">
        <v>669</v>
      </c>
      <c r="K167" s="749" t="s">
        <v>670</v>
      </c>
      <c r="L167" s="752">
        <v>171.6</v>
      </c>
      <c r="M167" s="752">
        <v>20</v>
      </c>
      <c r="N167" s="753">
        <v>3432</v>
      </c>
    </row>
    <row r="168" spans="1:14" ht="14.4" customHeight="1" x14ac:dyDescent="0.3">
      <c r="A168" s="747" t="s">
        <v>557</v>
      </c>
      <c r="B168" s="748" t="s">
        <v>558</v>
      </c>
      <c r="C168" s="749" t="s">
        <v>577</v>
      </c>
      <c r="D168" s="750" t="s">
        <v>578</v>
      </c>
      <c r="E168" s="751">
        <v>50113001</v>
      </c>
      <c r="F168" s="750" t="s">
        <v>589</v>
      </c>
      <c r="G168" s="749" t="s">
        <v>590</v>
      </c>
      <c r="H168" s="749">
        <v>51367</v>
      </c>
      <c r="I168" s="749">
        <v>51367</v>
      </c>
      <c r="J168" s="749" t="s">
        <v>669</v>
      </c>
      <c r="K168" s="749" t="s">
        <v>839</v>
      </c>
      <c r="L168" s="752">
        <v>92.95</v>
      </c>
      <c r="M168" s="752">
        <v>3</v>
      </c>
      <c r="N168" s="753">
        <v>278.85000000000002</v>
      </c>
    </row>
    <row r="169" spans="1:14" ht="14.4" customHeight="1" x14ac:dyDescent="0.3">
      <c r="A169" s="747" t="s">
        <v>557</v>
      </c>
      <c r="B169" s="748" t="s">
        <v>558</v>
      </c>
      <c r="C169" s="749" t="s">
        <v>577</v>
      </c>
      <c r="D169" s="750" t="s">
        <v>578</v>
      </c>
      <c r="E169" s="751">
        <v>50113001</v>
      </c>
      <c r="F169" s="750" t="s">
        <v>589</v>
      </c>
      <c r="G169" s="749" t="s">
        <v>590</v>
      </c>
      <c r="H169" s="749">
        <v>51383</v>
      </c>
      <c r="I169" s="749">
        <v>51383</v>
      </c>
      <c r="J169" s="749" t="s">
        <v>669</v>
      </c>
      <c r="K169" s="749" t="s">
        <v>671</v>
      </c>
      <c r="L169" s="752">
        <v>93.5</v>
      </c>
      <c r="M169" s="752">
        <v>1</v>
      </c>
      <c r="N169" s="753">
        <v>93.5</v>
      </c>
    </row>
    <row r="170" spans="1:14" ht="14.4" customHeight="1" x14ac:dyDescent="0.3">
      <c r="A170" s="747" t="s">
        <v>557</v>
      </c>
      <c r="B170" s="748" t="s">
        <v>558</v>
      </c>
      <c r="C170" s="749" t="s">
        <v>577</v>
      </c>
      <c r="D170" s="750" t="s">
        <v>578</v>
      </c>
      <c r="E170" s="751">
        <v>50113001</v>
      </c>
      <c r="F170" s="750" t="s">
        <v>589</v>
      </c>
      <c r="G170" s="749" t="s">
        <v>590</v>
      </c>
      <c r="H170" s="749">
        <v>202362</v>
      </c>
      <c r="I170" s="749">
        <v>202362</v>
      </c>
      <c r="J170" s="749" t="s">
        <v>840</v>
      </c>
      <c r="K170" s="749" t="s">
        <v>841</v>
      </c>
      <c r="L170" s="752">
        <v>61.709999999999972</v>
      </c>
      <c r="M170" s="752">
        <v>2</v>
      </c>
      <c r="N170" s="753">
        <v>123.41999999999994</v>
      </c>
    </row>
    <row r="171" spans="1:14" ht="14.4" customHeight="1" x14ac:dyDescent="0.3">
      <c r="A171" s="747" t="s">
        <v>557</v>
      </c>
      <c r="B171" s="748" t="s">
        <v>558</v>
      </c>
      <c r="C171" s="749" t="s">
        <v>577</v>
      </c>
      <c r="D171" s="750" t="s">
        <v>578</v>
      </c>
      <c r="E171" s="751">
        <v>50113001</v>
      </c>
      <c r="F171" s="750" t="s">
        <v>589</v>
      </c>
      <c r="G171" s="749" t="s">
        <v>590</v>
      </c>
      <c r="H171" s="749">
        <v>850724</v>
      </c>
      <c r="I171" s="749">
        <v>120325</v>
      </c>
      <c r="J171" s="749" t="s">
        <v>842</v>
      </c>
      <c r="K171" s="749" t="s">
        <v>843</v>
      </c>
      <c r="L171" s="752">
        <v>47.330000000000005</v>
      </c>
      <c r="M171" s="752">
        <v>1</v>
      </c>
      <c r="N171" s="753">
        <v>47.330000000000005</v>
      </c>
    </row>
    <row r="172" spans="1:14" ht="14.4" customHeight="1" x14ac:dyDescent="0.3">
      <c r="A172" s="747" t="s">
        <v>557</v>
      </c>
      <c r="B172" s="748" t="s">
        <v>558</v>
      </c>
      <c r="C172" s="749" t="s">
        <v>577</v>
      </c>
      <c r="D172" s="750" t="s">
        <v>578</v>
      </c>
      <c r="E172" s="751">
        <v>50113001</v>
      </c>
      <c r="F172" s="750" t="s">
        <v>589</v>
      </c>
      <c r="G172" s="749" t="s">
        <v>590</v>
      </c>
      <c r="H172" s="749">
        <v>208466</v>
      </c>
      <c r="I172" s="749">
        <v>208466</v>
      </c>
      <c r="J172" s="749" t="s">
        <v>844</v>
      </c>
      <c r="K172" s="749" t="s">
        <v>845</v>
      </c>
      <c r="L172" s="752">
        <v>792.7700000000001</v>
      </c>
      <c r="M172" s="752">
        <v>2</v>
      </c>
      <c r="N172" s="753">
        <v>1585.5400000000002</v>
      </c>
    </row>
    <row r="173" spans="1:14" ht="14.4" customHeight="1" x14ac:dyDescent="0.3">
      <c r="A173" s="747" t="s">
        <v>557</v>
      </c>
      <c r="B173" s="748" t="s">
        <v>558</v>
      </c>
      <c r="C173" s="749" t="s">
        <v>577</v>
      </c>
      <c r="D173" s="750" t="s">
        <v>578</v>
      </c>
      <c r="E173" s="751">
        <v>50113001</v>
      </c>
      <c r="F173" s="750" t="s">
        <v>589</v>
      </c>
      <c r="G173" s="749" t="s">
        <v>590</v>
      </c>
      <c r="H173" s="749">
        <v>100802</v>
      </c>
      <c r="I173" s="749">
        <v>0</v>
      </c>
      <c r="J173" s="749" t="s">
        <v>674</v>
      </c>
      <c r="K173" s="749" t="s">
        <v>675</v>
      </c>
      <c r="L173" s="752">
        <v>87.416505803688224</v>
      </c>
      <c r="M173" s="752">
        <v>3</v>
      </c>
      <c r="N173" s="753">
        <v>262.24951741106469</v>
      </c>
    </row>
    <row r="174" spans="1:14" ht="14.4" customHeight="1" x14ac:dyDescent="0.3">
      <c r="A174" s="747" t="s">
        <v>557</v>
      </c>
      <c r="B174" s="748" t="s">
        <v>558</v>
      </c>
      <c r="C174" s="749" t="s">
        <v>577</v>
      </c>
      <c r="D174" s="750" t="s">
        <v>578</v>
      </c>
      <c r="E174" s="751">
        <v>50113001</v>
      </c>
      <c r="F174" s="750" t="s">
        <v>589</v>
      </c>
      <c r="G174" s="749" t="s">
        <v>601</v>
      </c>
      <c r="H174" s="749">
        <v>215964</v>
      </c>
      <c r="I174" s="749">
        <v>215964</v>
      </c>
      <c r="J174" s="749" t="s">
        <v>846</v>
      </c>
      <c r="K174" s="749" t="s">
        <v>847</v>
      </c>
      <c r="L174" s="752">
        <v>162.82999999999987</v>
      </c>
      <c r="M174" s="752">
        <v>1</v>
      </c>
      <c r="N174" s="753">
        <v>162.82999999999987</v>
      </c>
    </row>
    <row r="175" spans="1:14" ht="14.4" customHeight="1" x14ac:dyDescent="0.3">
      <c r="A175" s="747" t="s">
        <v>557</v>
      </c>
      <c r="B175" s="748" t="s">
        <v>558</v>
      </c>
      <c r="C175" s="749" t="s">
        <v>577</v>
      </c>
      <c r="D175" s="750" t="s">
        <v>578</v>
      </c>
      <c r="E175" s="751">
        <v>50113001</v>
      </c>
      <c r="F175" s="750" t="s">
        <v>589</v>
      </c>
      <c r="G175" s="749" t="s">
        <v>590</v>
      </c>
      <c r="H175" s="749">
        <v>117189</v>
      </c>
      <c r="I175" s="749">
        <v>17189</v>
      </c>
      <c r="J175" s="749" t="s">
        <v>676</v>
      </c>
      <c r="K175" s="749" t="s">
        <v>677</v>
      </c>
      <c r="L175" s="752">
        <v>55.870000000000012</v>
      </c>
      <c r="M175" s="752">
        <v>1</v>
      </c>
      <c r="N175" s="753">
        <v>55.870000000000012</v>
      </c>
    </row>
    <row r="176" spans="1:14" ht="14.4" customHeight="1" x14ac:dyDescent="0.3">
      <c r="A176" s="747" t="s">
        <v>557</v>
      </c>
      <c r="B176" s="748" t="s">
        <v>558</v>
      </c>
      <c r="C176" s="749" t="s">
        <v>577</v>
      </c>
      <c r="D176" s="750" t="s">
        <v>578</v>
      </c>
      <c r="E176" s="751">
        <v>50113001</v>
      </c>
      <c r="F176" s="750" t="s">
        <v>589</v>
      </c>
      <c r="G176" s="749" t="s">
        <v>590</v>
      </c>
      <c r="H176" s="749">
        <v>102486</v>
      </c>
      <c r="I176" s="749">
        <v>2486</v>
      </c>
      <c r="J176" s="749" t="s">
        <v>678</v>
      </c>
      <c r="K176" s="749" t="s">
        <v>679</v>
      </c>
      <c r="L176" s="752">
        <v>123.10000000000002</v>
      </c>
      <c r="M176" s="752">
        <v>5</v>
      </c>
      <c r="N176" s="753">
        <v>615.50000000000011</v>
      </c>
    </row>
    <row r="177" spans="1:14" ht="14.4" customHeight="1" x14ac:dyDescent="0.3">
      <c r="A177" s="747" t="s">
        <v>557</v>
      </c>
      <c r="B177" s="748" t="s">
        <v>558</v>
      </c>
      <c r="C177" s="749" t="s">
        <v>577</v>
      </c>
      <c r="D177" s="750" t="s">
        <v>578</v>
      </c>
      <c r="E177" s="751">
        <v>50113001</v>
      </c>
      <c r="F177" s="750" t="s">
        <v>589</v>
      </c>
      <c r="G177" s="749" t="s">
        <v>590</v>
      </c>
      <c r="H177" s="749">
        <v>100489</v>
      </c>
      <c r="I177" s="749">
        <v>489</v>
      </c>
      <c r="J177" s="749" t="s">
        <v>848</v>
      </c>
      <c r="K177" s="749" t="s">
        <v>849</v>
      </c>
      <c r="L177" s="752">
        <v>47.339999999999982</v>
      </c>
      <c r="M177" s="752">
        <v>1</v>
      </c>
      <c r="N177" s="753">
        <v>47.339999999999982</v>
      </c>
    </row>
    <row r="178" spans="1:14" ht="14.4" customHeight="1" x14ac:dyDescent="0.3">
      <c r="A178" s="747" t="s">
        <v>557</v>
      </c>
      <c r="B178" s="748" t="s">
        <v>558</v>
      </c>
      <c r="C178" s="749" t="s">
        <v>577</v>
      </c>
      <c r="D178" s="750" t="s">
        <v>578</v>
      </c>
      <c r="E178" s="751">
        <v>50113001</v>
      </c>
      <c r="F178" s="750" t="s">
        <v>589</v>
      </c>
      <c r="G178" s="749" t="s">
        <v>590</v>
      </c>
      <c r="H178" s="749">
        <v>930661</v>
      </c>
      <c r="I178" s="749">
        <v>0</v>
      </c>
      <c r="J178" s="749" t="s">
        <v>680</v>
      </c>
      <c r="K178" s="749" t="s">
        <v>559</v>
      </c>
      <c r="L178" s="752">
        <v>316.91708225587558</v>
      </c>
      <c r="M178" s="752">
        <v>1</v>
      </c>
      <c r="N178" s="753">
        <v>316.91708225587558</v>
      </c>
    </row>
    <row r="179" spans="1:14" ht="14.4" customHeight="1" x14ac:dyDescent="0.3">
      <c r="A179" s="747" t="s">
        <v>557</v>
      </c>
      <c r="B179" s="748" t="s">
        <v>558</v>
      </c>
      <c r="C179" s="749" t="s">
        <v>577</v>
      </c>
      <c r="D179" s="750" t="s">
        <v>578</v>
      </c>
      <c r="E179" s="751">
        <v>50113001</v>
      </c>
      <c r="F179" s="750" t="s">
        <v>589</v>
      </c>
      <c r="G179" s="749" t="s">
        <v>590</v>
      </c>
      <c r="H179" s="749">
        <v>920362</v>
      </c>
      <c r="I179" s="749">
        <v>0</v>
      </c>
      <c r="J179" s="749" t="s">
        <v>850</v>
      </c>
      <c r="K179" s="749" t="s">
        <v>559</v>
      </c>
      <c r="L179" s="752">
        <v>518.0527228163653</v>
      </c>
      <c r="M179" s="752">
        <v>2</v>
      </c>
      <c r="N179" s="753">
        <v>1036.1054456327306</v>
      </c>
    </row>
    <row r="180" spans="1:14" ht="14.4" customHeight="1" x14ac:dyDescent="0.3">
      <c r="A180" s="747" t="s">
        <v>557</v>
      </c>
      <c r="B180" s="748" t="s">
        <v>558</v>
      </c>
      <c r="C180" s="749" t="s">
        <v>577</v>
      </c>
      <c r="D180" s="750" t="s">
        <v>578</v>
      </c>
      <c r="E180" s="751">
        <v>50113001</v>
      </c>
      <c r="F180" s="750" t="s">
        <v>589</v>
      </c>
      <c r="G180" s="749" t="s">
        <v>590</v>
      </c>
      <c r="H180" s="749">
        <v>843067</v>
      </c>
      <c r="I180" s="749">
        <v>0</v>
      </c>
      <c r="J180" s="749" t="s">
        <v>684</v>
      </c>
      <c r="K180" s="749" t="s">
        <v>559</v>
      </c>
      <c r="L180" s="752">
        <v>373.11253566649083</v>
      </c>
      <c r="M180" s="752">
        <v>7</v>
      </c>
      <c r="N180" s="753">
        <v>2611.787749665436</v>
      </c>
    </row>
    <row r="181" spans="1:14" ht="14.4" customHeight="1" x14ac:dyDescent="0.3">
      <c r="A181" s="747" t="s">
        <v>557</v>
      </c>
      <c r="B181" s="748" t="s">
        <v>558</v>
      </c>
      <c r="C181" s="749" t="s">
        <v>577</v>
      </c>
      <c r="D181" s="750" t="s">
        <v>578</v>
      </c>
      <c r="E181" s="751">
        <v>50113001</v>
      </c>
      <c r="F181" s="750" t="s">
        <v>589</v>
      </c>
      <c r="G181" s="749" t="s">
        <v>601</v>
      </c>
      <c r="H181" s="749">
        <v>169714</v>
      </c>
      <c r="I181" s="749">
        <v>169714</v>
      </c>
      <c r="J181" s="749" t="s">
        <v>851</v>
      </c>
      <c r="K181" s="749" t="s">
        <v>852</v>
      </c>
      <c r="L181" s="752">
        <v>112.28000000000003</v>
      </c>
      <c r="M181" s="752">
        <v>1</v>
      </c>
      <c r="N181" s="753">
        <v>112.28000000000003</v>
      </c>
    </row>
    <row r="182" spans="1:14" ht="14.4" customHeight="1" x14ac:dyDescent="0.3">
      <c r="A182" s="747" t="s">
        <v>557</v>
      </c>
      <c r="B182" s="748" t="s">
        <v>558</v>
      </c>
      <c r="C182" s="749" t="s">
        <v>577</v>
      </c>
      <c r="D182" s="750" t="s">
        <v>578</v>
      </c>
      <c r="E182" s="751">
        <v>50113001</v>
      </c>
      <c r="F182" s="750" t="s">
        <v>589</v>
      </c>
      <c r="G182" s="749" t="s">
        <v>590</v>
      </c>
      <c r="H182" s="749">
        <v>188219</v>
      </c>
      <c r="I182" s="749">
        <v>88219</v>
      </c>
      <c r="J182" s="749" t="s">
        <v>853</v>
      </c>
      <c r="K182" s="749" t="s">
        <v>854</v>
      </c>
      <c r="L182" s="752">
        <v>141.80250095587519</v>
      </c>
      <c r="M182" s="752">
        <v>4</v>
      </c>
      <c r="N182" s="753">
        <v>567.21000382350076</v>
      </c>
    </row>
    <row r="183" spans="1:14" ht="14.4" customHeight="1" x14ac:dyDescent="0.3">
      <c r="A183" s="747" t="s">
        <v>557</v>
      </c>
      <c r="B183" s="748" t="s">
        <v>558</v>
      </c>
      <c r="C183" s="749" t="s">
        <v>577</v>
      </c>
      <c r="D183" s="750" t="s">
        <v>578</v>
      </c>
      <c r="E183" s="751">
        <v>50113001</v>
      </c>
      <c r="F183" s="750" t="s">
        <v>589</v>
      </c>
      <c r="G183" s="749" t="s">
        <v>601</v>
      </c>
      <c r="H183" s="749">
        <v>207098</v>
      </c>
      <c r="I183" s="749">
        <v>207098</v>
      </c>
      <c r="J183" s="749" t="s">
        <v>855</v>
      </c>
      <c r="K183" s="749" t="s">
        <v>856</v>
      </c>
      <c r="L183" s="752">
        <v>137.97999999999999</v>
      </c>
      <c r="M183" s="752">
        <v>1</v>
      </c>
      <c r="N183" s="753">
        <v>137.97999999999999</v>
      </c>
    </row>
    <row r="184" spans="1:14" ht="14.4" customHeight="1" x14ac:dyDescent="0.3">
      <c r="A184" s="747" t="s">
        <v>557</v>
      </c>
      <c r="B184" s="748" t="s">
        <v>558</v>
      </c>
      <c r="C184" s="749" t="s">
        <v>577</v>
      </c>
      <c r="D184" s="750" t="s">
        <v>578</v>
      </c>
      <c r="E184" s="751">
        <v>50113001</v>
      </c>
      <c r="F184" s="750" t="s">
        <v>589</v>
      </c>
      <c r="G184" s="749" t="s">
        <v>601</v>
      </c>
      <c r="H184" s="749">
        <v>844554</v>
      </c>
      <c r="I184" s="749">
        <v>114065</v>
      </c>
      <c r="J184" s="749" t="s">
        <v>688</v>
      </c>
      <c r="K184" s="749" t="s">
        <v>689</v>
      </c>
      <c r="L184" s="752">
        <v>18.290000000000003</v>
      </c>
      <c r="M184" s="752">
        <v>1</v>
      </c>
      <c r="N184" s="753">
        <v>18.290000000000003</v>
      </c>
    </row>
    <row r="185" spans="1:14" ht="14.4" customHeight="1" x14ac:dyDescent="0.3">
      <c r="A185" s="747" t="s">
        <v>557</v>
      </c>
      <c r="B185" s="748" t="s">
        <v>558</v>
      </c>
      <c r="C185" s="749" t="s">
        <v>577</v>
      </c>
      <c r="D185" s="750" t="s">
        <v>578</v>
      </c>
      <c r="E185" s="751">
        <v>50113001</v>
      </c>
      <c r="F185" s="750" t="s">
        <v>589</v>
      </c>
      <c r="G185" s="749" t="s">
        <v>590</v>
      </c>
      <c r="H185" s="749">
        <v>67558</v>
      </c>
      <c r="I185" s="749">
        <v>67558</v>
      </c>
      <c r="J185" s="749" t="s">
        <v>692</v>
      </c>
      <c r="K185" s="749" t="s">
        <v>693</v>
      </c>
      <c r="L185" s="752">
        <v>27.468823529411765</v>
      </c>
      <c r="M185" s="752">
        <v>17</v>
      </c>
      <c r="N185" s="753">
        <v>466.97</v>
      </c>
    </row>
    <row r="186" spans="1:14" ht="14.4" customHeight="1" x14ac:dyDescent="0.3">
      <c r="A186" s="747" t="s">
        <v>557</v>
      </c>
      <c r="B186" s="748" t="s">
        <v>558</v>
      </c>
      <c r="C186" s="749" t="s">
        <v>577</v>
      </c>
      <c r="D186" s="750" t="s">
        <v>578</v>
      </c>
      <c r="E186" s="751">
        <v>50113001</v>
      </c>
      <c r="F186" s="750" t="s">
        <v>589</v>
      </c>
      <c r="G186" s="749" t="s">
        <v>590</v>
      </c>
      <c r="H186" s="749">
        <v>117992</v>
      </c>
      <c r="I186" s="749">
        <v>17992</v>
      </c>
      <c r="J186" s="749" t="s">
        <v>857</v>
      </c>
      <c r="K186" s="749" t="s">
        <v>858</v>
      </c>
      <c r="L186" s="752">
        <v>94.553333333333299</v>
      </c>
      <c r="M186" s="752">
        <v>3</v>
      </c>
      <c r="N186" s="753">
        <v>283.65999999999991</v>
      </c>
    </row>
    <row r="187" spans="1:14" ht="14.4" customHeight="1" x14ac:dyDescent="0.3">
      <c r="A187" s="747" t="s">
        <v>557</v>
      </c>
      <c r="B187" s="748" t="s">
        <v>558</v>
      </c>
      <c r="C187" s="749" t="s">
        <v>577</v>
      </c>
      <c r="D187" s="750" t="s">
        <v>578</v>
      </c>
      <c r="E187" s="751">
        <v>50113001</v>
      </c>
      <c r="F187" s="750" t="s">
        <v>589</v>
      </c>
      <c r="G187" s="749" t="s">
        <v>590</v>
      </c>
      <c r="H187" s="749">
        <v>100498</v>
      </c>
      <c r="I187" s="749">
        <v>498</v>
      </c>
      <c r="J187" s="749" t="s">
        <v>694</v>
      </c>
      <c r="K187" s="749" t="s">
        <v>695</v>
      </c>
      <c r="L187" s="752">
        <v>106.28799999999998</v>
      </c>
      <c r="M187" s="752">
        <v>5</v>
      </c>
      <c r="N187" s="753">
        <v>531.43999999999994</v>
      </c>
    </row>
    <row r="188" spans="1:14" ht="14.4" customHeight="1" x14ac:dyDescent="0.3">
      <c r="A188" s="747" t="s">
        <v>557</v>
      </c>
      <c r="B188" s="748" t="s">
        <v>558</v>
      </c>
      <c r="C188" s="749" t="s">
        <v>577</v>
      </c>
      <c r="D188" s="750" t="s">
        <v>578</v>
      </c>
      <c r="E188" s="751">
        <v>50113001</v>
      </c>
      <c r="F188" s="750" t="s">
        <v>589</v>
      </c>
      <c r="G188" s="749" t="s">
        <v>590</v>
      </c>
      <c r="H188" s="749">
        <v>225168</v>
      </c>
      <c r="I188" s="749">
        <v>225168</v>
      </c>
      <c r="J188" s="749" t="s">
        <v>859</v>
      </c>
      <c r="K188" s="749" t="s">
        <v>860</v>
      </c>
      <c r="L188" s="752">
        <v>65.38</v>
      </c>
      <c r="M188" s="752">
        <v>2</v>
      </c>
      <c r="N188" s="753">
        <v>130.76</v>
      </c>
    </row>
    <row r="189" spans="1:14" ht="14.4" customHeight="1" x14ac:dyDescent="0.3">
      <c r="A189" s="747" t="s">
        <v>557</v>
      </c>
      <c r="B189" s="748" t="s">
        <v>558</v>
      </c>
      <c r="C189" s="749" t="s">
        <v>577</v>
      </c>
      <c r="D189" s="750" t="s">
        <v>578</v>
      </c>
      <c r="E189" s="751">
        <v>50113001</v>
      </c>
      <c r="F189" s="750" t="s">
        <v>589</v>
      </c>
      <c r="G189" s="749" t="s">
        <v>601</v>
      </c>
      <c r="H189" s="749">
        <v>201290</v>
      </c>
      <c r="I189" s="749">
        <v>201290</v>
      </c>
      <c r="J189" s="749" t="s">
        <v>861</v>
      </c>
      <c r="K189" s="749" t="s">
        <v>741</v>
      </c>
      <c r="L189" s="752">
        <v>43.42</v>
      </c>
      <c r="M189" s="752">
        <v>1</v>
      </c>
      <c r="N189" s="753">
        <v>43.42</v>
      </c>
    </row>
    <row r="190" spans="1:14" ht="14.4" customHeight="1" x14ac:dyDescent="0.3">
      <c r="A190" s="747" t="s">
        <v>557</v>
      </c>
      <c r="B190" s="748" t="s">
        <v>558</v>
      </c>
      <c r="C190" s="749" t="s">
        <v>577</v>
      </c>
      <c r="D190" s="750" t="s">
        <v>578</v>
      </c>
      <c r="E190" s="751">
        <v>50113001</v>
      </c>
      <c r="F190" s="750" t="s">
        <v>589</v>
      </c>
      <c r="G190" s="749" t="s">
        <v>590</v>
      </c>
      <c r="H190" s="749">
        <v>102684</v>
      </c>
      <c r="I190" s="749">
        <v>2684</v>
      </c>
      <c r="J190" s="749" t="s">
        <v>696</v>
      </c>
      <c r="K190" s="749" t="s">
        <v>698</v>
      </c>
      <c r="L190" s="752">
        <v>73.732857142857156</v>
      </c>
      <c r="M190" s="752">
        <v>7</v>
      </c>
      <c r="N190" s="753">
        <v>516.13000000000011</v>
      </c>
    </row>
    <row r="191" spans="1:14" ht="14.4" customHeight="1" x14ac:dyDescent="0.3">
      <c r="A191" s="747" t="s">
        <v>557</v>
      </c>
      <c r="B191" s="748" t="s">
        <v>558</v>
      </c>
      <c r="C191" s="749" t="s">
        <v>577</v>
      </c>
      <c r="D191" s="750" t="s">
        <v>578</v>
      </c>
      <c r="E191" s="751">
        <v>50113001</v>
      </c>
      <c r="F191" s="750" t="s">
        <v>589</v>
      </c>
      <c r="G191" s="749" t="s">
        <v>590</v>
      </c>
      <c r="H191" s="749">
        <v>160480</v>
      </c>
      <c r="I191" s="749">
        <v>160480</v>
      </c>
      <c r="J191" s="749" t="s">
        <v>862</v>
      </c>
      <c r="K191" s="749" t="s">
        <v>741</v>
      </c>
      <c r="L191" s="752">
        <v>87.110000000000028</v>
      </c>
      <c r="M191" s="752">
        <v>1</v>
      </c>
      <c r="N191" s="753">
        <v>87.110000000000028</v>
      </c>
    </row>
    <row r="192" spans="1:14" ht="14.4" customHeight="1" x14ac:dyDescent="0.3">
      <c r="A192" s="747" t="s">
        <v>557</v>
      </c>
      <c r="B192" s="748" t="s">
        <v>558</v>
      </c>
      <c r="C192" s="749" t="s">
        <v>577</v>
      </c>
      <c r="D192" s="750" t="s">
        <v>578</v>
      </c>
      <c r="E192" s="751">
        <v>50113001</v>
      </c>
      <c r="F192" s="750" t="s">
        <v>589</v>
      </c>
      <c r="G192" s="749" t="s">
        <v>590</v>
      </c>
      <c r="H192" s="749">
        <v>223159</v>
      </c>
      <c r="I192" s="749">
        <v>223159</v>
      </c>
      <c r="J192" s="749" t="s">
        <v>863</v>
      </c>
      <c r="K192" s="749" t="s">
        <v>864</v>
      </c>
      <c r="L192" s="752">
        <v>73.010000000000005</v>
      </c>
      <c r="M192" s="752">
        <v>2</v>
      </c>
      <c r="N192" s="753">
        <v>146.02000000000001</v>
      </c>
    </row>
    <row r="193" spans="1:14" ht="14.4" customHeight="1" x14ac:dyDescent="0.3">
      <c r="A193" s="747" t="s">
        <v>557</v>
      </c>
      <c r="B193" s="748" t="s">
        <v>558</v>
      </c>
      <c r="C193" s="749" t="s">
        <v>577</v>
      </c>
      <c r="D193" s="750" t="s">
        <v>578</v>
      </c>
      <c r="E193" s="751">
        <v>50113001</v>
      </c>
      <c r="F193" s="750" t="s">
        <v>589</v>
      </c>
      <c r="G193" s="749" t="s">
        <v>590</v>
      </c>
      <c r="H193" s="749">
        <v>100513</v>
      </c>
      <c r="I193" s="749">
        <v>513</v>
      </c>
      <c r="J193" s="749" t="s">
        <v>699</v>
      </c>
      <c r="K193" s="749" t="s">
        <v>695</v>
      </c>
      <c r="L193" s="752">
        <v>56.779999999999994</v>
      </c>
      <c r="M193" s="752">
        <v>3</v>
      </c>
      <c r="N193" s="753">
        <v>170.33999999999997</v>
      </c>
    </row>
    <row r="194" spans="1:14" ht="14.4" customHeight="1" x14ac:dyDescent="0.3">
      <c r="A194" s="747" t="s">
        <v>557</v>
      </c>
      <c r="B194" s="748" t="s">
        <v>558</v>
      </c>
      <c r="C194" s="749" t="s">
        <v>577</v>
      </c>
      <c r="D194" s="750" t="s">
        <v>578</v>
      </c>
      <c r="E194" s="751">
        <v>50113001</v>
      </c>
      <c r="F194" s="750" t="s">
        <v>589</v>
      </c>
      <c r="G194" s="749" t="s">
        <v>590</v>
      </c>
      <c r="H194" s="749">
        <v>100527</v>
      </c>
      <c r="I194" s="749">
        <v>527</v>
      </c>
      <c r="J194" s="749" t="s">
        <v>865</v>
      </c>
      <c r="K194" s="749" t="s">
        <v>866</v>
      </c>
      <c r="L194" s="752">
        <v>136.55000000000004</v>
      </c>
      <c r="M194" s="752">
        <v>1</v>
      </c>
      <c r="N194" s="753">
        <v>136.55000000000004</v>
      </c>
    </row>
    <row r="195" spans="1:14" ht="14.4" customHeight="1" x14ac:dyDescent="0.3">
      <c r="A195" s="747" t="s">
        <v>557</v>
      </c>
      <c r="B195" s="748" t="s">
        <v>558</v>
      </c>
      <c r="C195" s="749" t="s">
        <v>577</v>
      </c>
      <c r="D195" s="750" t="s">
        <v>578</v>
      </c>
      <c r="E195" s="751">
        <v>50113001</v>
      </c>
      <c r="F195" s="750" t="s">
        <v>589</v>
      </c>
      <c r="G195" s="749" t="s">
        <v>601</v>
      </c>
      <c r="H195" s="749">
        <v>112572</v>
      </c>
      <c r="I195" s="749">
        <v>112572</v>
      </c>
      <c r="J195" s="749" t="s">
        <v>867</v>
      </c>
      <c r="K195" s="749" t="s">
        <v>868</v>
      </c>
      <c r="L195" s="752">
        <v>64.860000000000014</v>
      </c>
      <c r="M195" s="752">
        <v>1</v>
      </c>
      <c r="N195" s="753">
        <v>64.860000000000014</v>
      </c>
    </row>
    <row r="196" spans="1:14" ht="14.4" customHeight="1" x14ac:dyDescent="0.3">
      <c r="A196" s="747" t="s">
        <v>557</v>
      </c>
      <c r="B196" s="748" t="s">
        <v>558</v>
      </c>
      <c r="C196" s="749" t="s">
        <v>577</v>
      </c>
      <c r="D196" s="750" t="s">
        <v>578</v>
      </c>
      <c r="E196" s="751">
        <v>50113001</v>
      </c>
      <c r="F196" s="750" t="s">
        <v>589</v>
      </c>
      <c r="G196" s="749" t="s">
        <v>590</v>
      </c>
      <c r="H196" s="749">
        <v>110086</v>
      </c>
      <c r="I196" s="749">
        <v>10086</v>
      </c>
      <c r="J196" s="749" t="s">
        <v>869</v>
      </c>
      <c r="K196" s="749" t="s">
        <v>870</v>
      </c>
      <c r="L196" s="752">
        <v>1592.8</v>
      </c>
      <c r="M196" s="752">
        <v>2</v>
      </c>
      <c r="N196" s="753">
        <v>3185.6</v>
      </c>
    </row>
    <row r="197" spans="1:14" ht="14.4" customHeight="1" x14ac:dyDescent="0.3">
      <c r="A197" s="747" t="s">
        <v>557</v>
      </c>
      <c r="B197" s="748" t="s">
        <v>558</v>
      </c>
      <c r="C197" s="749" t="s">
        <v>577</v>
      </c>
      <c r="D197" s="750" t="s">
        <v>578</v>
      </c>
      <c r="E197" s="751">
        <v>50113001</v>
      </c>
      <c r="F197" s="750" t="s">
        <v>589</v>
      </c>
      <c r="G197" s="749" t="s">
        <v>590</v>
      </c>
      <c r="H197" s="749">
        <v>184399</v>
      </c>
      <c r="I197" s="749">
        <v>84399</v>
      </c>
      <c r="J197" s="749" t="s">
        <v>871</v>
      </c>
      <c r="K197" s="749" t="s">
        <v>872</v>
      </c>
      <c r="L197" s="752">
        <v>320.25</v>
      </c>
      <c r="M197" s="752">
        <v>2</v>
      </c>
      <c r="N197" s="753">
        <v>640.5</v>
      </c>
    </row>
    <row r="198" spans="1:14" ht="14.4" customHeight="1" x14ac:dyDescent="0.3">
      <c r="A198" s="747" t="s">
        <v>557</v>
      </c>
      <c r="B198" s="748" t="s">
        <v>558</v>
      </c>
      <c r="C198" s="749" t="s">
        <v>577</v>
      </c>
      <c r="D198" s="750" t="s">
        <v>578</v>
      </c>
      <c r="E198" s="751">
        <v>50113001</v>
      </c>
      <c r="F198" s="750" t="s">
        <v>589</v>
      </c>
      <c r="G198" s="749" t="s">
        <v>590</v>
      </c>
      <c r="H198" s="749">
        <v>188860</v>
      </c>
      <c r="I198" s="749">
        <v>154078</v>
      </c>
      <c r="J198" s="749" t="s">
        <v>873</v>
      </c>
      <c r="K198" s="749" t="s">
        <v>874</v>
      </c>
      <c r="L198" s="752">
        <v>833.62</v>
      </c>
      <c r="M198" s="752">
        <v>1</v>
      </c>
      <c r="N198" s="753">
        <v>833.62</v>
      </c>
    </row>
    <row r="199" spans="1:14" ht="14.4" customHeight="1" x14ac:dyDescent="0.3">
      <c r="A199" s="747" t="s">
        <v>557</v>
      </c>
      <c r="B199" s="748" t="s">
        <v>558</v>
      </c>
      <c r="C199" s="749" t="s">
        <v>577</v>
      </c>
      <c r="D199" s="750" t="s">
        <v>578</v>
      </c>
      <c r="E199" s="751">
        <v>50113001</v>
      </c>
      <c r="F199" s="750" t="s">
        <v>589</v>
      </c>
      <c r="G199" s="749" t="s">
        <v>590</v>
      </c>
      <c r="H199" s="749">
        <v>988466</v>
      </c>
      <c r="I199" s="749">
        <v>192729</v>
      </c>
      <c r="J199" s="749" t="s">
        <v>875</v>
      </c>
      <c r="K199" s="749" t="s">
        <v>876</v>
      </c>
      <c r="L199" s="752">
        <v>54.099999999999987</v>
      </c>
      <c r="M199" s="752">
        <v>1</v>
      </c>
      <c r="N199" s="753">
        <v>54.099999999999987</v>
      </c>
    </row>
    <row r="200" spans="1:14" ht="14.4" customHeight="1" x14ac:dyDescent="0.3">
      <c r="A200" s="747" t="s">
        <v>557</v>
      </c>
      <c r="B200" s="748" t="s">
        <v>558</v>
      </c>
      <c r="C200" s="749" t="s">
        <v>577</v>
      </c>
      <c r="D200" s="750" t="s">
        <v>578</v>
      </c>
      <c r="E200" s="751">
        <v>50113001</v>
      </c>
      <c r="F200" s="750" t="s">
        <v>589</v>
      </c>
      <c r="G200" s="749" t="s">
        <v>601</v>
      </c>
      <c r="H200" s="749">
        <v>107981</v>
      </c>
      <c r="I200" s="749">
        <v>7981</v>
      </c>
      <c r="J200" s="749" t="s">
        <v>703</v>
      </c>
      <c r="K200" s="749" t="s">
        <v>704</v>
      </c>
      <c r="L200" s="752">
        <v>50.646250000000009</v>
      </c>
      <c r="M200" s="752">
        <v>48</v>
      </c>
      <c r="N200" s="753">
        <v>2431.0200000000004</v>
      </c>
    </row>
    <row r="201" spans="1:14" ht="14.4" customHeight="1" x14ac:dyDescent="0.3">
      <c r="A201" s="747" t="s">
        <v>557</v>
      </c>
      <c r="B201" s="748" t="s">
        <v>558</v>
      </c>
      <c r="C201" s="749" t="s">
        <v>577</v>
      </c>
      <c r="D201" s="750" t="s">
        <v>578</v>
      </c>
      <c r="E201" s="751">
        <v>50113001</v>
      </c>
      <c r="F201" s="750" t="s">
        <v>589</v>
      </c>
      <c r="G201" s="749" t="s">
        <v>601</v>
      </c>
      <c r="H201" s="749">
        <v>155823</v>
      </c>
      <c r="I201" s="749">
        <v>55823</v>
      </c>
      <c r="J201" s="749" t="s">
        <v>703</v>
      </c>
      <c r="K201" s="749" t="s">
        <v>705</v>
      </c>
      <c r="L201" s="752">
        <v>33.474651162790693</v>
      </c>
      <c r="M201" s="752">
        <v>86</v>
      </c>
      <c r="N201" s="753">
        <v>2878.8199999999997</v>
      </c>
    </row>
    <row r="202" spans="1:14" ht="14.4" customHeight="1" x14ac:dyDescent="0.3">
      <c r="A202" s="747" t="s">
        <v>557</v>
      </c>
      <c r="B202" s="748" t="s">
        <v>558</v>
      </c>
      <c r="C202" s="749" t="s">
        <v>577</v>
      </c>
      <c r="D202" s="750" t="s">
        <v>578</v>
      </c>
      <c r="E202" s="751">
        <v>50113001</v>
      </c>
      <c r="F202" s="750" t="s">
        <v>589</v>
      </c>
      <c r="G202" s="749" t="s">
        <v>601</v>
      </c>
      <c r="H202" s="749">
        <v>155824</v>
      </c>
      <c r="I202" s="749">
        <v>55824</v>
      </c>
      <c r="J202" s="749" t="s">
        <v>703</v>
      </c>
      <c r="K202" s="749" t="s">
        <v>706</v>
      </c>
      <c r="L202" s="752">
        <v>50.639999999999986</v>
      </c>
      <c r="M202" s="752">
        <v>4</v>
      </c>
      <c r="N202" s="753">
        <v>202.55999999999995</v>
      </c>
    </row>
    <row r="203" spans="1:14" ht="14.4" customHeight="1" x14ac:dyDescent="0.3">
      <c r="A203" s="747" t="s">
        <v>557</v>
      </c>
      <c r="B203" s="748" t="s">
        <v>558</v>
      </c>
      <c r="C203" s="749" t="s">
        <v>577</v>
      </c>
      <c r="D203" s="750" t="s">
        <v>578</v>
      </c>
      <c r="E203" s="751">
        <v>50113001</v>
      </c>
      <c r="F203" s="750" t="s">
        <v>589</v>
      </c>
      <c r="G203" s="749" t="s">
        <v>590</v>
      </c>
      <c r="H203" s="749">
        <v>207696</v>
      </c>
      <c r="I203" s="749">
        <v>207696</v>
      </c>
      <c r="J203" s="749" t="s">
        <v>877</v>
      </c>
      <c r="K203" s="749" t="s">
        <v>878</v>
      </c>
      <c r="L203" s="752">
        <v>649.00000000000011</v>
      </c>
      <c r="M203" s="752">
        <v>1</v>
      </c>
      <c r="N203" s="753">
        <v>649.00000000000011</v>
      </c>
    </row>
    <row r="204" spans="1:14" ht="14.4" customHeight="1" x14ac:dyDescent="0.3">
      <c r="A204" s="747" t="s">
        <v>557</v>
      </c>
      <c r="B204" s="748" t="s">
        <v>558</v>
      </c>
      <c r="C204" s="749" t="s">
        <v>577</v>
      </c>
      <c r="D204" s="750" t="s">
        <v>578</v>
      </c>
      <c r="E204" s="751">
        <v>50113001</v>
      </c>
      <c r="F204" s="750" t="s">
        <v>589</v>
      </c>
      <c r="G204" s="749" t="s">
        <v>590</v>
      </c>
      <c r="H204" s="749">
        <v>849941</v>
      </c>
      <c r="I204" s="749">
        <v>162142</v>
      </c>
      <c r="J204" s="749" t="s">
        <v>712</v>
      </c>
      <c r="K204" s="749" t="s">
        <v>879</v>
      </c>
      <c r="L204" s="752">
        <v>29.709999999999994</v>
      </c>
      <c r="M204" s="752">
        <v>2</v>
      </c>
      <c r="N204" s="753">
        <v>59.419999999999987</v>
      </c>
    </row>
    <row r="205" spans="1:14" ht="14.4" customHeight="1" x14ac:dyDescent="0.3">
      <c r="A205" s="747" t="s">
        <v>557</v>
      </c>
      <c r="B205" s="748" t="s">
        <v>558</v>
      </c>
      <c r="C205" s="749" t="s">
        <v>577</v>
      </c>
      <c r="D205" s="750" t="s">
        <v>578</v>
      </c>
      <c r="E205" s="751">
        <v>50113001</v>
      </c>
      <c r="F205" s="750" t="s">
        <v>589</v>
      </c>
      <c r="G205" s="749" t="s">
        <v>590</v>
      </c>
      <c r="H205" s="749">
        <v>130229</v>
      </c>
      <c r="I205" s="749">
        <v>30229</v>
      </c>
      <c r="J205" s="749" t="s">
        <v>880</v>
      </c>
      <c r="K205" s="749" t="s">
        <v>881</v>
      </c>
      <c r="L205" s="752">
        <v>149.41499999999996</v>
      </c>
      <c r="M205" s="752">
        <v>2</v>
      </c>
      <c r="N205" s="753">
        <v>298.82999999999993</v>
      </c>
    </row>
    <row r="206" spans="1:14" ht="14.4" customHeight="1" x14ac:dyDescent="0.3">
      <c r="A206" s="747" t="s">
        <v>557</v>
      </c>
      <c r="B206" s="748" t="s">
        <v>558</v>
      </c>
      <c r="C206" s="749" t="s">
        <v>577</v>
      </c>
      <c r="D206" s="750" t="s">
        <v>578</v>
      </c>
      <c r="E206" s="751">
        <v>50113001</v>
      </c>
      <c r="F206" s="750" t="s">
        <v>589</v>
      </c>
      <c r="G206" s="749" t="s">
        <v>559</v>
      </c>
      <c r="H206" s="749">
        <v>992654</v>
      </c>
      <c r="I206" s="749">
        <v>211462</v>
      </c>
      <c r="J206" s="749" t="s">
        <v>882</v>
      </c>
      <c r="K206" s="749" t="s">
        <v>883</v>
      </c>
      <c r="L206" s="752">
        <v>111.27</v>
      </c>
      <c r="M206" s="752">
        <v>1</v>
      </c>
      <c r="N206" s="753">
        <v>111.27</v>
      </c>
    </row>
    <row r="207" spans="1:14" ht="14.4" customHeight="1" x14ac:dyDescent="0.3">
      <c r="A207" s="747" t="s">
        <v>557</v>
      </c>
      <c r="B207" s="748" t="s">
        <v>558</v>
      </c>
      <c r="C207" s="749" t="s">
        <v>577</v>
      </c>
      <c r="D207" s="750" t="s">
        <v>578</v>
      </c>
      <c r="E207" s="751">
        <v>50113001</v>
      </c>
      <c r="F207" s="750" t="s">
        <v>589</v>
      </c>
      <c r="G207" s="749" t="s">
        <v>601</v>
      </c>
      <c r="H207" s="749">
        <v>846980</v>
      </c>
      <c r="I207" s="749">
        <v>124129</v>
      </c>
      <c r="J207" s="749" t="s">
        <v>884</v>
      </c>
      <c r="K207" s="749" t="s">
        <v>741</v>
      </c>
      <c r="L207" s="752">
        <v>254.25</v>
      </c>
      <c r="M207" s="752">
        <v>1</v>
      </c>
      <c r="N207" s="753">
        <v>254.25</v>
      </c>
    </row>
    <row r="208" spans="1:14" ht="14.4" customHeight="1" x14ac:dyDescent="0.3">
      <c r="A208" s="747" t="s">
        <v>557</v>
      </c>
      <c r="B208" s="748" t="s">
        <v>558</v>
      </c>
      <c r="C208" s="749" t="s">
        <v>577</v>
      </c>
      <c r="D208" s="750" t="s">
        <v>578</v>
      </c>
      <c r="E208" s="751">
        <v>50113001</v>
      </c>
      <c r="F208" s="750" t="s">
        <v>589</v>
      </c>
      <c r="G208" s="749" t="s">
        <v>601</v>
      </c>
      <c r="H208" s="749">
        <v>191280</v>
      </c>
      <c r="I208" s="749">
        <v>91280</v>
      </c>
      <c r="J208" s="749" t="s">
        <v>885</v>
      </c>
      <c r="K208" s="749" t="s">
        <v>886</v>
      </c>
      <c r="L208" s="752">
        <v>60.580000000000041</v>
      </c>
      <c r="M208" s="752">
        <v>1</v>
      </c>
      <c r="N208" s="753">
        <v>60.580000000000041</v>
      </c>
    </row>
    <row r="209" spans="1:14" ht="14.4" customHeight="1" x14ac:dyDescent="0.3">
      <c r="A209" s="747" t="s">
        <v>557</v>
      </c>
      <c r="B209" s="748" t="s">
        <v>558</v>
      </c>
      <c r="C209" s="749" t="s">
        <v>577</v>
      </c>
      <c r="D209" s="750" t="s">
        <v>578</v>
      </c>
      <c r="E209" s="751">
        <v>50113001</v>
      </c>
      <c r="F209" s="750" t="s">
        <v>589</v>
      </c>
      <c r="G209" s="749" t="s">
        <v>601</v>
      </c>
      <c r="H209" s="749">
        <v>130652</v>
      </c>
      <c r="I209" s="749">
        <v>30652</v>
      </c>
      <c r="J209" s="749" t="s">
        <v>714</v>
      </c>
      <c r="K209" s="749" t="s">
        <v>715</v>
      </c>
      <c r="L209" s="752">
        <v>103.825</v>
      </c>
      <c r="M209" s="752">
        <v>2</v>
      </c>
      <c r="N209" s="753">
        <v>207.65</v>
      </c>
    </row>
    <row r="210" spans="1:14" ht="14.4" customHeight="1" x14ac:dyDescent="0.3">
      <c r="A210" s="747" t="s">
        <v>557</v>
      </c>
      <c r="B210" s="748" t="s">
        <v>558</v>
      </c>
      <c r="C210" s="749" t="s">
        <v>577</v>
      </c>
      <c r="D210" s="750" t="s">
        <v>578</v>
      </c>
      <c r="E210" s="751">
        <v>50113001</v>
      </c>
      <c r="F210" s="750" t="s">
        <v>589</v>
      </c>
      <c r="G210" s="749" t="s">
        <v>590</v>
      </c>
      <c r="H210" s="749">
        <v>118305</v>
      </c>
      <c r="I210" s="749">
        <v>18305</v>
      </c>
      <c r="J210" s="749" t="s">
        <v>716</v>
      </c>
      <c r="K210" s="749" t="s">
        <v>717</v>
      </c>
      <c r="L210" s="752">
        <v>242</v>
      </c>
      <c r="M210" s="752">
        <v>12</v>
      </c>
      <c r="N210" s="753">
        <v>2904</v>
      </c>
    </row>
    <row r="211" spans="1:14" ht="14.4" customHeight="1" x14ac:dyDescent="0.3">
      <c r="A211" s="747" t="s">
        <v>557</v>
      </c>
      <c r="B211" s="748" t="s">
        <v>558</v>
      </c>
      <c r="C211" s="749" t="s">
        <v>577</v>
      </c>
      <c r="D211" s="750" t="s">
        <v>578</v>
      </c>
      <c r="E211" s="751">
        <v>50113001</v>
      </c>
      <c r="F211" s="750" t="s">
        <v>589</v>
      </c>
      <c r="G211" s="749" t="s">
        <v>590</v>
      </c>
      <c r="H211" s="749">
        <v>159357</v>
      </c>
      <c r="I211" s="749">
        <v>59357</v>
      </c>
      <c r="J211" s="749" t="s">
        <v>887</v>
      </c>
      <c r="K211" s="749" t="s">
        <v>888</v>
      </c>
      <c r="L211" s="752">
        <v>188.88</v>
      </c>
      <c r="M211" s="752">
        <v>3</v>
      </c>
      <c r="N211" s="753">
        <v>566.64</v>
      </c>
    </row>
    <row r="212" spans="1:14" ht="14.4" customHeight="1" x14ac:dyDescent="0.3">
      <c r="A212" s="747" t="s">
        <v>557</v>
      </c>
      <c r="B212" s="748" t="s">
        <v>558</v>
      </c>
      <c r="C212" s="749" t="s">
        <v>577</v>
      </c>
      <c r="D212" s="750" t="s">
        <v>578</v>
      </c>
      <c r="E212" s="751">
        <v>50113001</v>
      </c>
      <c r="F212" s="750" t="s">
        <v>589</v>
      </c>
      <c r="G212" s="749" t="s">
        <v>601</v>
      </c>
      <c r="H212" s="749">
        <v>145551</v>
      </c>
      <c r="I212" s="749">
        <v>145551</v>
      </c>
      <c r="J212" s="749" t="s">
        <v>889</v>
      </c>
      <c r="K212" s="749" t="s">
        <v>890</v>
      </c>
      <c r="L212" s="752">
        <v>68.700000000000031</v>
      </c>
      <c r="M212" s="752">
        <v>1</v>
      </c>
      <c r="N212" s="753">
        <v>68.700000000000031</v>
      </c>
    </row>
    <row r="213" spans="1:14" ht="14.4" customHeight="1" x14ac:dyDescent="0.3">
      <c r="A213" s="747" t="s">
        <v>557</v>
      </c>
      <c r="B213" s="748" t="s">
        <v>558</v>
      </c>
      <c r="C213" s="749" t="s">
        <v>577</v>
      </c>
      <c r="D213" s="750" t="s">
        <v>578</v>
      </c>
      <c r="E213" s="751">
        <v>50113001</v>
      </c>
      <c r="F213" s="750" t="s">
        <v>589</v>
      </c>
      <c r="G213" s="749" t="s">
        <v>590</v>
      </c>
      <c r="H213" s="749">
        <v>180058</v>
      </c>
      <c r="I213" s="749">
        <v>80058</v>
      </c>
      <c r="J213" s="749" t="s">
        <v>891</v>
      </c>
      <c r="K213" s="749" t="s">
        <v>892</v>
      </c>
      <c r="L213" s="752">
        <v>123.41</v>
      </c>
      <c r="M213" s="752">
        <v>1</v>
      </c>
      <c r="N213" s="753">
        <v>123.41</v>
      </c>
    </row>
    <row r="214" spans="1:14" ht="14.4" customHeight="1" x14ac:dyDescent="0.3">
      <c r="A214" s="747" t="s">
        <v>557</v>
      </c>
      <c r="B214" s="748" t="s">
        <v>558</v>
      </c>
      <c r="C214" s="749" t="s">
        <v>577</v>
      </c>
      <c r="D214" s="750" t="s">
        <v>578</v>
      </c>
      <c r="E214" s="751">
        <v>50113001</v>
      </c>
      <c r="F214" s="750" t="s">
        <v>589</v>
      </c>
      <c r="G214" s="749" t="s">
        <v>601</v>
      </c>
      <c r="H214" s="749">
        <v>109709</v>
      </c>
      <c r="I214" s="749">
        <v>9709</v>
      </c>
      <c r="J214" s="749" t="s">
        <v>893</v>
      </c>
      <c r="K214" s="749" t="s">
        <v>894</v>
      </c>
      <c r="L214" s="752">
        <v>85.889999999999986</v>
      </c>
      <c r="M214" s="752">
        <v>4</v>
      </c>
      <c r="N214" s="753">
        <v>343.55999999999995</v>
      </c>
    </row>
    <row r="215" spans="1:14" ht="14.4" customHeight="1" x14ac:dyDescent="0.3">
      <c r="A215" s="747" t="s">
        <v>557</v>
      </c>
      <c r="B215" s="748" t="s">
        <v>558</v>
      </c>
      <c r="C215" s="749" t="s">
        <v>577</v>
      </c>
      <c r="D215" s="750" t="s">
        <v>578</v>
      </c>
      <c r="E215" s="751">
        <v>50113001</v>
      </c>
      <c r="F215" s="750" t="s">
        <v>589</v>
      </c>
      <c r="G215" s="749" t="s">
        <v>590</v>
      </c>
      <c r="H215" s="749">
        <v>848866</v>
      </c>
      <c r="I215" s="749">
        <v>119654</v>
      </c>
      <c r="J215" s="749" t="s">
        <v>720</v>
      </c>
      <c r="K215" s="749" t="s">
        <v>722</v>
      </c>
      <c r="L215" s="752">
        <v>255.40000000000003</v>
      </c>
      <c r="M215" s="752">
        <v>2</v>
      </c>
      <c r="N215" s="753">
        <v>510.80000000000007</v>
      </c>
    </row>
    <row r="216" spans="1:14" ht="14.4" customHeight="1" x14ac:dyDescent="0.3">
      <c r="A216" s="747" t="s">
        <v>557</v>
      </c>
      <c r="B216" s="748" t="s">
        <v>558</v>
      </c>
      <c r="C216" s="749" t="s">
        <v>577</v>
      </c>
      <c r="D216" s="750" t="s">
        <v>578</v>
      </c>
      <c r="E216" s="751">
        <v>50113001</v>
      </c>
      <c r="F216" s="750" t="s">
        <v>589</v>
      </c>
      <c r="G216" s="749" t="s">
        <v>590</v>
      </c>
      <c r="H216" s="749">
        <v>844145</v>
      </c>
      <c r="I216" s="749">
        <v>56350</v>
      </c>
      <c r="J216" s="749" t="s">
        <v>723</v>
      </c>
      <c r="K216" s="749" t="s">
        <v>724</v>
      </c>
      <c r="L216" s="752">
        <v>36.910000000000011</v>
      </c>
      <c r="M216" s="752">
        <v>4</v>
      </c>
      <c r="N216" s="753">
        <v>147.64000000000004</v>
      </c>
    </row>
    <row r="217" spans="1:14" ht="14.4" customHeight="1" x14ac:dyDescent="0.3">
      <c r="A217" s="747" t="s">
        <v>557</v>
      </c>
      <c r="B217" s="748" t="s">
        <v>558</v>
      </c>
      <c r="C217" s="749" t="s">
        <v>577</v>
      </c>
      <c r="D217" s="750" t="s">
        <v>578</v>
      </c>
      <c r="E217" s="751">
        <v>50113001</v>
      </c>
      <c r="F217" s="750" t="s">
        <v>589</v>
      </c>
      <c r="G217" s="749" t="s">
        <v>590</v>
      </c>
      <c r="H217" s="749">
        <v>188900</v>
      </c>
      <c r="I217" s="749">
        <v>88900</v>
      </c>
      <c r="J217" s="749" t="s">
        <v>895</v>
      </c>
      <c r="K217" s="749" t="s">
        <v>896</v>
      </c>
      <c r="L217" s="752">
        <v>78.640000000000015</v>
      </c>
      <c r="M217" s="752">
        <v>2</v>
      </c>
      <c r="N217" s="753">
        <v>157.28000000000003</v>
      </c>
    </row>
    <row r="218" spans="1:14" ht="14.4" customHeight="1" x14ac:dyDescent="0.3">
      <c r="A218" s="747" t="s">
        <v>557</v>
      </c>
      <c r="B218" s="748" t="s">
        <v>558</v>
      </c>
      <c r="C218" s="749" t="s">
        <v>577</v>
      </c>
      <c r="D218" s="750" t="s">
        <v>578</v>
      </c>
      <c r="E218" s="751">
        <v>50113001</v>
      </c>
      <c r="F218" s="750" t="s">
        <v>589</v>
      </c>
      <c r="G218" s="749" t="s">
        <v>590</v>
      </c>
      <c r="H218" s="749">
        <v>100610</v>
      </c>
      <c r="I218" s="749">
        <v>610</v>
      </c>
      <c r="J218" s="749" t="s">
        <v>725</v>
      </c>
      <c r="K218" s="749" t="s">
        <v>726</v>
      </c>
      <c r="L218" s="752">
        <v>72.500000000000014</v>
      </c>
      <c r="M218" s="752">
        <v>2</v>
      </c>
      <c r="N218" s="753">
        <v>145.00000000000003</v>
      </c>
    </row>
    <row r="219" spans="1:14" ht="14.4" customHeight="1" x14ac:dyDescent="0.3">
      <c r="A219" s="747" t="s">
        <v>557</v>
      </c>
      <c r="B219" s="748" t="s">
        <v>558</v>
      </c>
      <c r="C219" s="749" t="s">
        <v>577</v>
      </c>
      <c r="D219" s="750" t="s">
        <v>578</v>
      </c>
      <c r="E219" s="751">
        <v>50113001</v>
      </c>
      <c r="F219" s="750" t="s">
        <v>589</v>
      </c>
      <c r="G219" s="749" t="s">
        <v>601</v>
      </c>
      <c r="H219" s="749">
        <v>158191</v>
      </c>
      <c r="I219" s="749">
        <v>158191</v>
      </c>
      <c r="J219" s="749" t="s">
        <v>897</v>
      </c>
      <c r="K219" s="749" t="s">
        <v>898</v>
      </c>
      <c r="L219" s="752">
        <v>58.310000000000016</v>
      </c>
      <c r="M219" s="752">
        <v>1</v>
      </c>
      <c r="N219" s="753">
        <v>58.310000000000016</v>
      </c>
    </row>
    <row r="220" spans="1:14" ht="14.4" customHeight="1" x14ac:dyDescent="0.3">
      <c r="A220" s="747" t="s">
        <v>557</v>
      </c>
      <c r="B220" s="748" t="s">
        <v>558</v>
      </c>
      <c r="C220" s="749" t="s">
        <v>577</v>
      </c>
      <c r="D220" s="750" t="s">
        <v>578</v>
      </c>
      <c r="E220" s="751">
        <v>50113001</v>
      </c>
      <c r="F220" s="750" t="s">
        <v>589</v>
      </c>
      <c r="G220" s="749" t="s">
        <v>590</v>
      </c>
      <c r="H220" s="749">
        <v>214615</v>
      </c>
      <c r="I220" s="749">
        <v>214615</v>
      </c>
      <c r="J220" s="749" t="s">
        <v>899</v>
      </c>
      <c r="K220" s="749" t="s">
        <v>900</v>
      </c>
      <c r="L220" s="752">
        <v>127.77000000000002</v>
      </c>
      <c r="M220" s="752">
        <v>1</v>
      </c>
      <c r="N220" s="753">
        <v>127.77000000000002</v>
      </c>
    </row>
    <row r="221" spans="1:14" ht="14.4" customHeight="1" x14ac:dyDescent="0.3">
      <c r="A221" s="747" t="s">
        <v>557</v>
      </c>
      <c r="B221" s="748" t="s">
        <v>558</v>
      </c>
      <c r="C221" s="749" t="s">
        <v>577</v>
      </c>
      <c r="D221" s="750" t="s">
        <v>578</v>
      </c>
      <c r="E221" s="751">
        <v>50113001</v>
      </c>
      <c r="F221" s="750" t="s">
        <v>589</v>
      </c>
      <c r="G221" s="749" t="s">
        <v>590</v>
      </c>
      <c r="H221" s="749">
        <v>176715</v>
      </c>
      <c r="I221" s="749">
        <v>76715</v>
      </c>
      <c r="J221" s="749" t="s">
        <v>901</v>
      </c>
      <c r="K221" s="749" t="s">
        <v>902</v>
      </c>
      <c r="L221" s="752">
        <v>112.74000000000002</v>
      </c>
      <c r="M221" s="752">
        <v>1</v>
      </c>
      <c r="N221" s="753">
        <v>112.74000000000002</v>
      </c>
    </row>
    <row r="222" spans="1:14" ht="14.4" customHeight="1" x14ac:dyDescent="0.3">
      <c r="A222" s="747" t="s">
        <v>557</v>
      </c>
      <c r="B222" s="748" t="s">
        <v>558</v>
      </c>
      <c r="C222" s="749" t="s">
        <v>577</v>
      </c>
      <c r="D222" s="750" t="s">
        <v>578</v>
      </c>
      <c r="E222" s="751">
        <v>50113001</v>
      </c>
      <c r="F222" s="750" t="s">
        <v>589</v>
      </c>
      <c r="G222" s="749" t="s">
        <v>590</v>
      </c>
      <c r="H222" s="749">
        <v>109847</v>
      </c>
      <c r="I222" s="749">
        <v>9847</v>
      </c>
      <c r="J222" s="749" t="s">
        <v>733</v>
      </c>
      <c r="K222" s="749" t="s">
        <v>903</v>
      </c>
      <c r="L222" s="752">
        <v>41.109999999999992</v>
      </c>
      <c r="M222" s="752">
        <v>1</v>
      </c>
      <c r="N222" s="753">
        <v>41.109999999999992</v>
      </c>
    </row>
    <row r="223" spans="1:14" ht="14.4" customHeight="1" x14ac:dyDescent="0.3">
      <c r="A223" s="747" t="s">
        <v>557</v>
      </c>
      <c r="B223" s="748" t="s">
        <v>558</v>
      </c>
      <c r="C223" s="749" t="s">
        <v>577</v>
      </c>
      <c r="D223" s="750" t="s">
        <v>578</v>
      </c>
      <c r="E223" s="751">
        <v>50113001</v>
      </c>
      <c r="F223" s="750" t="s">
        <v>589</v>
      </c>
      <c r="G223" s="749" t="s">
        <v>590</v>
      </c>
      <c r="H223" s="749">
        <v>191836</v>
      </c>
      <c r="I223" s="749">
        <v>91836</v>
      </c>
      <c r="J223" s="749" t="s">
        <v>733</v>
      </c>
      <c r="K223" s="749" t="s">
        <v>734</v>
      </c>
      <c r="L223" s="752">
        <v>44.401999999999987</v>
      </c>
      <c r="M223" s="752">
        <v>5</v>
      </c>
      <c r="N223" s="753">
        <v>222.00999999999993</v>
      </c>
    </row>
    <row r="224" spans="1:14" ht="14.4" customHeight="1" x14ac:dyDescent="0.3">
      <c r="A224" s="747" t="s">
        <v>557</v>
      </c>
      <c r="B224" s="748" t="s">
        <v>558</v>
      </c>
      <c r="C224" s="749" t="s">
        <v>577</v>
      </c>
      <c r="D224" s="750" t="s">
        <v>578</v>
      </c>
      <c r="E224" s="751">
        <v>50113001</v>
      </c>
      <c r="F224" s="750" t="s">
        <v>589</v>
      </c>
      <c r="G224" s="749" t="s">
        <v>590</v>
      </c>
      <c r="H224" s="749">
        <v>159672</v>
      </c>
      <c r="I224" s="749">
        <v>59672</v>
      </c>
      <c r="J224" s="749" t="s">
        <v>737</v>
      </c>
      <c r="K224" s="749" t="s">
        <v>738</v>
      </c>
      <c r="L224" s="752">
        <v>47.03</v>
      </c>
      <c r="M224" s="752">
        <v>2</v>
      </c>
      <c r="N224" s="753">
        <v>94.06</v>
      </c>
    </row>
    <row r="225" spans="1:14" ht="14.4" customHeight="1" x14ac:dyDescent="0.3">
      <c r="A225" s="747" t="s">
        <v>557</v>
      </c>
      <c r="B225" s="748" t="s">
        <v>558</v>
      </c>
      <c r="C225" s="749" t="s">
        <v>577</v>
      </c>
      <c r="D225" s="750" t="s">
        <v>578</v>
      </c>
      <c r="E225" s="751">
        <v>50113001</v>
      </c>
      <c r="F225" s="750" t="s">
        <v>589</v>
      </c>
      <c r="G225" s="749" t="s">
        <v>590</v>
      </c>
      <c r="H225" s="749">
        <v>159673</v>
      </c>
      <c r="I225" s="749">
        <v>59673</v>
      </c>
      <c r="J225" s="749" t="s">
        <v>737</v>
      </c>
      <c r="K225" s="749" t="s">
        <v>904</v>
      </c>
      <c r="L225" s="752">
        <v>71.47</v>
      </c>
      <c r="M225" s="752">
        <v>1</v>
      </c>
      <c r="N225" s="753">
        <v>71.47</v>
      </c>
    </row>
    <row r="226" spans="1:14" ht="14.4" customHeight="1" x14ac:dyDescent="0.3">
      <c r="A226" s="747" t="s">
        <v>557</v>
      </c>
      <c r="B226" s="748" t="s">
        <v>558</v>
      </c>
      <c r="C226" s="749" t="s">
        <v>577</v>
      </c>
      <c r="D226" s="750" t="s">
        <v>578</v>
      </c>
      <c r="E226" s="751">
        <v>50113001</v>
      </c>
      <c r="F226" s="750" t="s">
        <v>589</v>
      </c>
      <c r="G226" s="749" t="s">
        <v>590</v>
      </c>
      <c r="H226" s="749">
        <v>215851</v>
      </c>
      <c r="I226" s="749">
        <v>215851</v>
      </c>
      <c r="J226" s="749" t="s">
        <v>905</v>
      </c>
      <c r="K226" s="749" t="s">
        <v>906</v>
      </c>
      <c r="L226" s="752">
        <v>290.39999999999992</v>
      </c>
      <c r="M226" s="752">
        <v>1</v>
      </c>
      <c r="N226" s="753">
        <v>290.39999999999992</v>
      </c>
    </row>
    <row r="227" spans="1:14" ht="14.4" customHeight="1" x14ac:dyDescent="0.3">
      <c r="A227" s="747" t="s">
        <v>557</v>
      </c>
      <c r="B227" s="748" t="s">
        <v>558</v>
      </c>
      <c r="C227" s="749" t="s">
        <v>577</v>
      </c>
      <c r="D227" s="750" t="s">
        <v>578</v>
      </c>
      <c r="E227" s="751">
        <v>50113001</v>
      </c>
      <c r="F227" s="750" t="s">
        <v>589</v>
      </c>
      <c r="G227" s="749" t="s">
        <v>601</v>
      </c>
      <c r="H227" s="749">
        <v>190973</v>
      </c>
      <c r="I227" s="749">
        <v>190973</v>
      </c>
      <c r="J227" s="749" t="s">
        <v>907</v>
      </c>
      <c r="K227" s="749" t="s">
        <v>691</v>
      </c>
      <c r="L227" s="752">
        <v>224.37</v>
      </c>
      <c r="M227" s="752">
        <v>1</v>
      </c>
      <c r="N227" s="753">
        <v>224.37</v>
      </c>
    </row>
    <row r="228" spans="1:14" ht="14.4" customHeight="1" x14ac:dyDescent="0.3">
      <c r="A228" s="747" t="s">
        <v>557</v>
      </c>
      <c r="B228" s="748" t="s">
        <v>558</v>
      </c>
      <c r="C228" s="749" t="s">
        <v>577</v>
      </c>
      <c r="D228" s="750" t="s">
        <v>578</v>
      </c>
      <c r="E228" s="751">
        <v>50113001</v>
      </c>
      <c r="F228" s="750" t="s">
        <v>589</v>
      </c>
      <c r="G228" s="749" t="s">
        <v>601</v>
      </c>
      <c r="H228" s="749">
        <v>115864</v>
      </c>
      <c r="I228" s="749">
        <v>15864</v>
      </c>
      <c r="J228" s="749" t="s">
        <v>908</v>
      </c>
      <c r="K228" s="749" t="s">
        <v>615</v>
      </c>
      <c r="L228" s="752">
        <v>60.360000000000028</v>
      </c>
      <c r="M228" s="752">
        <v>1</v>
      </c>
      <c r="N228" s="753">
        <v>60.360000000000028</v>
      </c>
    </row>
    <row r="229" spans="1:14" ht="14.4" customHeight="1" x14ac:dyDescent="0.3">
      <c r="A229" s="747" t="s">
        <v>557</v>
      </c>
      <c r="B229" s="748" t="s">
        <v>558</v>
      </c>
      <c r="C229" s="749" t="s">
        <v>577</v>
      </c>
      <c r="D229" s="750" t="s">
        <v>578</v>
      </c>
      <c r="E229" s="751">
        <v>50113001</v>
      </c>
      <c r="F229" s="750" t="s">
        <v>589</v>
      </c>
      <c r="G229" s="749" t="s">
        <v>590</v>
      </c>
      <c r="H229" s="749">
        <v>197782</v>
      </c>
      <c r="I229" s="749">
        <v>197782</v>
      </c>
      <c r="J229" s="749" t="s">
        <v>909</v>
      </c>
      <c r="K229" s="749" t="s">
        <v>910</v>
      </c>
      <c r="L229" s="752">
        <v>383.57</v>
      </c>
      <c r="M229" s="752">
        <v>1</v>
      </c>
      <c r="N229" s="753">
        <v>383.57</v>
      </c>
    </row>
    <row r="230" spans="1:14" ht="14.4" customHeight="1" x14ac:dyDescent="0.3">
      <c r="A230" s="747" t="s">
        <v>557</v>
      </c>
      <c r="B230" s="748" t="s">
        <v>558</v>
      </c>
      <c r="C230" s="749" t="s">
        <v>577</v>
      </c>
      <c r="D230" s="750" t="s">
        <v>578</v>
      </c>
      <c r="E230" s="751">
        <v>50113001</v>
      </c>
      <c r="F230" s="750" t="s">
        <v>589</v>
      </c>
      <c r="G230" s="749" t="s">
        <v>601</v>
      </c>
      <c r="H230" s="749">
        <v>849896</v>
      </c>
      <c r="I230" s="749">
        <v>134281</v>
      </c>
      <c r="J230" s="749" t="s">
        <v>911</v>
      </c>
      <c r="K230" s="749" t="s">
        <v>912</v>
      </c>
      <c r="L230" s="752">
        <v>114.86999999999998</v>
      </c>
      <c r="M230" s="752">
        <v>1</v>
      </c>
      <c r="N230" s="753">
        <v>114.86999999999998</v>
      </c>
    </row>
    <row r="231" spans="1:14" ht="14.4" customHeight="1" x14ac:dyDescent="0.3">
      <c r="A231" s="747" t="s">
        <v>557</v>
      </c>
      <c r="B231" s="748" t="s">
        <v>558</v>
      </c>
      <c r="C231" s="749" t="s">
        <v>577</v>
      </c>
      <c r="D231" s="750" t="s">
        <v>578</v>
      </c>
      <c r="E231" s="751">
        <v>50113001</v>
      </c>
      <c r="F231" s="750" t="s">
        <v>589</v>
      </c>
      <c r="G231" s="749" t="s">
        <v>601</v>
      </c>
      <c r="H231" s="749">
        <v>849320</v>
      </c>
      <c r="I231" s="749">
        <v>134270</v>
      </c>
      <c r="J231" s="749" t="s">
        <v>913</v>
      </c>
      <c r="K231" s="749" t="s">
        <v>912</v>
      </c>
      <c r="L231" s="752">
        <v>77.860000000000014</v>
      </c>
      <c r="M231" s="752">
        <v>1</v>
      </c>
      <c r="N231" s="753">
        <v>77.860000000000014</v>
      </c>
    </row>
    <row r="232" spans="1:14" ht="14.4" customHeight="1" x14ac:dyDescent="0.3">
      <c r="A232" s="747" t="s">
        <v>557</v>
      </c>
      <c r="B232" s="748" t="s">
        <v>558</v>
      </c>
      <c r="C232" s="749" t="s">
        <v>577</v>
      </c>
      <c r="D232" s="750" t="s">
        <v>578</v>
      </c>
      <c r="E232" s="751">
        <v>50113001</v>
      </c>
      <c r="F232" s="750" t="s">
        <v>589</v>
      </c>
      <c r="G232" s="749" t="s">
        <v>601</v>
      </c>
      <c r="H232" s="749">
        <v>131934</v>
      </c>
      <c r="I232" s="749">
        <v>31934</v>
      </c>
      <c r="J232" s="749" t="s">
        <v>742</v>
      </c>
      <c r="K232" s="749" t="s">
        <v>743</v>
      </c>
      <c r="L232" s="752">
        <v>49.83</v>
      </c>
      <c r="M232" s="752">
        <v>1</v>
      </c>
      <c r="N232" s="753">
        <v>49.83</v>
      </c>
    </row>
    <row r="233" spans="1:14" ht="14.4" customHeight="1" x14ac:dyDescent="0.3">
      <c r="A233" s="747" t="s">
        <v>557</v>
      </c>
      <c r="B233" s="748" t="s">
        <v>558</v>
      </c>
      <c r="C233" s="749" t="s">
        <v>577</v>
      </c>
      <c r="D233" s="750" t="s">
        <v>578</v>
      </c>
      <c r="E233" s="751">
        <v>50113001</v>
      </c>
      <c r="F233" s="750" t="s">
        <v>589</v>
      </c>
      <c r="G233" s="749" t="s">
        <v>590</v>
      </c>
      <c r="H233" s="749">
        <v>130434</v>
      </c>
      <c r="I233" s="749">
        <v>30434</v>
      </c>
      <c r="J233" s="749" t="s">
        <v>914</v>
      </c>
      <c r="K233" s="749" t="s">
        <v>915</v>
      </c>
      <c r="L233" s="752">
        <v>156.61999999999998</v>
      </c>
      <c r="M233" s="752">
        <v>1</v>
      </c>
      <c r="N233" s="753">
        <v>156.61999999999998</v>
      </c>
    </row>
    <row r="234" spans="1:14" ht="14.4" customHeight="1" x14ac:dyDescent="0.3">
      <c r="A234" s="747" t="s">
        <v>557</v>
      </c>
      <c r="B234" s="748" t="s">
        <v>558</v>
      </c>
      <c r="C234" s="749" t="s">
        <v>577</v>
      </c>
      <c r="D234" s="750" t="s">
        <v>578</v>
      </c>
      <c r="E234" s="751">
        <v>50113001</v>
      </c>
      <c r="F234" s="750" t="s">
        <v>589</v>
      </c>
      <c r="G234" s="749" t="s">
        <v>590</v>
      </c>
      <c r="H234" s="749">
        <v>188385</v>
      </c>
      <c r="I234" s="749">
        <v>188385</v>
      </c>
      <c r="J234" s="749" t="s">
        <v>916</v>
      </c>
      <c r="K234" s="749" t="s">
        <v>917</v>
      </c>
      <c r="L234" s="752">
        <v>64.389999999999986</v>
      </c>
      <c r="M234" s="752">
        <v>1</v>
      </c>
      <c r="N234" s="753">
        <v>64.389999999999986</v>
      </c>
    </row>
    <row r="235" spans="1:14" ht="14.4" customHeight="1" x14ac:dyDescent="0.3">
      <c r="A235" s="747" t="s">
        <v>557</v>
      </c>
      <c r="B235" s="748" t="s">
        <v>558</v>
      </c>
      <c r="C235" s="749" t="s">
        <v>577</v>
      </c>
      <c r="D235" s="750" t="s">
        <v>578</v>
      </c>
      <c r="E235" s="751">
        <v>50113001</v>
      </c>
      <c r="F235" s="750" t="s">
        <v>589</v>
      </c>
      <c r="G235" s="749" t="s">
        <v>590</v>
      </c>
      <c r="H235" s="749">
        <v>840155</v>
      </c>
      <c r="I235" s="749">
        <v>0</v>
      </c>
      <c r="J235" s="749" t="s">
        <v>744</v>
      </c>
      <c r="K235" s="749" t="s">
        <v>559</v>
      </c>
      <c r="L235" s="752">
        <v>61.660000000000025</v>
      </c>
      <c r="M235" s="752">
        <v>1</v>
      </c>
      <c r="N235" s="753">
        <v>61.660000000000025</v>
      </c>
    </row>
    <row r="236" spans="1:14" ht="14.4" customHeight="1" x14ac:dyDescent="0.3">
      <c r="A236" s="747" t="s">
        <v>557</v>
      </c>
      <c r="B236" s="748" t="s">
        <v>558</v>
      </c>
      <c r="C236" s="749" t="s">
        <v>577</v>
      </c>
      <c r="D236" s="750" t="s">
        <v>578</v>
      </c>
      <c r="E236" s="751">
        <v>50113001</v>
      </c>
      <c r="F236" s="750" t="s">
        <v>589</v>
      </c>
      <c r="G236" s="749" t="s">
        <v>601</v>
      </c>
      <c r="H236" s="749">
        <v>987473</v>
      </c>
      <c r="I236" s="749">
        <v>146894</v>
      </c>
      <c r="J236" s="749" t="s">
        <v>747</v>
      </c>
      <c r="K236" s="749" t="s">
        <v>748</v>
      </c>
      <c r="L236" s="752">
        <v>21.960000000000004</v>
      </c>
      <c r="M236" s="752">
        <v>1</v>
      </c>
      <c r="N236" s="753">
        <v>21.960000000000004</v>
      </c>
    </row>
    <row r="237" spans="1:14" ht="14.4" customHeight="1" x14ac:dyDescent="0.3">
      <c r="A237" s="747" t="s">
        <v>557</v>
      </c>
      <c r="B237" s="748" t="s">
        <v>558</v>
      </c>
      <c r="C237" s="749" t="s">
        <v>577</v>
      </c>
      <c r="D237" s="750" t="s">
        <v>578</v>
      </c>
      <c r="E237" s="751">
        <v>50113001</v>
      </c>
      <c r="F237" s="750" t="s">
        <v>589</v>
      </c>
      <c r="G237" s="749" t="s">
        <v>601</v>
      </c>
      <c r="H237" s="749">
        <v>989453</v>
      </c>
      <c r="I237" s="749">
        <v>146899</v>
      </c>
      <c r="J237" s="749" t="s">
        <v>747</v>
      </c>
      <c r="K237" s="749" t="s">
        <v>749</v>
      </c>
      <c r="L237" s="752">
        <v>45.490000000000009</v>
      </c>
      <c r="M237" s="752">
        <v>1</v>
      </c>
      <c r="N237" s="753">
        <v>45.490000000000009</v>
      </c>
    </row>
    <row r="238" spans="1:14" ht="14.4" customHeight="1" x14ac:dyDescent="0.3">
      <c r="A238" s="747" t="s">
        <v>557</v>
      </c>
      <c r="B238" s="748" t="s">
        <v>558</v>
      </c>
      <c r="C238" s="749" t="s">
        <v>577</v>
      </c>
      <c r="D238" s="750" t="s">
        <v>578</v>
      </c>
      <c r="E238" s="751">
        <v>50113001</v>
      </c>
      <c r="F238" s="750" t="s">
        <v>589</v>
      </c>
      <c r="G238" s="749" t="s">
        <v>601</v>
      </c>
      <c r="H238" s="749">
        <v>846141</v>
      </c>
      <c r="I238" s="749">
        <v>107794</v>
      </c>
      <c r="J238" s="749" t="s">
        <v>918</v>
      </c>
      <c r="K238" s="749" t="s">
        <v>919</v>
      </c>
      <c r="L238" s="752">
        <v>290.36000000000007</v>
      </c>
      <c r="M238" s="752">
        <v>1</v>
      </c>
      <c r="N238" s="753">
        <v>290.36000000000007</v>
      </c>
    </row>
    <row r="239" spans="1:14" ht="14.4" customHeight="1" x14ac:dyDescent="0.3">
      <c r="A239" s="747" t="s">
        <v>557</v>
      </c>
      <c r="B239" s="748" t="s">
        <v>558</v>
      </c>
      <c r="C239" s="749" t="s">
        <v>577</v>
      </c>
      <c r="D239" s="750" t="s">
        <v>578</v>
      </c>
      <c r="E239" s="751">
        <v>50113001</v>
      </c>
      <c r="F239" s="750" t="s">
        <v>589</v>
      </c>
      <c r="G239" s="749" t="s">
        <v>601</v>
      </c>
      <c r="H239" s="749">
        <v>149483</v>
      </c>
      <c r="I239" s="749">
        <v>149483</v>
      </c>
      <c r="J239" s="749" t="s">
        <v>920</v>
      </c>
      <c r="K239" s="749" t="s">
        <v>921</v>
      </c>
      <c r="L239" s="752">
        <v>139.12</v>
      </c>
      <c r="M239" s="752">
        <v>1</v>
      </c>
      <c r="N239" s="753">
        <v>139.12</v>
      </c>
    </row>
    <row r="240" spans="1:14" ht="14.4" customHeight="1" x14ac:dyDescent="0.3">
      <c r="A240" s="747" t="s">
        <v>557</v>
      </c>
      <c r="B240" s="748" t="s">
        <v>558</v>
      </c>
      <c r="C240" s="749" t="s">
        <v>577</v>
      </c>
      <c r="D240" s="750" t="s">
        <v>578</v>
      </c>
      <c r="E240" s="751">
        <v>50113001</v>
      </c>
      <c r="F240" s="750" t="s">
        <v>589</v>
      </c>
      <c r="G240" s="749" t="s">
        <v>601</v>
      </c>
      <c r="H240" s="749">
        <v>849578</v>
      </c>
      <c r="I240" s="749">
        <v>149480</v>
      </c>
      <c r="J240" s="749" t="s">
        <v>920</v>
      </c>
      <c r="K240" s="749" t="s">
        <v>922</v>
      </c>
      <c r="L240" s="752">
        <v>69.56</v>
      </c>
      <c r="M240" s="752">
        <v>1</v>
      </c>
      <c r="N240" s="753">
        <v>69.56</v>
      </c>
    </row>
    <row r="241" spans="1:14" ht="14.4" customHeight="1" x14ac:dyDescent="0.3">
      <c r="A241" s="747" t="s">
        <v>557</v>
      </c>
      <c r="B241" s="748" t="s">
        <v>558</v>
      </c>
      <c r="C241" s="749" t="s">
        <v>577</v>
      </c>
      <c r="D241" s="750" t="s">
        <v>578</v>
      </c>
      <c r="E241" s="751">
        <v>50113013</v>
      </c>
      <c r="F241" s="750" t="s">
        <v>750</v>
      </c>
      <c r="G241" s="749" t="s">
        <v>601</v>
      </c>
      <c r="H241" s="749">
        <v>203097</v>
      </c>
      <c r="I241" s="749">
        <v>203097</v>
      </c>
      <c r="J241" s="749" t="s">
        <v>753</v>
      </c>
      <c r="K241" s="749" t="s">
        <v>754</v>
      </c>
      <c r="L241" s="752">
        <v>167.54000000000002</v>
      </c>
      <c r="M241" s="752">
        <v>4</v>
      </c>
      <c r="N241" s="753">
        <v>670.16000000000008</v>
      </c>
    </row>
    <row r="242" spans="1:14" ht="14.4" customHeight="1" x14ac:dyDescent="0.3">
      <c r="A242" s="747" t="s">
        <v>557</v>
      </c>
      <c r="B242" s="748" t="s">
        <v>558</v>
      </c>
      <c r="C242" s="749" t="s">
        <v>577</v>
      </c>
      <c r="D242" s="750" t="s">
        <v>578</v>
      </c>
      <c r="E242" s="751">
        <v>50113013</v>
      </c>
      <c r="F242" s="750" t="s">
        <v>750</v>
      </c>
      <c r="G242" s="749" t="s">
        <v>590</v>
      </c>
      <c r="H242" s="749">
        <v>172972</v>
      </c>
      <c r="I242" s="749">
        <v>72972</v>
      </c>
      <c r="J242" s="749" t="s">
        <v>755</v>
      </c>
      <c r="K242" s="749" t="s">
        <v>756</v>
      </c>
      <c r="L242" s="752">
        <v>181.65</v>
      </c>
      <c r="M242" s="752">
        <v>6</v>
      </c>
      <c r="N242" s="753">
        <v>1089.9000000000001</v>
      </c>
    </row>
    <row r="243" spans="1:14" ht="14.4" customHeight="1" x14ac:dyDescent="0.3">
      <c r="A243" s="747" t="s">
        <v>557</v>
      </c>
      <c r="B243" s="748" t="s">
        <v>558</v>
      </c>
      <c r="C243" s="749" t="s">
        <v>577</v>
      </c>
      <c r="D243" s="750" t="s">
        <v>578</v>
      </c>
      <c r="E243" s="751">
        <v>50113013</v>
      </c>
      <c r="F243" s="750" t="s">
        <v>750</v>
      </c>
      <c r="G243" s="749" t="s">
        <v>590</v>
      </c>
      <c r="H243" s="749">
        <v>164831</v>
      </c>
      <c r="I243" s="749">
        <v>64831</v>
      </c>
      <c r="J243" s="749" t="s">
        <v>759</v>
      </c>
      <c r="K243" s="749" t="s">
        <v>760</v>
      </c>
      <c r="L243" s="752">
        <v>198.87999999999948</v>
      </c>
      <c r="M243" s="752">
        <v>22.900000000000045</v>
      </c>
      <c r="N243" s="753">
        <v>4554.3519999999971</v>
      </c>
    </row>
    <row r="244" spans="1:14" ht="14.4" customHeight="1" x14ac:dyDescent="0.3">
      <c r="A244" s="747" t="s">
        <v>557</v>
      </c>
      <c r="B244" s="748" t="s">
        <v>558</v>
      </c>
      <c r="C244" s="749" t="s">
        <v>577</v>
      </c>
      <c r="D244" s="750" t="s">
        <v>578</v>
      </c>
      <c r="E244" s="751">
        <v>50113013</v>
      </c>
      <c r="F244" s="750" t="s">
        <v>750</v>
      </c>
      <c r="G244" s="749" t="s">
        <v>559</v>
      </c>
      <c r="H244" s="749">
        <v>203855</v>
      </c>
      <c r="I244" s="749">
        <v>203855</v>
      </c>
      <c r="J244" s="749" t="s">
        <v>923</v>
      </c>
      <c r="K244" s="749" t="s">
        <v>924</v>
      </c>
      <c r="L244" s="752">
        <v>456.85</v>
      </c>
      <c r="M244" s="752">
        <v>1</v>
      </c>
      <c r="N244" s="753">
        <v>456.85</v>
      </c>
    </row>
    <row r="245" spans="1:14" ht="14.4" customHeight="1" x14ac:dyDescent="0.3">
      <c r="A245" s="747" t="s">
        <v>557</v>
      </c>
      <c r="B245" s="748" t="s">
        <v>558</v>
      </c>
      <c r="C245" s="749" t="s">
        <v>577</v>
      </c>
      <c r="D245" s="750" t="s">
        <v>578</v>
      </c>
      <c r="E245" s="751">
        <v>50113013</v>
      </c>
      <c r="F245" s="750" t="s">
        <v>750</v>
      </c>
      <c r="G245" s="749" t="s">
        <v>601</v>
      </c>
      <c r="H245" s="749">
        <v>849655</v>
      </c>
      <c r="I245" s="749">
        <v>129836</v>
      </c>
      <c r="J245" s="749" t="s">
        <v>763</v>
      </c>
      <c r="K245" s="749" t="s">
        <v>764</v>
      </c>
      <c r="L245" s="752">
        <v>262.89999999999986</v>
      </c>
      <c r="M245" s="752">
        <v>13.100000000000001</v>
      </c>
      <c r="N245" s="753">
        <v>3443.9899999999989</v>
      </c>
    </row>
    <row r="246" spans="1:14" ht="14.4" customHeight="1" x14ac:dyDescent="0.3">
      <c r="A246" s="747" t="s">
        <v>557</v>
      </c>
      <c r="B246" s="748" t="s">
        <v>558</v>
      </c>
      <c r="C246" s="749" t="s">
        <v>577</v>
      </c>
      <c r="D246" s="750" t="s">
        <v>578</v>
      </c>
      <c r="E246" s="751">
        <v>50113013</v>
      </c>
      <c r="F246" s="750" t="s">
        <v>750</v>
      </c>
      <c r="G246" s="749" t="s">
        <v>601</v>
      </c>
      <c r="H246" s="749">
        <v>849887</v>
      </c>
      <c r="I246" s="749">
        <v>129834</v>
      </c>
      <c r="J246" s="749" t="s">
        <v>925</v>
      </c>
      <c r="K246" s="749" t="s">
        <v>559</v>
      </c>
      <c r="L246" s="752">
        <v>154</v>
      </c>
      <c r="M246" s="752">
        <v>11.5</v>
      </c>
      <c r="N246" s="753">
        <v>1771</v>
      </c>
    </row>
    <row r="247" spans="1:14" ht="14.4" customHeight="1" x14ac:dyDescent="0.3">
      <c r="A247" s="747" t="s">
        <v>557</v>
      </c>
      <c r="B247" s="748" t="s">
        <v>558</v>
      </c>
      <c r="C247" s="749" t="s">
        <v>577</v>
      </c>
      <c r="D247" s="750" t="s">
        <v>578</v>
      </c>
      <c r="E247" s="751">
        <v>50113013</v>
      </c>
      <c r="F247" s="750" t="s">
        <v>750</v>
      </c>
      <c r="G247" s="749" t="s">
        <v>590</v>
      </c>
      <c r="H247" s="749">
        <v>844576</v>
      </c>
      <c r="I247" s="749">
        <v>100339</v>
      </c>
      <c r="J247" s="749" t="s">
        <v>926</v>
      </c>
      <c r="K247" s="749" t="s">
        <v>927</v>
      </c>
      <c r="L247" s="752">
        <v>97.607499999999987</v>
      </c>
      <c r="M247" s="752">
        <v>4</v>
      </c>
      <c r="N247" s="753">
        <v>390.42999999999995</v>
      </c>
    </row>
    <row r="248" spans="1:14" ht="14.4" customHeight="1" x14ac:dyDescent="0.3">
      <c r="A248" s="747" t="s">
        <v>557</v>
      </c>
      <c r="B248" s="748" t="s">
        <v>558</v>
      </c>
      <c r="C248" s="749" t="s">
        <v>577</v>
      </c>
      <c r="D248" s="750" t="s">
        <v>578</v>
      </c>
      <c r="E248" s="751">
        <v>50113013</v>
      </c>
      <c r="F248" s="750" t="s">
        <v>750</v>
      </c>
      <c r="G248" s="749" t="s">
        <v>590</v>
      </c>
      <c r="H248" s="749">
        <v>101066</v>
      </c>
      <c r="I248" s="749">
        <v>1066</v>
      </c>
      <c r="J248" s="749" t="s">
        <v>765</v>
      </c>
      <c r="K248" s="749" t="s">
        <v>766</v>
      </c>
      <c r="L248" s="752">
        <v>50.69</v>
      </c>
      <c r="M248" s="752">
        <v>6</v>
      </c>
      <c r="N248" s="753">
        <v>304.14</v>
      </c>
    </row>
    <row r="249" spans="1:14" ht="14.4" customHeight="1" x14ac:dyDescent="0.3">
      <c r="A249" s="747" t="s">
        <v>557</v>
      </c>
      <c r="B249" s="748" t="s">
        <v>558</v>
      </c>
      <c r="C249" s="749" t="s">
        <v>577</v>
      </c>
      <c r="D249" s="750" t="s">
        <v>578</v>
      </c>
      <c r="E249" s="751">
        <v>50113013</v>
      </c>
      <c r="F249" s="750" t="s">
        <v>750</v>
      </c>
      <c r="G249" s="749" t="s">
        <v>590</v>
      </c>
      <c r="H249" s="749">
        <v>847476</v>
      </c>
      <c r="I249" s="749">
        <v>112782</v>
      </c>
      <c r="J249" s="749" t="s">
        <v>928</v>
      </c>
      <c r="K249" s="749" t="s">
        <v>929</v>
      </c>
      <c r="L249" s="752">
        <v>674.31000000000006</v>
      </c>
      <c r="M249" s="752">
        <v>0.1</v>
      </c>
      <c r="N249" s="753">
        <v>67.431000000000012</v>
      </c>
    </row>
    <row r="250" spans="1:14" ht="14.4" customHeight="1" x14ac:dyDescent="0.3">
      <c r="A250" s="747" t="s">
        <v>557</v>
      </c>
      <c r="B250" s="748" t="s">
        <v>558</v>
      </c>
      <c r="C250" s="749" t="s">
        <v>577</v>
      </c>
      <c r="D250" s="750" t="s">
        <v>578</v>
      </c>
      <c r="E250" s="751">
        <v>50113013</v>
      </c>
      <c r="F250" s="750" t="s">
        <v>750</v>
      </c>
      <c r="G250" s="749" t="s">
        <v>590</v>
      </c>
      <c r="H250" s="749">
        <v>96414</v>
      </c>
      <c r="I250" s="749">
        <v>96414</v>
      </c>
      <c r="J250" s="749" t="s">
        <v>930</v>
      </c>
      <c r="K250" s="749" t="s">
        <v>931</v>
      </c>
      <c r="L250" s="752">
        <v>58.739999999999995</v>
      </c>
      <c r="M250" s="752">
        <v>1.8</v>
      </c>
      <c r="N250" s="753">
        <v>105.732</v>
      </c>
    </row>
    <row r="251" spans="1:14" ht="14.4" customHeight="1" x14ac:dyDescent="0.3">
      <c r="A251" s="747" t="s">
        <v>557</v>
      </c>
      <c r="B251" s="748" t="s">
        <v>558</v>
      </c>
      <c r="C251" s="749" t="s">
        <v>577</v>
      </c>
      <c r="D251" s="750" t="s">
        <v>578</v>
      </c>
      <c r="E251" s="751">
        <v>50113013</v>
      </c>
      <c r="F251" s="750" t="s">
        <v>750</v>
      </c>
      <c r="G251" s="749" t="s">
        <v>601</v>
      </c>
      <c r="H251" s="749">
        <v>111592</v>
      </c>
      <c r="I251" s="749">
        <v>11592</v>
      </c>
      <c r="J251" s="749" t="s">
        <v>769</v>
      </c>
      <c r="K251" s="749" t="s">
        <v>770</v>
      </c>
      <c r="L251" s="752">
        <v>385.49374999999998</v>
      </c>
      <c r="M251" s="752">
        <v>3.2</v>
      </c>
      <c r="N251" s="753">
        <v>1233.58</v>
      </c>
    </row>
    <row r="252" spans="1:14" ht="14.4" customHeight="1" x14ac:dyDescent="0.3">
      <c r="A252" s="747" t="s">
        <v>557</v>
      </c>
      <c r="B252" s="748" t="s">
        <v>558</v>
      </c>
      <c r="C252" s="749" t="s">
        <v>577</v>
      </c>
      <c r="D252" s="750" t="s">
        <v>578</v>
      </c>
      <c r="E252" s="751">
        <v>50113013</v>
      </c>
      <c r="F252" s="750" t="s">
        <v>750</v>
      </c>
      <c r="G252" s="749" t="s">
        <v>590</v>
      </c>
      <c r="H252" s="749">
        <v>155636</v>
      </c>
      <c r="I252" s="749">
        <v>55636</v>
      </c>
      <c r="J252" s="749" t="s">
        <v>932</v>
      </c>
      <c r="K252" s="749" t="s">
        <v>933</v>
      </c>
      <c r="L252" s="752">
        <v>52.67</v>
      </c>
      <c r="M252" s="752">
        <v>1</v>
      </c>
      <c r="N252" s="753">
        <v>52.67</v>
      </c>
    </row>
    <row r="253" spans="1:14" ht="14.4" customHeight="1" x14ac:dyDescent="0.3">
      <c r="A253" s="747" t="s">
        <v>557</v>
      </c>
      <c r="B253" s="748" t="s">
        <v>558</v>
      </c>
      <c r="C253" s="749" t="s">
        <v>577</v>
      </c>
      <c r="D253" s="750" t="s">
        <v>578</v>
      </c>
      <c r="E253" s="751">
        <v>50113013</v>
      </c>
      <c r="F253" s="750" t="s">
        <v>750</v>
      </c>
      <c r="G253" s="749" t="s">
        <v>590</v>
      </c>
      <c r="H253" s="749">
        <v>207116</v>
      </c>
      <c r="I253" s="749">
        <v>207116</v>
      </c>
      <c r="J253" s="749" t="s">
        <v>771</v>
      </c>
      <c r="K253" s="749" t="s">
        <v>772</v>
      </c>
      <c r="L253" s="752">
        <v>419.52000000000004</v>
      </c>
      <c r="M253" s="752">
        <v>0.8</v>
      </c>
      <c r="N253" s="753">
        <v>335.61600000000004</v>
      </c>
    </row>
    <row r="254" spans="1:14" ht="14.4" customHeight="1" x14ac:dyDescent="0.3">
      <c r="A254" s="747" t="s">
        <v>557</v>
      </c>
      <c r="B254" s="748" t="s">
        <v>558</v>
      </c>
      <c r="C254" s="749" t="s">
        <v>577</v>
      </c>
      <c r="D254" s="750" t="s">
        <v>578</v>
      </c>
      <c r="E254" s="751">
        <v>50113013</v>
      </c>
      <c r="F254" s="750" t="s">
        <v>750</v>
      </c>
      <c r="G254" s="749" t="s">
        <v>590</v>
      </c>
      <c r="H254" s="749">
        <v>101076</v>
      </c>
      <c r="I254" s="749">
        <v>1076</v>
      </c>
      <c r="J254" s="749" t="s">
        <v>773</v>
      </c>
      <c r="K254" s="749" t="s">
        <v>710</v>
      </c>
      <c r="L254" s="752">
        <v>78.429999999999993</v>
      </c>
      <c r="M254" s="752">
        <v>4</v>
      </c>
      <c r="N254" s="753">
        <v>313.71999999999997</v>
      </c>
    </row>
    <row r="255" spans="1:14" ht="14.4" customHeight="1" x14ac:dyDescent="0.3">
      <c r="A255" s="747" t="s">
        <v>557</v>
      </c>
      <c r="B255" s="748" t="s">
        <v>558</v>
      </c>
      <c r="C255" s="749" t="s">
        <v>577</v>
      </c>
      <c r="D255" s="750" t="s">
        <v>578</v>
      </c>
      <c r="E255" s="751">
        <v>50113013</v>
      </c>
      <c r="F255" s="750" t="s">
        <v>750</v>
      </c>
      <c r="G255" s="749" t="s">
        <v>590</v>
      </c>
      <c r="H255" s="749">
        <v>101077</v>
      </c>
      <c r="I255" s="749">
        <v>1077</v>
      </c>
      <c r="J255" s="749" t="s">
        <v>934</v>
      </c>
      <c r="K255" s="749" t="s">
        <v>710</v>
      </c>
      <c r="L255" s="752">
        <v>59.600000000000016</v>
      </c>
      <c r="M255" s="752">
        <v>3</v>
      </c>
      <c r="N255" s="753">
        <v>178.80000000000004</v>
      </c>
    </row>
    <row r="256" spans="1:14" ht="14.4" customHeight="1" x14ac:dyDescent="0.3">
      <c r="A256" s="747" t="s">
        <v>557</v>
      </c>
      <c r="B256" s="748" t="s">
        <v>558</v>
      </c>
      <c r="C256" s="749" t="s">
        <v>577</v>
      </c>
      <c r="D256" s="750" t="s">
        <v>578</v>
      </c>
      <c r="E256" s="751">
        <v>50113013</v>
      </c>
      <c r="F256" s="750" t="s">
        <v>750</v>
      </c>
      <c r="G256" s="749" t="s">
        <v>601</v>
      </c>
      <c r="H256" s="749">
        <v>113453</v>
      </c>
      <c r="I256" s="749">
        <v>113453</v>
      </c>
      <c r="J256" s="749" t="s">
        <v>935</v>
      </c>
      <c r="K256" s="749" t="s">
        <v>936</v>
      </c>
      <c r="L256" s="752">
        <v>458.7</v>
      </c>
      <c r="M256" s="752">
        <v>2</v>
      </c>
      <c r="N256" s="753">
        <v>917.4</v>
      </c>
    </row>
    <row r="257" spans="1:14" ht="14.4" customHeight="1" x14ac:dyDescent="0.3">
      <c r="A257" s="747" t="s">
        <v>557</v>
      </c>
      <c r="B257" s="748" t="s">
        <v>558</v>
      </c>
      <c r="C257" s="749" t="s">
        <v>577</v>
      </c>
      <c r="D257" s="750" t="s">
        <v>578</v>
      </c>
      <c r="E257" s="751">
        <v>50113013</v>
      </c>
      <c r="F257" s="750" t="s">
        <v>750</v>
      </c>
      <c r="G257" s="749" t="s">
        <v>559</v>
      </c>
      <c r="H257" s="749">
        <v>201030</v>
      </c>
      <c r="I257" s="749">
        <v>201030</v>
      </c>
      <c r="J257" s="749" t="s">
        <v>937</v>
      </c>
      <c r="K257" s="749" t="s">
        <v>938</v>
      </c>
      <c r="L257" s="752">
        <v>26.609999999999996</v>
      </c>
      <c r="M257" s="752">
        <v>84</v>
      </c>
      <c r="N257" s="753">
        <v>2235.2399999999998</v>
      </c>
    </row>
    <row r="258" spans="1:14" ht="14.4" customHeight="1" x14ac:dyDescent="0.3">
      <c r="A258" s="747" t="s">
        <v>557</v>
      </c>
      <c r="B258" s="748" t="s">
        <v>558</v>
      </c>
      <c r="C258" s="749" t="s">
        <v>577</v>
      </c>
      <c r="D258" s="750" t="s">
        <v>578</v>
      </c>
      <c r="E258" s="751">
        <v>50113013</v>
      </c>
      <c r="F258" s="750" t="s">
        <v>750</v>
      </c>
      <c r="G258" s="749" t="s">
        <v>590</v>
      </c>
      <c r="H258" s="749">
        <v>116600</v>
      </c>
      <c r="I258" s="749">
        <v>16600</v>
      </c>
      <c r="J258" s="749" t="s">
        <v>939</v>
      </c>
      <c r="K258" s="749" t="s">
        <v>940</v>
      </c>
      <c r="L258" s="752">
        <v>24.65655172413793</v>
      </c>
      <c r="M258" s="752">
        <v>29</v>
      </c>
      <c r="N258" s="753">
        <v>715.04</v>
      </c>
    </row>
    <row r="259" spans="1:14" ht="14.4" customHeight="1" x14ac:dyDescent="0.3">
      <c r="A259" s="747" t="s">
        <v>557</v>
      </c>
      <c r="B259" s="748" t="s">
        <v>558</v>
      </c>
      <c r="C259" s="749" t="s">
        <v>577</v>
      </c>
      <c r="D259" s="750" t="s">
        <v>578</v>
      </c>
      <c r="E259" s="751">
        <v>50113013</v>
      </c>
      <c r="F259" s="750" t="s">
        <v>750</v>
      </c>
      <c r="G259" s="749" t="s">
        <v>590</v>
      </c>
      <c r="H259" s="749">
        <v>117149</v>
      </c>
      <c r="I259" s="749">
        <v>17149</v>
      </c>
      <c r="J259" s="749" t="s">
        <v>939</v>
      </c>
      <c r="K259" s="749" t="s">
        <v>941</v>
      </c>
      <c r="L259" s="752">
        <v>163.31999999999996</v>
      </c>
      <c r="M259" s="752">
        <v>2</v>
      </c>
      <c r="N259" s="753">
        <v>326.63999999999993</v>
      </c>
    </row>
    <row r="260" spans="1:14" ht="14.4" customHeight="1" x14ac:dyDescent="0.3">
      <c r="A260" s="747" t="s">
        <v>557</v>
      </c>
      <c r="B260" s="748" t="s">
        <v>558</v>
      </c>
      <c r="C260" s="749" t="s">
        <v>577</v>
      </c>
      <c r="D260" s="750" t="s">
        <v>578</v>
      </c>
      <c r="E260" s="751">
        <v>50113013</v>
      </c>
      <c r="F260" s="750" t="s">
        <v>750</v>
      </c>
      <c r="G260" s="749" t="s">
        <v>601</v>
      </c>
      <c r="H260" s="749">
        <v>118547</v>
      </c>
      <c r="I260" s="749">
        <v>18547</v>
      </c>
      <c r="J260" s="749" t="s">
        <v>942</v>
      </c>
      <c r="K260" s="749" t="s">
        <v>943</v>
      </c>
      <c r="L260" s="752">
        <v>123.49555555555555</v>
      </c>
      <c r="M260" s="752">
        <v>9</v>
      </c>
      <c r="N260" s="753">
        <v>1111.46</v>
      </c>
    </row>
    <row r="261" spans="1:14" ht="14.4" customHeight="1" x14ac:dyDescent="0.3">
      <c r="A261" s="747" t="s">
        <v>557</v>
      </c>
      <c r="B261" s="748" t="s">
        <v>558</v>
      </c>
      <c r="C261" s="749" t="s">
        <v>580</v>
      </c>
      <c r="D261" s="750" t="s">
        <v>581</v>
      </c>
      <c r="E261" s="751">
        <v>50113001</v>
      </c>
      <c r="F261" s="750" t="s">
        <v>589</v>
      </c>
      <c r="G261" s="749" t="s">
        <v>601</v>
      </c>
      <c r="H261" s="749">
        <v>190044</v>
      </c>
      <c r="I261" s="749">
        <v>90044</v>
      </c>
      <c r="J261" s="749" t="s">
        <v>944</v>
      </c>
      <c r="K261" s="749" t="s">
        <v>945</v>
      </c>
      <c r="L261" s="752">
        <v>24.259999999999998</v>
      </c>
      <c r="M261" s="752">
        <v>15</v>
      </c>
      <c r="N261" s="753">
        <v>363.9</v>
      </c>
    </row>
    <row r="262" spans="1:14" ht="14.4" customHeight="1" x14ac:dyDescent="0.3">
      <c r="A262" s="747" t="s">
        <v>557</v>
      </c>
      <c r="B262" s="748" t="s">
        <v>558</v>
      </c>
      <c r="C262" s="749" t="s">
        <v>580</v>
      </c>
      <c r="D262" s="750" t="s">
        <v>581</v>
      </c>
      <c r="E262" s="751">
        <v>50113001</v>
      </c>
      <c r="F262" s="750" t="s">
        <v>589</v>
      </c>
      <c r="G262" s="749" t="s">
        <v>590</v>
      </c>
      <c r="H262" s="749">
        <v>846346</v>
      </c>
      <c r="I262" s="749">
        <v>119672</v>
      </c>
      <c r="J262" s="749" t="s">
        <v>946</v>
      </c>
      <c r="K262" s="749" t="s">
        <v>947</v>
      </c>
      <c r="L262" s="752">
        <v>115.57</v>
      </c>
      <c r="M262" s="752">
        <v>1</v>
      </c>
      <c r="N262" s="753">
        <v>115.57</v>
      </c>
    </row>
    <row r="263" spans="1:14" ht="14.4" customHeight="1" x14ac:dyDescent="0.3">
      <c r="A263" s="747" t="s">
        <v>557</v>
      </c>
      <c r="B263" s="748" t="s">
        <v>558</v>
      </c>
      <c r="C263" s="749" t="s">
        <v>580</v>
      </c>
      <c r="D263" s="750" t="s">
        <v>581</v>
      </c>
      <c r="E263" s="751">
        <v>50113001</v>
      </c>
      <c r="F263" s="750" t="s">
        <v>589</v>
      </c>
      <c r="G263" s="749" t="s">
        <v>590</v>
      </c>
      <c r="H263" s="749">
        <v>841562</v>
      </c>
      <c r="I263" s="749">
        <v>0</v>
      </c>
      <c r="J263" s="749" t="s">
        <v>948</v>
      </c>
      <c r="K263" s="749" t="s">
        <v>559</v>
      </c>
      <c r="L263" s="752">
        <v>132.95832661733431</v>
      </c>
      <c r="M263" s="752">
        <v>1</v>
      </c>
      <c r="N263" s="753">
        <v>132.95832661733431</v>
      </c>
    </row>
    <row r="264" spans="1:14" ht="14.4" customHeight="1" x14ac:dyDescent="0.3">
      <c r="A264" s="747" t="s">
        <v>557</v>
      </c>
      <c r="B264" s="748" t="s">
        <v>558</v>
      </c>
      <c r="C264" s="749" t="s">
        <v>580</v>
      </c>
      <c r="D264" s="750" t="s">
        <v>581</v>
      </c>
      <c r="E264" s="751">
        <v>50113001</v>
      </c>
      <c r="F264" s="750" t="s">
        <v>589</v>
      </c>
      <c r="G264" s="749" t="s">
        <v>590</v>
      </c>
      <c r="H264" s="749">
        <v>100498</v>
      </c>
      <c r="I264" s="749">
        <v>498</v>
      </c>
      <c r="J264" s="749" t="s">
        <v>694</v>
      </c>
      <c r="K264" s="749" t="s">
        <v>695</v>
      </c>
      <c r="L264" s="752">
        <v>96.32999999999997</v>
      </c>
      <c r="M264" s="752">
        <v>3</v>
      </c>
      <c r="N264" s="753">
        <v>288.9899999999999</v>
      </c>
    </row>
    <row r="265" spans="1:14" ht="14.4" customHeight="1" x14ac:dyDescent="0.3">
      <c r="A265" s="747" t="s">
        <v>557</v>
      </c>
      <c r="B265" s="748" t="s">
        <v>558</v>
      </c>
      <c r="C265" s="749" t="s">
        <v>580</v>
      </c>
      <c r="D265" s="750" t="s">
        <v>581</v>
      </c>
      <c r="E265" s="751">
        <v>50113001</v>
      </c>
      <c r="F265" s="750" t="s">
        <v>589</v>
      </c>
      <c r="G265" s="749" t="s">
        <v>590</v>
      </c>
      <c r="H265" s="749">
        <v>100499</v>
      </c>
      <c r="I265" s="749">
        <v>499</v>
      </c>
      <c r="J265" s="749" t="s">
        <v>694</v>
      </c>
      <c r="K265" s="749" t="s">
        <v>949</v>
      </c>
      <c r="L265" s="752">
        <v>113.18</v>
      </c>
      <c r="M265" s="752">
        <v>1</v>
      </c>
      <c r="N265" s="753">
        <v>113.18</v>
      </c>
    </row>
    <row r="266" spans="1:14" ht="14.4" customHeight="1" x14ac:dyDescent="0.3">
      <c r="A266" s="747" t="s">
        <v>557</v>
      </c>
      <c r="B266" s="748" t="s">
        <v>558</v>
      </c>
      <c r="C266" s="749" t="s">
        <v>580</v>
      </c>
      <c r="D266" s="750" t="s">
        <v>581</v>
      </c>
      <c r="E266" s="751">
        <v>50113001</v>
      </c>
      <c r="F266" s="750" t="s">
        <v>589</v>
      </c>
      <c r="G266" s="749" t="s">
        <v>590</v>
      </c>
      <c r="H266" s="749">
        <v>100502</v>
      </c>
      <c r="I266" s="749">
        <v>502</v>
      </c>
      <c r="J266" s="749" t="s">
        <v>696</v>
      </c>
      <c r="K266" s="749" t="s">
        <v>697</v>
      </c>
      <c r="L266" s="752">
        <v>238.68</v>
      </c>
      <c r="M266" s="752">
        <v>1</v>
      </c>
      <c r="N266" s="753">
        <v>238.68</v>
      </c>
    </row>
    <row r="267" spans="1:14" ht="14.4" customHeight="1" x14ac:dyDescent="0.3">
      <c r="A267" s="747" t="s">
        <v>557</v>
      </c>
      <c r="B267" s="748" t="s">
        <v>558</v>
      </c>
      <c r="C267" s="749" t="s">
        <v>580</v>
      </c>
      <c r="D267" s="750" t="s">
        <v>581</v>
      </c>
      <c r="E267" s="751">
        <v>50113017</v>
      </c>
      <c r="F267" s="750" t="s">
        <v>950</v>
      </c>
      <c r="G267" s="749" t="s">
        <v>590</v>
      </c>
      <c r="H267" s="749">
        <v>999999</v>
      </c>
      <c r="I267" s="749">
        <v>9999999</v>
      </c>
      <c r="J267" s="749" t="s">
        <v>951</v>
      </c>
      <c r="K267" s="749" t="s">
        <v>559</v>
      </c>
      <c r="L267" s="752">
        <v>2696.56</v>
      </c>
      <c r="M267" s="752">
        <v>33</v>
      </c>
      <c r="N267" s="753">
        <v>88986.48</v>
      </c>
    </row>
    <row r="268" spans="1:14" ht="14.4" customHeight="1" x14ac:dyDescent="0.3">
      <c r="A268" s="747" t="s">
        <v>557</v>
      </c>
      <c r="B268" s="748" t="s">
        <v>558</v>
      </c>
      <c r="C268" s="749" t="s">
        <v>583</v>
      </c>
      <c r="D268" s="750" t="s">
        <v>584</v>
      </c>
      <c r="E268" s="751">
        <v>50113001</v>
      </c>
      <c r="F268" s="750" t="s">
        <v>589</v>
      </c>
      <c r="G268" s="749" t="s">
        <v>590</v>
      </c>
      <c r="H268" s="749">
        <v>146686</v>
      </c>
      <c r="I268" s="749">
        <v>146686</v>
      </c>
      <c r="J268" s="749" t="s">
        <v>591</v>
      </c>
      <c r="K268" s="749" t="s">
        <v>592</v>
      </c>
      <c r="L268" s="752">
        <v>19.800005184484892</v>
      </c>
      <c r="M268" s="752">
        <v>100</v>
      </c>
      <c r="N268" s="753">
        <v>1980.0005184484892</v>
      </c>
    </row>
    <row r="269" spans="1:14" ht="14.4" customHeight="1" x14ac:dyDescent="0.3">
      <c r="A269" s="747" t="s">
        <v>557</v>
      </c>
      <c r="B269" s="748" t="s">
        <v>558</v>
      </c>
      <c r="C269" s="749" t="s">
        <v>583</v>
      </c>
      <c r="D269" s="750" t="s">
        <v>584</v>
      </c>
      <c r="E269" s="751">
        <v>50113001</v>
      </c>
      <c r="F269" s="750" t="s">
        <v>589</v>
      </c>
      <c r="G269" s="749" t="s">
        <v>590</v>
      </c>
      <c r="H269" s="749">
        <v>846758</v>
      </c>
      <c r="I269" s="749">
        <v>103387</v>
      </c>
      <c r="J269" s="749" t="s">
        <v>952</v>
      </c>
      <c r="K269" s="749" t="s">
        <v>953</v>
      </c>
      <c r="L269" s="752">
        <v>72.605000000000018</v>
      </c>
      <c r="M269" s="752">
        <v>6</v>
      </c>
      <c r="N269" s="753">
        <v>435.63000000000011</v>
      </c>
    </row>
    <row r="270" spans="1:14" ht="14.4" customHeight="1" x14ac:dyDescent="0.3">
      <c r="A270" s="747" t="s">
        <v>557</v>
      </c>
      <c r="B270" s="748" t="s">
        <v>558</v>
      </c>
      <c r="C270" s="749" t="s">
        <v>583</v>
      </c>
      <c r="D270" s="750" t="s">
        <v>584</v>
      </c>
      <c r="E270" s="751">
        <v>50113001</v>
      </c>
      <c r="F270" s="750" t="s">
        <v>589</v>
      </c>
      <c r="G270" s="749" t="s">
        <v>590</v>
      </c>
      <c r="H270" s="749">
        <v>192729</v>
      </c>
      <c r="I270" s="749">
        <v>92729</v>
      </c>
      <c r="J270" s="749" t="s">
        <v>954</v>
      </c>
      <c r="K270" s="749" t="s">
        <v>955</v>
      </c>
      <c r="L270" s="752">
        <v>48.319999999999986</v>
      </c>
      <c r="M270" s="752">
        <v>1</v>
      </c>
      <c r="N270" s="753">
        <v>48.319999999999986</v>
      </c>
    </row>
    <row r="271" spans="1:14" ht="14.4" customHeight="1" x14ac:dyDescent="0.3">
      <c r="A271" s="747" t="s">
        <v>557</v>
      </c>
      <c r="B271" s="748" t="s">
        <v>558</v>
      </c>
      <c r="C271" s="749" t="s">
        <v>583</v>
      </c>
      <c r="D271" s="750" t="s">
        <v>584</v>
      </c>
      <c r="E271" s="751">
        <v>50113001</v>
      </c>
      <c r="F271" s="750" t="s">
        <v>589</v>
      </c>
      <c r="G271" s="749" t="s">
        <v>590</v>
      </c>
      <c r="H271" s="749">
        <v>192730</v>
      </c>
      <c r="I271" s="749">
        <v>92730</v>
      </c>
      <c r="J271" s="749" t="s">
        <v>954</v>
      </c>
      <c r="K271" s="749" t="s">
        <v>956</v>
      </c>
      <c r="L271" s="752">
        <v>451.31</v>
      </c>
      <c r="M271" s="752">
        <v>1</v>
      </c>
      <c r="N271" s="753">
        <v>451.31</v>
      </c>
    </row>
    <row r="272" spans="1:14" ht="14.4" customHeight="1" x14ac:dyDescent="0.3">
      <c r="A272" s="747" t="s">
        <v>557</v>
      </c>
      <c r="B272" s="748" t="s">
        <v>558</v>
      </c>
      <c r="C272" s="749" t="s">
        <v>583</v>
      </c>
      <c r="D272" s="750" t="s">
        <v>584</v>
      </c>
      <c r="E272" s="751">
        <v>50113001</v>
      </c>
      <c r="F272" s="750" t="s">
        <v>589</v>
      </c>
      <c r="G272" s="749" t="s">
        <v>590</v>
      </c>
      <c r="H272" s="749">
        <v>176064</v>
      </c>
      <c r="I272" s="749">
        <v>76064</v>
      </c>
      <c r="J272" s="749" t="s">
        <v>957</v>
      </c>
      <c r="K272" s="749" t="s">
        <v>958</v>
      </c>
      <c r="L272" s="752">
        <v>83.949999999999989</v>
      </c>
      <c r="M272" s="752">
        <v>1</v>
      </c>
      <c r="N272" s="753">
        <v>83.949999999999989</v>
      </c>
    </row>
    <row r="273" spans="1:14" ht="14.4" customHeight="1" x14ac:dyDescent="0.3">
      <c r="A273" s="747" t="s">
        <v>557</v>
      </c>
      <c r="B273" s="748" t="s">
        <v>558</v>
      </c>
      <c r="C273" s="749" t="s">
        <v>583</v>
      </c>
      <c r="D273" s="750" t="s">
        <v>584</v>
      </c>
      <c r="E273" s="751">
        <v>50113001</v>
      </c>
      <c r="F273" s="750" t="s">
        <v>589</v>
      </c>
      <c r="G273" s="749" t="s">
        <v>590</v>
      </c>
      <c r="H273" s="749">
        <v>100009</v>
      </c>
      <c r="I273" s="749">
        <v>9</v>
      </c>
      <c r="J273" s="749" t="s">
        <v>959</v>
      </c>
      <c r="K273" s="749" t="s">
        <v>960</v>
      </c>
      <c r="L273" s="752">
        <v>36.490000000000009</v>
      </c>
      <c r="M273" s="752">
        <v>1</v>
      </c>
      <c r="N273" s="753">
        <v>36.490000000000009</v>
      </c>
    </row>
    <row r="274" spans="1:14" ht="14.4" customHeight="1" x14ac:dyDescent="0.3">
      <c r="A274" s="747" t="s">
        <v>557</v>
      </c>
      <c r="B274" s="748" t="s">
        <v>558</v>
      </c>
      <c r="C274" s="749" t="s">
        <v>583</v>
      </c>
      <c r="D274" s="750" t="s">
        <v>584</v>
      </c>
      <c r="E274" s="751">
        <v>50113001</v>
      </c>
      <c r="F274" s="750" t="s">
        <v>589</v>
      </c>
      <c r="G274" s="749" t="s">
        <v>590</v>
      </c>
      <c r="H274" s="749">
        <v>100362</v>
      </c>
      <c r="I274" s="749">
        <v>362</v>
      </c>
      <c r="J274" s="749" t="s">
        <v>593</v>
      </c>
      <c r="K274" s="749" t="s">
        <v>594</v>
      </c>
      <c r="L274" s="752">
        <v>86.429999999999993</v>
      </c>
      <c r="M274" s="752">
        <v>5</v>
      </c>
      <c r="N274" s="753">
        <v>432.15</v>
      </c>
    </row>
    <row r="275" spans="1:14" ht="14.4" customHeight="1" x14ac:dyDescent="0.3">
      <c r="A275" s="747" t="s">
        <v>557</v>
      </c>
      <c r="B275" s="748" t="s">
        <v>558</v>
      </c>
      <c r="C275" s="749" t="s">
        <v>583</v>
      </c>
      <c r="D275" s="750" t="s">
        <v>584</v>
      </c>
      <c r="E275" s="751">
        <v>50113001</v>
      </c>
      <c r="F275" s="750" t="s">
        <v>589</v>
      </c>
      <c r="G275" s="749" t="s">
        <v>590</v>
      </c>
      <c r="H275" s="749">
        <v>202701</v>
      </c>
      <c r="I275" s="749">
        <v>202701</v>
      </c>
      <c r="J275" s="749" t="s">
        <v>595</v>
      </c>
      <c r="K275" s="749" t="s">
        <v>781</v>
      </c>
      <c r="L275" s="752">
        <v>116.52</v>
      </c>
      <c r="M275" s="752">
        <v>2</v>
      </c>
      <c r="N275" s="753">
        <v>233.04</v>
      </c>
    </row>
    <row r="276" spans="1:14" ht="14.4" customHeight="1" x14ac:dyDescent="0.3">
      <c r="A276" s="747" t="s">
        <v>557</v>
      </c>
      <c r="B276" s="748" t="s">
        <v>558</v>
      </c>
      <c r="C276" s="749" t="s">
        <v>583</v>
      </c>
      <c r="D276" s="750" t="s">
        <v>584</v>
      </c>
      <c r="E276" s="751">
        <v>50113001</v>
      </c>
      <c r="F276" s="750" t="s">
        <v>589</v>
      </c>
      <c r="G276" s="749" t="s">
        <v>601</v>
      </c>
      <c r="H276" s="749">
        <v>115378</v>
      </c>
      <c r="I276" s="749">
        <v>15378</v>
      </c>
      <c r="J276" s="749" t="s">
        <v>782</v>
      </c>
      <c r="K276" s="749" t="s">
        <v>961</v>
      </c>
      <c r="L276" s="752">
        <v>21.32</v>
      </c>
      <c r="M276" s="752">
        <v>2</v>
      </c>
      <c r="N276" s="753">
        <v>42.64</v>
      </c>
    </row>
    <row r="277" spans="1:14" ht="14.4" customHeight="1" x14ac:dyDescent="0.3">
      <c r="A277" s="747" t="s">
        <v>557</v>
      </c>
      <c r="B277" s="748" t="s">
        <v>558</v>
      </c>
      <c r="C277" s="749" t="s">
        <v>583</v>
      </c>
      <c r="D277" s="750" t="s">
        <v>584</v>
      </c>
      <c r="E277" s="751">
        <v>50113001</v>
      </c>
      <c r="F277" s="750" t="s">
        <v>589</v>
      </c>
      <c r="G277" s="749" t="s">
        <v>590</v>
      </c>
      <c r="H277" s="749">
        <v>176954</v>
      </c>
      <c r="I277" s="749">
        <v>176954</v>
      </c>
      <c r="J277" s="749" t="s">
        <v>784</v>
      </c>
      <c r="K277" s="749" t="s">
        <v>785</v>
      </c>
      <c r="L277" s="752">
        <v>94.3</v>
      </c>
      <c r="M277" s="752">
        <v>1</v>
      </c>
      <c r="N277" s="753">
        <v>94.3</v>
      </c>
    </row>
    <row r="278" spans="1:14" ht="14.4" customHeight="1" x14ac:dyDescent="0.3">
      <c r="A278" s="747" t="s">
        <v>557</v>
      </c>
      <c r="B278" s="748" t="s">
        <v>558</v>
      </c>
      <c r="C278" s="749" t="s">
        <v>583</v>
      </c>
      <c r="D278" s="750" t="s">
        <v>584</v>
      </c>
      <c r="E278" s="751">
        <v>50113001</v>
      </c>
      <c r="F278" s="750" t="s">
        <v>589</v>
      </c>
      <c r="G278" s="749" t="s">
        <v>590</v>
      </c>
      <c r="H278" s="749">
        <v>167547</v>
      </c>
      <c r="I278" s="749">
        <v>67547</v>
      </c>
      <c r="J278" s="749" t="s">
        <v>597</v>
      </c>
      <c r="K278" s="749" t="s">
        <v>598</v>
      </c>
      <c r="L278" s="752">
        <v>47.12</v>
      </c>
      <c r="M278" s="752">
        <v>8</v>
      </c>
      <c r="N278" s="753">
        <v>376.96</v>
      </c>
    </row>
    <row r="279" spans="1:14" ht="14.4" customHeight="1" x14ac:dyDescent="0.3">
      <c r="A279" s="747" t="s">
        <v>557</v>
      </c>
      <c r="B279" s="748" t="s">
        <v>558</v>
      </c>
      <c r="C279" s="749" t="s">
        <v>583</v>
      </c>
      <c r="D279" s="750" t="s">
        <v>584</v>
      </c>
      <c r="E279" s="751">
        <v>50113001</v>
      </c>
      <c r="F279" s="750" t="s">
        <v>589</v>
      </c>
      <c r="G279" s="749" t="s">
        <v>601</v>
      </c>
      <c r="H279" s="749">
        <v>849444</v>
      </c>
      <c r="I279" s="749">
        <v>163085</v>
      </c>
      <c r="J279" s="749" t="s">
        <v>788</v>
      </c>
      <c r="K279" s="749" t="s">
        <v>789</v>
      </c>
      <c r="L279" s="752">
        <v>29.060000000000013</v>
      </c>
      <c r="M279" s="752">
        <v>2</v>
      </c>
      <c r="N279" s="753">
        <v>58.120000000000026</v>
      </c>
    </row>
    <row r="280" spans="1:14" ht="14.4" customHeight="1" x14ac:dyDescent="0.3">
      <c r="A280" s="747" t="s">
        <v>557</v>
      </c>
      <c r="B280" s="748" t="s">
        <v>558</v>
      </c>
      <c r="C280" s="749" t="s">
        <v>583</v>
      </c>
      <c r="D280" s="750" t="s">
        <v>584</v>
      </c>
      <c r="E280" s="751">
        <v>50113001</v>
      </c>
      <c r="F280" s="750" t="s">
        <v>589</v>
      </c>
      <c r="G280" s="749" t="s">
        <v>590</v>
      </c>
      <c r="H280" s="749">
        <v>194916</v>
      </c>
      <c r="I280" s="749">
        <v>94916</v>
      </c>
      <c r="J280" s="749" t="s">
        <v>962</v>
      </c>
      <c r="K280" s="749" t="s">
        <v>963</v>
      </c>
      <c r="L280" s="752">
        <v>85.240000000000009</v>
      </c>
      <c r="M280" s="752">
        <v>3</v>
      </c>
      <c r="N280" s="753">
        <v>255.72000000000003</v>
      </c>
    </row>
    <row r="281" spans="1:14" ht="14.4" customHeight="1" x14ac:dyDescent="0.3">
      <c r="A281" s="747" t="s">
        <v>557</v>
      </c>
      <c r="B281" s="748" t="s">
        <v>558</v>
      </c>
      <c r="C281" s="749" t="s">
        <v>583</v>
      </c>
      <c r="D281" s="750" t="s">
        <v>584</v>
      </c>
      <c r="E281" s="751">
        <v>50113001</v>
      </c>
      <c r="F281" s="750" t="s">
        <v>589</v>
      </c>
      <c r="G281" s="749" t="s">
        <v>590</v>
      </c>
      <c r="H281" s="749">
        <v>158668</v>
      </c>
      <c r="I281" s="749">
        <v>158668</v>
      </c>
      <c r="J281" s="749" t="s">
        <v>964</v>
      </c>
      <c r="K281" s="749" t="s">
        <v>965</v>
      </c>
      <c r="L281" s="752">
        <v>71.873999999999995</v>
      </c>
      <c r="M281" s="752">
        <v>100</v>
      </c>
      <c r="N281" s="753">
        <v>7187.4</v>
      </c>
    </row>
    <row r="282" spans="1:14" ht="14.4" customHeight="1" x14ac:dyDescent="0.3">
      <c r="A282" s="747" t="s">
        <v>557</v>
      </c>
      <c r="B282" s="748" t="s">
        <v>558</v>
      </c>
      <c r="C282" s="749" t="s">
        <v>583</v>
      </c>
      <c r="D282" s="750" t="s">
        <v>584</v>
      </c>
      <c r="E282" s="751">
        <v>50113001</v>
      </c>
      <c r="F282" s="750" t="s">
        <v>589</v>
      </c>
      <c r="G282" s="749" t="s">
        <v>590</v>
      </c>
      <c r="H282" s="749">
        <v>189244</v>
      </c>
      <c r="I282" s="749">
        <v>89244</v>
      </c>
      <c r="J282" s="749" t="s">
        <v>966</v>
      </c>
      <c r="K282" s="749" t="s">
        <v>967</v>
      </c>
      <c r="L282" s="752">
        <v>20.759875000000001</v>
      </c>
      <c r="M282" s="752">
        <v>480</v>
      </c>
      <c r="N282" s="753">
        <v>9964.74</v>
      </c>
    </row>
    <row r="283" spans="1:14" ht="14.4" customHeight="1" x14ac:dyDescent="0.3">
      <c r="A283" s="747" t="s">
        <v>557</v>
      </c>
      <c r="B283" s="748" t="s">
        <v>558</v>
      </c>
      <c r="C283" s="749" t="s">
        <v>583</v>
      </c>
      <c r="D283" s="750" t="s">
        <v>584</v>
      </c>
      <c r="E283" s="751">
        <v>50113001</v>
      </c>
      <c r="F283" s="750" t="s">
        <v>589</v>
      </c>
      <c r="G283" s="749" t="s">
        <v>590</v>
      </c>
      <c r="H283" s="749">
        <v>110555</v>
      </c>
      <c r="I283" s="749">
        <v>10555</v>
      </c>
      <c r="J283" s="749" t="s">
        <v>968</v>
      </c>
      <c r="K283" s="749" t="s">
        <v>969</v>
      </c>
      <c r="L283" s="752">
        <v>254.98</v>
      </c>
      <c r="M283" s="752">
        <v>12</v>
      </c>
      <c r="N283" s="753">
        <v>3059.7599999999998</v>
      </c>
    </row>
    <row r="284" spans="1:14" ht="14.4" customHeight="1" x14ac:dyDescent="0.3">
      <c r="A284" s="747" t="s">
        <v>557</v>
      </c>
      <c r="B284" s="748" t="s">
        <v>558</v>
      </c>
      <c r="C284" s="749" t="s">
        <v>583</v>
      </c>
      <c r="D284" s="750" t="s">
        <v>584</v>
      </c>
      <c r="E284" s="751">
        <v>50113001</v>
      </c>
      <c r="F284" s="750" t="s">
        <v>589</v>
      </c>
      <c r="G284" s="749" t="s">
        <v>590</v>
      </c>
      <c r="H284" s="749">
        <v>173396</v>
      </c>
      <c r="I284" s="749">
        <v>173396</v>
      </c>
      <c r="J284" s="749" t="s">
        <v>796</v>
      </c>
      <c r="K284" s="749" t="s">
        <v>797</v>
      </c>
      <c r="L284" s="752">
        <v>673.64</v>
      </c>
      <c r="M284" s="752">
        <v>26</v>
      </c>
      <c r="N284" s="753">
        <v>17514.64</v>
      </c>
    </row>
    <row r="285" spans="1:14" ht="14.4" customHeight="1" x14ac:dyDescent="0.3">
      <c r="A285" s="747" t="s">
        <v>557</v>
      </c>
      <c r="B285" s="748" t="s">
        <v>558</v>
      </c>
      <c r="C285" s="749" t="s">
        <v>583</v>
      </c>
      <c r="D285" s="750" t="s">
        <v>584</v>
      </c>
      <c r="E285" s="751">
        <v>50113001</v>
      </c>
      <c r="F285" s="750" t="s">
        <v>589</v>
      </c>
      <c r="G285" s="749" t="s">
        <v>590</v>
      </c>
      <c r="H285" s="749">
        <v>196303</v>
      </c>
      <c r="I285" s="749">
        <v>96303</v>
      </c>
      <c r="J285" s="749" t="s">
        <v>970</v>
      </c>
      <c r="K285" s="749" t="s">
        <v>971</v>
      </c>
      <c r="L285" s="752">
        <v>41</v>
      </c>
      <c r="M285" s="752">
        <v>3</v>
      </c>
      <c r="N285" s="753">
        <v>123</v>
      </c>
    </row>
    <row r="286" spans="1:14" ht="14.4" customHeight="1" x14ac:dyDescent="0.3">
      <c r="A286" s="747" t="s">
        <v>557</v>
      </c>
      <c r="B286" s="748" t="s">
        <v>558</v>
      </c>
      <c r="C286" s="749" t="s">
        <v>583</v>
      </c>
      <c r="D286" s="750" t="s">
        <v>584</v>
      </c>
      <c r="E286" s="751">
        <v>50113001</v>
      </c>
      <c r="F286" s="750" t="s">
        <v>589</v>
      </c>
      <c r="G286" s="749" t="s">
        <v>590</v>
      </c>
      <c r="H286" s="749">
        <v>100392</v>
      </c>
      <c r="I286" s="749">
        <v>392</v>
      </c>
      <c r="J286" s="749" t="s">
        <v>972</v>
      </c>
      <c r="K286" s="749" t="s">
        <v>728</v>
      </c>
      <c r="L286" s="752">
        <v>57.599999999999987</v>
      </c>
      <c r="M286" s="752">
        <v>3</v>
      </c>
      <c r="N286" s="753">
        <v>172.79999999999995</v>
      </c>
    </row>
    <row r="287" spans="1:14" ht="14.4" customHeight="1" x14ac:dyDescent="0.3">
      <c r="A287" s="747" t="s">
        <v>557</v>
      </c>
      <c r="B287" s="748" t="s">
        <v>558</v>
      </c>
      <c r="C287" s="749" t="s">
        <v>583</v>
      </c>
      <c r="D287" s="750" t="s">
        <v>584</v>
      </c>
      <c r="E287" s="751">
        <v>50113001</v>
      </c>
      <c r="F287" s="750" t="s">
        <v>589</v>
      </c>
      <c r="G287" s="749" t="s">
        <v>601</v>
      </c>
      <c r="H287" s="749">
        <v>112892</v>
      </c>
      <c r="I287" s="749">
        <v>12892</v>
      </c>
      <c r="J287" s="749" t="s">
        <v>602</v>
      </c>
      <c r="K287" s="749" t="s">
        <v>768</v>
      </c>
      <c r="L287" s="752">
        <v>103.83250000000001</v>
      </c>
      <c r="M287" s="752">
        <v>4</v>
      </c>
      <c r="N287" s="753">
        <v>415.33000000000004</v>
      </c>
    </row>
    <row r="288" spans="1:14" ht="14.4" customHeight="1" x14ac:dyDescent="0.3">
      <c r="A288" s="747" t="s">
        <v>557</v>
      </c>
      <c r="B288" s="748" t="s">
        <v>558</v>
      </c>
      <c r="C288" s="749" t="s">
        <v>583</v>
      </c>
      <c r="D288" s="750" t="s">
        <v>584</v>
      </c>
      <c r="E288" s="751">
        <v>50113001</v>
      </c>
      <c r="F288" s="750" t="s">
        <v>589</v>
      </c>
      <c r="G288" s="749" t="s">
        <v>590</v>
      </c>
      <c r="H288" s="749">
        <v>140274</v>
      </c>
      <c r="I288" s="749">
        <v>40274</v>
      </c>
      <c r="J288" s="749" t="s">
        <v>973</v>
      </c>
      <c r="K288" s="749" t="s">
        <v>974</v>
      </c>
      <c r="L288" s="752">
        <v>51.77</v>
      </c>
      <c r="M288" s="752">
        <v>1</v>
      </c>
      <c r="N288" s="753">
        <v>51.77</v>
      </c>
    </row>
    <row r="289" spans="1:14" ht="14.4" customHeight="1" x14ac:dyDescent="0.3">
      <c r="A289" s="747" t="s">
        <v>557</v>
      </c>
      <c r="B289" s="748" t="s">
        <v>558</v>
      </c>
      <c r="C289" s="749" t="s">
        <v>583</v>
      </c>
      <c r="D289" s="750" t="s">
        <v>584</v>
      </c>
      <c r="E289" s="751">
        <v>50113001</v>
      </c>
      <c r="F289" s="750" t="s">
        <v>589</v>
      </c>
      <c r="G289" s="749" t="s">
        <v>590</v>
      </c>
      <c r="H289" s="749">
        <v>162320</v>
      </c>
      <c r="I289" s="749">
        <v>62320</v>
      </c>
      <c r="J289" s="749" t="s">
        <v>604</v>
      </c>
      <c r="K289" s="749" t="s">
        <v>605</v>
      </c>
      <c r="L289" s="752">
        <v>74.350000000000009</v>
      </c>
      <c r="M289" s="752">
        <v>2</v>
      </c>
      <c r="N289" s="753">
        <v>148.70000000000002</v>
      </c>
    </row>
    <row r="290" spans="1:14" ht="14.4" customHeight="1" x14ac:dyDescent="0.3">
      <c r="A290" s="747" t="s">
        <v>557</v>
      </c>
      <c r="B290" s="748" t="s">
        <v>558</v>
      </c>
      <c r="C290" s="749" t="s">
        <v>583</v>
      </c>
      <c r="D290" s="750" t="s">
        <v>584</v>
      </c>
      <c r="E290" s="751">
        <v>50113001</v>
      </c>
      <c r="F290" s="750" t="s">
        <v>589</v>
      </c>
      <c r="G290" s="749" t="s">
        <v>601</v>
      </c>
      <c r="H290" s="749">
        <v>183974</v>
      </c>
      <c r="I290" s="749">
        <v>83974</v>
      </c>
      <c r="J290" s="749" t="s">
        <v>975</v>
      </c>
      <c r="K290" s="749" t="s">
        <v>976</v>
      </c>
      <c r="L290" s="752">
        <v>88.449999999999989</v>
      </c>
      <c r="M290" s="752">
        <v>30</v>
      </c>
      <c r="N290" s="753">
        <v>2653.4999999999995</v>
      </c>
    </row>
    <row r="291" spans="1:14" ht="14.4" customHeight="1" x14ac:dyDescent="0.3">
      <c r="A291" s="747" t="s">
        <v>557</v>
      </c>
      <c r="B291" s="748" t="s">
        <v>558</v>
      </c>
      <c r="C291" s="749" t="s">
        <v>583</v>
      </c>
      <c r="D291" s="750" t="s">
        <v>584</v>
      </c>
      <c r="E291" s="751">
        <v>50113001</v>
      </c>
      <c r="F291" s="750" t="s">
        <v>589</v>
      </c>
      <c r="G291" s="749" t="s">
        <v>601</v>
      </c>
      <c r="H291" s="749">
        <v>132225</v>
      </c>
      <c r="I291" s="749">
        <v>32225</v>
      </c>
      <c r="J291" s="749" t="s">
        <v>977</v>
      </c>
      <c r="K291" s="749" t="s">
        <v>978</v>
      </c>
      <c r="L291" s="752">
        <v>72.339999999999989</v>
      </c>
      <c r="M291" s="752">
        <v>1</v>
      </c>
      <c r="N291" s="753">
        <v>72.339999999999989</v>
      </c>
    </row>
    <row r="292" spans="1:14" ht="14.4" customHeight="1" x14ac:dyDescent="0.3">
      <c r="A292" s="747" t="s">
        <v>557</v>
      </c>
      <c r="B292" s="748" t="s">
        <v>558</v>
      </c>
      <c r="C292" s="749" t="s">
        <v>583</v>
      </c>
      <c r="D292" s="750" t="s">
        <v>584</v>
      </c>
      <c r="E292" s="751">
        <v>50113001</v>
      </c>
      <c r="F292" s="750" t="s">
        <v>589</v>
      </c>
      <c r="G292" s="749" t="s">
        <v>590</v>
      </c>
      <c r="H292" s="749">
        <v>191624</v>
      </c>
      <c r="I292" s="749">
        <v>91624</v>
      </c>
      <c r="J292" s="749" t="s">
        <v>979</v>
      </c>
      <c r="K292" s="749" t="s">
        <v>980</v>
      </c>
      <c r="L292" s="752">
        <v>58.120000000000012</v>
      </c>
      <c r="M292" s="752">
        <v>1</v>
      </c>
      <c r="N292" s="753">
        <v>58.120000000000012</v>
      </c>
    </row>
    <row r="293" spans="1:14" ht="14.4" customHeight="1" x14ac:dyDescent="0.3">
      <c r="A293" s="747" t="s">
        <v>557</v>
      </c>
      <c r="B293" s="748" t="s">
        <v>558</v>
      </c>
      <c r="C293" s="749" t="s">
        <v>583</v>
      </c>
      <c r="D293" s="750" t="s">
        <v>584</v>
      </c>
      <c r="E293" s="751">
        <v>50113001</v>
      </c>
      <c r="F293" s="750" t="s">
        <v>589</v>
      </c>
      <c r="G293" s="749" t="s">
        <v>590</v>
      </c>
      <c r="H293" s="749">
        <v>845329</v>
      </c>
      <c r="I293" s="749">
        <v>0</v>
      </c>
      <c r="J293" s="749" t="s">
        <v>609</v>
      </c>
      <c r="K293" s="749" t="s">
        <v>559</v>
      </c>
      <c r="L293" s="752">
        <v>178.41</v>
      </c>
      <c r="M293" s="752">
        <v>8</v>
      </c>
      <c r="N293" s="753">
        <v>1427.28</v>
      </c>
    </row>
    <row r="294" spans="1:14" ht="14.4" customHeight="1" x14ac:dyDescent="0.3">
      <c r="A294" s="747" t="s">
        <v>557</v>
      </c>
      <c r="B294" s="748" t="s">
        <v>558</v>
      </c>
      <c r="C294" s="749" t="s">
        <v>583</v>
      </c>
      <c r="D294" s="750" t="s">
        <v>584</v>
      </c>
      <c r="E294" s="751">
        <v>50113001</v>
      </c>
      <c r="F294" s="750" t="s">
        <v>589</v>
      </c>
      <c r="G294" s="749" t="s">
        <v>590</v>
      </c>
      <c r="H294" s="749">
        <v>203954</v>
      </c>
      <c r="I294" s="749">
        <v>203954</v>
      </c>
      <c r="J294" s="749" t="s">
        <v>612</v>
      </c>
      <c r="K294" s="749" t="s">
        <v>613</v>
      </c>
      <c r="L294" s="752">
        <v>92.40625</v>
      </c>
      <c r="M294" s="752">
        <v>8</v>
      </c>
      <c r="N294" s="753">
        <v>739.25</v>
      </c>
    </row>
    <row r="295" spans="1:14" ht="14.4" customHeight="1" x14ac:dyDescent="0.3">
      <c r="A295" s="747" t="s">
        <v>557</v>
      </c>
      <c r="B295" s="748" t="s">
        <v>558</v>
      </c>
      <c r="C295" s="749" t="s">
        <v>583</v>
      </c>
      <c r="D295" s="750" t="s">
        <v>584</v>
      </c>
      <c r="E295" s="751">
        <v>50113001</v>
      </c>
      <c r="F295" s="750" t="s">
        <v>589</v>
      </c>
      <c r="G295" s="749" t="s">
        <v>601</v>
      </c>
      <c r="H295" s="749">
        <v>215582</v>
      </c>
      <c r="I295" s="749">
        <v>215582</v>
      </c>
      <c r="J295" s="749" t="s">
        <v>981</v>
      </c>
      <c r="K295" s="749" t="s">
        <v>982</v>
      </c>
      <c r="L295" s="752">
        <v>35.332222222222228</v>
      </c>
      <c r="M295" s="752">
        <v>27</v>
      </c>
      <c r="N295" s="753">
        <v>953.97000000000014</v>
      </c>
    </row>
    <row r="296" spans="1:14" ht="14.4" customHeight="1" x14ac:dyDescent="0.3">
      <c r="A296" s="747" t="s">
        <v>557</v>
      </c>
      <c r="B296" s="748" t="s">
        <v>558</v>
      </c>
      <c r="C296" s="749" t="s">
        <v>583</v>
      </c>
      <c r="D296" s="750" t="s">
        <v>584</v>
      </c>
      <c r="E296" s="751">
        <v>50113001</v>
      </c>
      <c r="F296" s="750" t="s">
        <v>589</v>
      </c>
      <c r="G296" s="749" t="s">
        <v>590</v>
      </c>
      <c r="H296" s="749">
        <v>199466</v>
      </c>
      <c r="I296" s="749">
        <v>199466</v>
      </c>
      <c r="J296" s="749" t="s">
        <v>983</v>
      </c>
      <c r="K296" s="749" t="s">
        <v>984</v>
      </c>
      <c r="L296" s="752">
        <v>112.51000000000003</v>
      </c>
      <c r="M296" s="752">
        <v>1</v>
      </c>
      <c r="N296" s="753">
        <v>112.51000000000003</v>
      </c>
    </row>
    <row r="297" spans="1:14" ht="14.4" customHeight="1" x14ac:dyDescent="0.3">
      <c r="A297" s="747" t="s">
        <v>557</v>
      </c>
      <c r="B297" s="748" t="s">
        <v>558</v>
      </c>
      <c r="C297" s="749" t="s">
        <v>583</v>
      </c>
      <c r="D297" s="750" t="s">
        <v>584</v>
      </c>
      <c r="E297" s="751">
        <v>50113001</v>
      </c>
      <c r="F297" s="750" t="s">
        <v>589</v>
      </c>
      <c r="G297" s="749" t="s">
        <v>590</v>
      </c>
      <c r="H297" s="749">
        <v>149317</v>
      </c>
      <c r="I297" s="749">
        <v>49317</v>
      </c>
      <c r="J297" s="749" t="s">
        <v>985</v>
      </c>
      <c r="K297" s="749" t="s">
        <v>986</v>
      </c>
      <c r="L297" s="752">
        <v>299</v>
      </c>
      <c r="M297" s="752">
        <v>1</v>
      </c>
      <c r="N297" s="753">
        <v>299</v>
      </c>
    </row>
    <row r="298" spans="1:14" ht="14.4" customHeight="1" x14ac:dyDescent="0.3">
      <c r="A298" s="747" t="s">
        <v>557</v>
      </c>
      <c r="B298" s="748" t="s">
        <v>558</v>
      </c>
      <c r="C298" s="749" t="s">
        <v>583</v>
      </c>
      <c r="D298" s="750" t="s">
        <v>584</v>
      </c>
      <c r="E298" s="751">
        <v>50113001</v>
      </c>
      <c r="F298" s="750" t="s">
        <v>589</v>
      </c>
      <c r="G298" s="749" t="s">
        <v>590</v>
      </c>
      <c r="H298" s="749">
        <v>150660</v>
      </c>
      <c r="I298" s="749">
        <v>150660</v>
      </c>
      <c r="J298" s="749" t="s">
        <v>987</v>
      </c>
      <c r="K298" s="749" t="s">
        <v>988</v>
      </c>
      <c r="L298" s="752">
        <v>793.31999999999994</v>
      </c>
      <c r="M298" s="752">
        <v>5</v>
      </c>
      <c r="N298" s="753">
        <v>3966.5999999999995</v>
      </c>
    </row>
    <row r="299" spans="1:14" ht="14.4" customHeight="1" x14ac:dyDescent="0.3">
      <c r="A299" s="747" t="s">
        <v>557</v>
      </c>
      <c r="B299" s="748" t="s">
        <v>558</v>
      </c>
      <c r="C299" s="749" t="s">
        <v>583</v>
      </c>
      <c r="D299" s="750" t="s">
        <v>584</v>
      </c>
      <c r="E299" s="751">
        <v>50113001</v>
      </c>
      <c r="F299" s="750" t="s">
        <v>589</v>
      </c>
      <c r="G299" s="749" t="s">
        <v>601</v>
      </c>
      <c r="H299" s="749">
        <v>848477</v>
      </c>
      <c r="I299" s="749">
        <v>124346</v>
      </c>
      <c r="J299" s="749" t="s">
        <v>989</v>
      </c>
      <c r="K299" s="749" t="s">
        <v>990</v>
      </c>
      <c r="L299" s="752">
        <v>131.27000000000001</v>
      </c>
      <c r="M299" s="752">
        <v>1</v>
      </c>
      <c r="N299" s="753">
        <v>131.27000000000001</v>
      </c>
    </row>
    <row r="300" spans="1:14" ht="14.4" customHeight="1" x14ac:dyDescent="0.3">
      <c r="A300" s="747" t="s">
        <v>557</v>
      </c>
      <c r="B300" s="748" t="s">
        <v>558</v>
      </c>
      <c r="C300" s="749" t="s">
        <v>583</v>
      </c>
      <c r="D300" s="750" t="s">
        <v>584</v>
      </c>
      <c r="E300" s="751">
        <v>50113001</v>
      </c>
      <c r="F300" s="750" t="s">
        <v>589</v>
      </c>
      <c r="G300" s="749" t="s">
        <v>601</v>
      </c>
      <c r="H300" s="749">
        <v>117425</v>
      </c>
      <c r="I300" s="749">
        <v>17425</v>
      </c>
      <c r="J300" s="749" t="s">
        <v>804</v>
      </c>
      <c r="K300" s="749" t="s">
        <v>805</v>
      </c>
      <c r="L300" s="752">
        <v>19.820000000000004</v>
      </c>
      <c r="M300" s="752">
        <v>2</v>
      </c>
      <c r="N300" s="753">
        <v>39.640000000000008</v>
      </c>
    </row>
    <row r="301" spans="1:14" ht="14.4" customHeight="1" x14ac:dyDescent="0.3">
      <c r="A301" s="747" t="s">
        <v>557</v>
      </c>
      <c r="B301" s="748" t="s">
        <v>558</v>
      </c>
      <c r="C301" s="749" t="s">
        <v>583</v>
      </c>
      <c r="D301" s="750" t="s">
        <v>584</v>
      </c>
      <c r="E301" s="751">
        <v>50113001</v>
      </c>
      <c r="F301" s="750" t="s">
        <v>589</v>
      </c>
      <c r="G301" s="749" t="s">
        <v>601</v>
      </c>
      <c r="H301" s="749">
        <v>117431</v>
      </c>
      <c r="I301" s="749">
        <v>17431</v>
      </c>
      <c r="J301" s="749" t="s">
        <v>991</v>
      </c>
      <c r="K301" s="749" t="s">
        <v>596</v>
      </c>
      <c r="L301" s="752">
        <v>27.099999999999998</v>
      </c>
      <c r="M301" s="752">
        <v>4</v>
      </c>
      <c r="N301" s="753">
        <v>108.39999999999999</v>
      </c>
    </row>
    <row r="302" spans="1:14" ht="14.4" customHeight="1" x14ac:dyDescent="0.3">
      <c r="A302" s="747" t="s">
        <v>557</v>
      </c>
      <c r="B302" s="748" t="s">
        <v>558</v>
      </c>
      <c r="C302" s="749" t="s">
        <v>583</v>
      </c>
      <c r="D302" s="750" t="s">
        <v>584</v>
      </c>
      <c r="E302" s="751">
        <v>50113001</v>
      </c>
      <c r="F302" s="750" t="s">
        <v>589</v>
      </c>
      <c r="G302" s="749" t="s">
        <v>590</v>
      </c>
      <c r="H302" s="749">
        <v>156993</v>
      </c>
      <c r="I302" s="749">
        <v>56993</v>
      </c>
      <c r="J302" s="749" t="s">
        <v>616</v>
      </c>
      <c r="K302" s="749" t="s">
        <v>617</v>
      </c>
      <c r="L302" s="752">
        <v>73.150000000000006</v>
      </c>
      <c r="M302" s="752">
        <v>4</v>
      </c>
      <c r="N302" s="753">
        <v>292.60000000000002</v>
      </c>
    </row>
    <row r="303" spans="1:14" ht="14.4" customHeight="1" x14ac:dyDescent="0.3">
      <c r="A303" s="747" t="s">
        <v>557</v>
      </c>
      <c r="B303" s="748" t="s">
        <v>558</v>
      </c>
      <c r="C303" s="749" t="s">
        <v>583</v>
      </c>
      <c r="D303" s="750" t="s">
        <v>584</v>
      </c>
      <c r="E303" s="751">
        <v>50113001</v>
      </c>
      <c r="F303" s="750" t="s">
        <v>589</v>
      </c>
      <c r="G303" s="749" t="s">
        <v>601</v>
      </c>
      <c r="H303" s="749">
        <v>214427</v>
      </c>
      <c r="I303" s="749">
        <v>214427</v>
      </c>
      <c r="J303" s="749" t="s">
        <v>620</v>
      </c>
      <c r="K303" s="749" t="s">
        <v>621</v>
      </c>
      <c r="L303" s="752">
        <v>16.61209523809524</v>
      </c>
      <c r="M303" s="752">
        <v>630</v>
      </c>
      <c r="N303" s="753">
        <v>10465.620000000001</v>
      </c>
    </row>
    <row r="304" spans="1:14" ht="14.4" customHeight="1" x14ac:dyDescent="0.3">
      <c r="A304" s="747" t="s">
        <v>557</v>
      </c>
      <c r="B304" s="748" t="s">
        <v>558</v>
      </c>
      <c r="C304" s="749" t="s">
        <v>583</v>
      </c>
      <c r="D304" s="750" t="s">
        <v>584</v>
      </c>
      <c r="E304" s="751">
        <v>50113001</v>
      </c>
      <c r="F304" s="750" t="s">
        <v>589</v>
      </c>
      <c r="G304" s="749" t="s">
        <v>601</v>
      </c>
      <c r="H304" s="749">
        <v>113768</v>
      </c>
      <c r="I304" s="749">
        <v>13768</v>
      </c>
      <c r="J304" s="749" t="s">
        <v>992</v>
      </c>
      <c r="K304" s="749" t="s">
        <v>993</v>
      </c>
      <c r="L304" s="752">
        <v>89.750002426010582</v>
      </c>
      <c r="M304" s="752">
        <v>1</v>
      </c>
      <c r="N304" s="753">
        <v>89.750002426010582</v>
      </c>
    </row>
    <row r="305" spans="1:14" ht="14.4" customHeight="1" x14ac:dyDescent="0.3">
      <c r="A305" s="747" t="s">
        <v>557</v>
      </c>
      <c r="B305" s="748" t="s">
        <v>558</v>
      </c>
      <c r="C305" s="749" t="s">
        <v>583</v>
      </c>
      <c r="D305" s="750" t="s">
        <v>584</v>
      </c>
      <c r="E305" s="751">
        <v>50113001</v>
      </c>
      <c r="F305" s="750" t="s">
        <v>589</v>
      </c>
      <c r="G305" s="749" t="s">
        <v>601</v>
      </c>
      <c r="H305" s="749">
        <v>848765</v>
      </c>
      <c r="I305" s="749">
        <v>107938</v>
      </c>
      <c r="J305" s="749" t="s">
        <v>992</v>
      </c>
      <c r="K305" s="749" t="s">
        <v>994</v>
      </c>
      <c r="L305" s="752">
        <v>128.44333333333333</v>
      </c>
      <c r="M305" s="752">
        <v>15</v>
      </c>
      <c r="N305" s="753">
        <v>1926.6499999999999</v>
      </c>
    </row>
    <row r="306" spans="1:14" ht="14.4" customHeight="1" x14ac:dyDescent="0.3">
      <c r="A306" s="747" t="s">
        <v>557</v>
      </c>
      <c r="B306" s="748" t="s">
        <v>558</v>
      </c>
      <c r="C306" s="749" t="s">
        <v>583</v>
      </c>
      <c r="D306" s="750" t="s">
        <v>584</v>
      </c>
      <c r="E306" s="751">
        <v>50113001</v>
      </c>
      <c r="F306" s="750" t="s">
        <v>589</v>
      </c>
      <c r="G306" s="749" t="s">
        <v>590</v>
      </c>
      <c r="H306" s="749">
        <v>193105</v>
      </c>
      <c r="I306" s="749">
        <v>93105</v>
      </c>
      <c r="J306" s="749" t="s">
        <v>806</v>
      </c>
      <c r="K306" s="749" t="s">
        <v>808</v>
      </c>
      <c r="L306" s="752">
        <v>207.22809523809528</v>
      </c>
      <c r="M306" s="752">
        <v>21</v>
      </c>
      <c r="N306" s="753">
        <v>4351.7900000000009</v>
      </c>
    </row>
    <row r="307" spans="1:14" ht="14.4" customHeight="1" x14ac:dyDescent="0.3">
      <c r="A307" s="747" t="s">
        <v>557</v>
      </c>
      <c r="B307" s="748" t="s">
        <v>558</v>
      </c>
      <c r="C307" s="749" t="s">
        <v>583</v>
      </c>
      <c r="D307" s="750" t="s">
        <v>584</v>
      </c>
      <c r="E307" s="751">
        <v>50113001</v>
      </c>
      <c r="F307" s="750" t="s">
        <v>589</v>
      </c>
      <c r="G307" s="749" t="s">
        <v>590</v>
      </c>
      <c r="H307" s="749">
        <v>988310</v>
      </c>
      <c r="I307" s="749">
        <v>0</v>
      </c>
      <c r="J307" s="749" t="s">
        <v>995</v>
      </c>
      <c r="K307" s="749" t="s">
        <v>559</v>
      </c>
      <c r="L307" s="752">
        <v>95.68</v>
      </c>
      <c r="M307" s="752">
        <v>6</v>
      </c>
      <c r="N307" s="753">
        <v>574.08000000000004</v>
      </c>
    </row>
    <row r="308" spans="1:14" ht="14.4" customHeight="1" x14ac:dyDescent="0.3">
      <c r="A308" s="747" t="s">
        <v>557</v>
      </c>
      <c r="B308" s="748" t="s">
        <v>558</v>
      </c>
      <c r="C308" s="749" t="s">
        <v>583</v>
      </c>
      <c r="D308" s="750" t="s">
        <v>584</v>
      </c>
      <c r="E308" s="751">
        <v>50113001</v>
      </c>
      <c r="F308" s="750" t="s">
        <v>589</v>
      </c>
      <c r="G308" s="749" t="s">
        <v>601</v>
      </c>
      <c r="H308" s="749">
        <v>847134</v>
      </c>
      <c r="I308" s="749">
        <v>151050</v>
      </c>
      <c r="J308" s="749" t="s">
        <v>996</v>
      </c>
      <c r="K308" s="749" t="s">
        <v>997</v>
      </c>
      <c r="L308" s="752">
        <v>503.66404255319139</v>
      </c>
      <c r="M308" s="752">
        <v>47</v>
      </c>
      <c r="N308" s="753">
        <v>23672.209999999995</v>
      </c>
    </row>
    <row r="309" spans="1:14" ht="14.4" customHeight="1" x14ac:dyDescent="0.3">
      <c r="A309" s="747" t="s">
        <v>557</v>
      </c>
      <c r="B309" s="748" t="s">
        <v>558</v>
      </c>
      <c r="C309" s="749" t="s">
        <v>583</v>
      </c>
      <c r="D309" s="750" t="s">
        <v>584</v>
      </c>
      <c r="E309" s="751">
        <v>50113001</v>
      </c>
      <c r="F309" s="750" t="s">
        <v>589</v>
      </c>
      <c r="G309" s="749" t="s">
        <v>601</v>
      </c>
      <c r="H309" s="749">
        <v>190044</v>
      </c>
      <c r="I309" s="749">
        <v>90044</v>
      </c>
      <c r="J309" s="749" t="s">
        <v>944</v>
      </c>
      <c r="K309" s="749" t="s">
        <v>945</v>
      </c>
      <c r="L309" s="752">
        <v>24.259999999999998</v>
      </c>
      <c r="M309" s="752">
        <v>5</v>
      </c>
      <c r="N309" s="753">
        <v>121.29999999999998</v>
      </c>
    </row>
    <row r="310" spans="1:14" ht="14.4" customHeight="1" x14ac:dyDescent="0.3">
      <c r="A310" s="747" t="s">
        <v>557</v>
      </c>
      <c r="B310" s="748" t="s">
        <v>558</v>
      </c>
      <c r="C310" s="749" t="s">
        <v>583</v>
      </c>
      <c r="D310" s="750" t="s">
        <v>584</v>
      </c>
      <c r="E310" s="751">
        <v>50113001</v>
      </c>
      <c r="F310" s="750" t="s">
        <v>589</v>
      </c>
      <c r="G310" s="749" t="s">
        <v>590</v>
      </c>
      <c r="H310" s="749">
        <v>197522</v>
      </c>
      <c r="I310" s="749">
        <v>97522</v>
      </c>
      <c r="J310" s="749" t="s">
        <v>809</v>
      </c>
      <c r="K310" s="749" t="s">
        <v>810</v>
      </c>
      <c r="L310" s="752">
        <v>159.21</v>
      </c>
      <c r="M310" s="752">
        <v>2</v>
      </c>
      <c r="N310" s="753">
        <v>318.42</v>
      </c>
    </row>
    <row r="311" spans="1:14" ht="14.4" customHeight="1" x14ac:dyDescent="0.3">
      <c r="A311" s="747" t="s">
        <v>557</v>
      </c>
      <c r="B311" s="748" t="s">
        <v>558</v>
      </c>
      <c r="C311" s="749" t="s">
        <v>583</v>
      </c>
      <c r="D311" s="750" t="s">
        <v>584</v>
      </c>
      <c r="E311" s="751">
        <v>50113001</v>
      </c>
      <c r="F311" s="750" t="s">
        <v>589</v>
      </c>
      <c r="G311" s="749" t="s">
        <v>590</v>
      </c>
      <c r="H311" s="749">
        <v>184090</v>
      </c>
      <c r="I311" s="749">
        <v>84090</v>
      </c>
      <c r="J311" s="749" t="s">
        <v>624</v>
      </c>
      <c r="K311" s="749" t="s">
        <v>625</v>
      </c>
      <c r="L311" s="752">
        <v>60.14</v>
      </c>
      <c r="M311" s="752">
        <v>32</v>
      </c>
      <c r="N311" s="753">
        <v>1924.48</v>
      </c>
    </row>
    <row r="312" spans="1:14" ht="14.4" customHeight="1" x14ac:dyDescent="0.3">
      <c r="A312" s="747" t="s">
        <v>557</v>
      </c>
      <c r="B312" s="748" t="s">
        <v>558</v>
      </c>
      <c r="C312" s="749" t="s">
        <v>583</v>
      </c>
      <c r="D312" s="750" t="s">
        <v>584</v>
      </c>
      <c r="E312" s="751">
        <v>50113001</v>
      </c>
      <c r="F312" s="750" t="s">
        <v>589</v>
      </c>
      <c r="G312" s="749" t="s">
        <v>590</v>
      </c>
      <c r="H312" s="749">
        <v>846346</v>
      </c>
      <c r="I312" s="749">
        <v>119672</v>
      </c>
      <c r="J312" s="749" t="s">
        <v>946</v>
      </c>
      <c r="K312" s="749" t="s">
        <v>947</v>
      </c>
      <c r="L312" s="752">
        <v>115.57000000000005</v>
      </c>
      <c r="M312" s="752">
        <v>1</v>
      </c>
      <c r="N312" s="753">
        <v>115.57000000000005</v>
      </c>
    </row>
    <row r="313" spans="1:14" ht="14.4" customHeight="1" x14ac:dyDescent="0.3">
      <c r="A313" s="747" t="s">
        <v>557</v>
      </c>
      <c r="B313" s="748" t="s">
        <v>558</v>
      </c>
      <c r="C313" s="749" t="s">
        <v>583</v>
      </c>
      <c r="D313" s="750" t="s">
        <v>584</v>
      </c>
      <c r="E313" s="751">
        <v>50113001</v>
      </c>
      <c r="F313" s="750" t="s">
        <v>589</v>
      </c>
      <c r="G313" s="749" t="s">
        <v>590</v>
      </c>
      <c r="H313" s="749">
        <v>844831</v>
      </c>
      <c r="I313" s="749">
        <v>0</v>
      </c>
      <c r="J313" s="749" t="s">
        <v>998</v>
      </c>
      <c r="K313" s="749" t="s">
        <v>999</v>
      </c>
      <c r="L313" s="752">
        <v>1377.51</v>
      </c>
      <c r="M313" s="752">
        <v>2</v>
      </c>
      <c r="N313" s="753">
        <v>2755.02</v>
      </c>
    </row>
    <row r="314" spans="1:14" ht="14.4" customHeight="1" x14ac:dyDescent="0.3">
      <c r="A314" s="747" t="s">
        <v>557</v>
      </c>
      <c r="B314" s="748" t="s">
        <v>558</v>
      </c>
      <c r="C314" s="749" t="s">
        <v>583</v>
      </c>
      <c r="D314" s="750" t="s">
        <v>584</v>
      </c>
      <c r="E314" s="751">
        <v>50113001</v>
      </c>
      <c r="F314" s="750" t="s">
        <v>589</v>
      </c>
      <c r="G314" s="749" t="s">
        <v>590</v>
      </c>
      <c r="H314" s="749">
        <v>146475</v>
      </c>
      <c r="I314" s="749">
        <v>46475</v>
      </c>
      <c r="J314" s="749" t="s">
        <v>1000</v>
      </c>
      <c r="K314" s="749" t="s">
        <v>1001</v>
      </c>
      <c r="L314" s="752">
        <v>154.06525641025644</v>
      </c>
      <c r="M314" s="752">
        <v>156</v>
      </c>
      <c r="N314" s="753">
        <v>24034.180000000004</v>
      </c>
    </row>
    <row r="315" spans="1:14" ht="14.4" customHeight="1" x14ac:dyDescent="0.3">
      <c r="A315" s="747" t="s">
        <v>557</v>
      </c>
      <c r="B315" s="748" t="s">
        <v>558</v>
      </c>
      <c r="C315" s="749" t="s">
        <v>583</v>
      </c>
      <c r="D315" s="750" t="s">
        <v>584</v>
      </c>
      <c r="E315" s="751">
        <v>50113001</v>
      </c>
      <c r="F315" s="750" t="s">
        <v>589</v>
      </c>
      <c r="G315" s="749" t="s">
        <v>590</v>
      </c>
      <c r="H315" s="749">
        <v>108499</v>
      </c>
      <c r="I315" s="749">
        <v>8499</v>
      </c>
      <c r="J315" s="749" t="s">
        <v>629</v>
      </c>
      <c r="K315" s="749" t="s">
        <v>630</v>
      </c>
      <c r="L315" s="752">
        <v>111.52000000000001</v>
      </c>
      <c r="M315" s="752">
        <v>90</v>
      </c>
      <c r="N315" s="753">
        <v>10036.800000000001</v>
      </c>
    </row>
    <row r="316" spans="1:14" ht="14.4" customHeight="1" x14ac:dyDescent="0.3">
      <c r="A316" s="747" t="s">
        <v>557</v>
      </c>
      <c r="B316" s="748" t="s">
        <v>558</v>
      </c>
      <c r="C316" s="749" t="s">
        <v>583</v>
      </c>
      <c r="D316" s="750" t="s">
        <v>584</v>
      </c>
      <c r="E316" s="751">
        <v>50113001</v>
      </c>
      <c r="F316" s="750" t="s">
        <v>589</v>
      </c>
      <c r="G316" s="749" t="s">
        <v>590</v>
      </c>
      <c r="H316" s="749">
        <v>102479</v>
      </c>
      <c r="I316" s="749">
        <v>2479</v>
      </c>
      <c r="J316" s="749" t="s">
        <v>631</v>
      </c>
      <c r="K316" s="749" t="s">
        <v>632</v>
      </c>
      <c r="L316" s="752">
        <v>65.569999999999979</v>
      </c>
      <c r="M316" s="752">
        <v>2</v>
      </c>
      <c r="N316" s="753">
        <v>131.13999999999996</v>
      </c>
    </row>
    <row r="317" spans="1:14" ht="14.4" customHeight="1" x14ac:dyDescent="0.3">
      <c r="A317" s="747" t="s">
        <v>557</v>
      </c>
      <c r="B317" s="748" t="s">
        <v>558</v>
      </c>
      <c r="C317" s="749" t="s">
        <v>583</v>
      </c>
      <c r="D317" s="750" t="s">
        <v>584</v>
      </c>
      <c r="E317" s="751">
        <v>50113001</v>
      </c>
      <c r="F317" s="750" t="s">
        <v>589</v>
      </c>
      <c r="G317" s="749" t="s">
        <v>590</v>
      </c>
      <c r="H317" s="749">
        <v>846599</v>
      </c>
      <c r="I317" s="749">
        <v>107754</v>
      </c>
      <c r="J317" s="749" t="s">
        <v>1002</v>
      </c>
      <c r="K317" s="749" t="s">
        <v>559</v>
      </c>
      <c r="L317" s="752">
        <v>131.26</v>
      </c>
      <c r="M317" s="752">
        <v>13</v>
      </c>
      <c r="N317" s="753">
        <v>1706.3799999999999</v>
      </c>
    </row>
    <row r="318" spans="1:14" ht="14.4" customHeight="1" x14ac:dyDescent="0.3">
      <c r="A318" s="747" t="s">
        <v>557</v>
      </c>
      <c r="B318" s="748" t="s">
        <v>558</v>
      </c>
      <c r="C318" s="749" t="s">
        <v>583</v>
      </c>
      <c r="D318" s="750" t="s">
        <v>584</v>
      </c>
      <c r="E318" s="751">
        <v>50113001</v>
      </c>
      <c r="F318" s="750" t="s">
        <v>589</v>
      </c>
      <c r="G318" s="749" t="s">
        <v>590</v>
      </c>
      <c r="H318" s="749">
        <v>185656</v>
      </c>
      <c r="I318" s="749">
        <v>85656</v>
      </c>
      <c r="J318" s="749" t="s">
        <v>816</v>
      </c>
      <c r="K318" s="749" t="s">
        <v>817</v>
      </c>
      <c r="L318" s="752">
        <v>70.53</v>
      </c>
      <c r="M318" s="752">
        <v>3</v>
      </c>
      <c r="N318" s="753">
        <v>211.59</v>
      </c>
    </row>
    <row r="319" spans="1:14" ht="14.4" customHeight="1" x14ac:dyDescent="0.3">
      <c r="A319" s="747" t="s">
        <v>557</v>
      </c>
      <c r="B319" s="748" t="s">
        <v>558</v>
      </c>
      <c r="C319" s="749" t="s">
        <v>583</v>
      </c>
      <c r="D319" s="750" t="s">
        <v>584</v>
      </c>
      <c r="E319" s="751">
        <v>50113001</v>
      </c>
      <c r="F319" s="750" t="s">
        <v>589</v>
      </c>
      <c r="G319" s="749" t="s">
        <v>601</v>
      </c>
      <c r="H319" s="749">
        <v>215713</v>
      </c>
      <c r="I319" s="749">
        <v>215713</v>
      </c>
      <c r="J319" s="749" t="s">
        <v>637</v>
      </c>
      <c r="K319" s="749" t="s">
        <v>1003</v>
      </c>
      <c r="L319" s="752">
        <v>51.95999999999998</v>
      </c>
      <c r="M319" s="752">
        <v>5</v>
      </c>
      <c r="N319" s="753">
        <v>259.7999999999999</v>
      </c>
    </row>
    <row r="320" spans="1:14" ht="14.4" customHeight="1" x14ac:dyDescent="0.3">
      <c r="A320" s="747" t="s">
        <v>557</v>
      </c>
      <c r="B320" s="748" t="s">
        <v>558</v>
      </c>
      <c r="C320" s="749" t="s">
        <v>583</v>
      </c>
      <c r="D320" s="750" t="s">
        <v>584</v>
      </c>
      <c r="E320" s="751">
        <v>50113001</v>
      </c>
      <c r="F320" s="750" t="s">
        <v>589</v>
      </c>
      <c r="G320" s="749" t="s">
        <v>590</v>
      </c>
      <c r="H320" s="749">
        <v>183272</v>
      </c>
      <c r="I320" s="749">
        <v>215478</v>
      </c>
      <c r="J320" s="749" t="s">
        <v>1004</v>
      </c>
      <c r="K320" s="749" t="s">
        <v>1005</v>
      </c>
      <c r="L320" s="752">
        <v>187.64000000000007</v>
      </c>
      <c r="M320" s="752">
        <v>-1</v>
      </c>
      <c r="N320" s="753">
        <v>-187.64000000000007</v>
      </c>
    </row>
    <row r="321" spans="1:14" ht="14.4" customHeight="1" x14ac:dyDescent="0.3">
      <c r="A321" s="747" t="s">
        <v>557</v>
      </c>
      <c r="B321" s="748" t="s">
        <v>558</v>
      </c>
      <c r="C321" s="749" t="s">
        <v>583</v>
      </c>
      <c r="D321" s="750" t="s">
        <v>584</v>
      </c>
      <c r="E321" s="751">
        <v>50113001</v>
      </c>
      <c r="F321" s="750" t="s">
        <v>589</v>
      </c>
      <c r="G321" s="749" t="s">
        <v>601</v>
      </c>
      <c r="H321" s="749">
        <v>193745</v>
      </c>
      <c r="I321" s="749">
        <v>193745</v>
      </c>
      <c r="J321" s="749" t="s">
        <v>1006</v>
      </c>
      <c r="K321" s="749" t="s">
        <v>1007</v>
      </c>
      <c r="L321" s="752">
        <v>1566.26</v>
      </c>
      <c r="M321" s="752">
        <v>1</v>
      </c>
      <c r="N321" s="753">
        <v>1566.26</v>
      </c>
    </row>
    <row r="322" spans="1:14" ht="14.4" customHeight="1" x14ac:dyDescent="0.3">
      <c r="A322" s="747" t="s">
        <v>557</v>
      </c>
      <c r="B322" s="748" t="s">
        <v>558</v>
      </c>
      <c r="C322" s="749" t="s">
        <v>583</v>
      </c>
      <c r="D322" s="750" t="s">
        <v>584</v>
      </c>
      <c r="E322" s="751">
        <v>50113001</v>
      </c>
      <c r="F322" s="750" t="s">
        <v>589</v>
      </c>
      <c r="G322" s="749" t="s">
        <v>590</v>
      </c>
      <c r="H322" s="749">
        <v>197026</v>
      </c>
      <c r="I322" s="749">
        <v>97026</v>
      </c>
      <c r="J322" s="749" t="s">
        <v>1008</v>
      </c>
      <c r="K322" s="749" t="s">
        <v>1009</v>
      </c>
      <c r="L322" s="752">
        <v>45.11</v>
      </c>
      <c r="M322" s="752">
        <v>2</v>
      </c>
      <c r="N322" s="753">
        <v>90.22</v>
      </c>
    </row>
    <row r="323" spans="1:14" ht="14.4" customHeight="1" x14ac:dyDescent="0.3">
      <c r="A323" s="747" t="s">
        <v>557</v>
      </c>
      <c r="B323" s="748" t="s">
        <v>558</v>
      </c>
      <c r="C323" s="749" t="s">
        <v>583</v>
      </c>
      <c r="D323" s="750" t="s">
        <v>584</v>
      </c>
      <c r="E323" s="751">
        <v>50113001</v>
      </c>
      <c r="F323" s="750" t="s">
        <v>589</v>
      </c>
      <c r="G323" s="749" t="s">
        <v>590</v>
      </c>
      <c r="H323" s="749">
        <v>217078</v>
      </c>
      <c r="I323" s="749">
        <v>217078</v>
      </c>
      <c r="J323" s="749" t="s">
        <v>1010</v>
      </c>
      <c r="K323" s="749" t="s">
        <v>1011</v>
      </c>
      <c r="L323" s="752">
        <v>161.74000000000009</v>
      </c>
      <c r="M323" s="752">
        <v>1</v>
      </c>
      <c r="N323" s="753">
        <v>161.74000000000009</v>
      </c>
    </row>
    <row r="324" spans="1:14" ht="14.4" customHeight="1" x14ac:dyDescent="0.3">
      <c r="A324" s="747" t="s">
        <v>557</v>
      </c>
      <c r="B324" s="748" t="s">
        <v>558</v>
      </c>
      <c r="C324" s="749" t="s">
        <v>583</v>
      </c>
      <c r="D324" s="750" t="s">
        <v>584</v>
      </c>
      <c r="E324" s="751">
        <v>50113001</v>
      </c>
      <c r="F324" s="750" t="s">
        <v>589</v>
      </c>
      <c r="G324" s="749" t="s">
        <v>590</v>
      </c>
      <c r="H324" s="749">
        <v>217079</v>
      </c>
      <c r="I324" s="749">
        <v>217079</v>
      </c>
      <c r="J324" s="749" t="s">
        <v>1012</v>
      </c>
      <c r="K324" s="749" t="s">
        <v>1011</v>
      </c>
      <c r="L324" s="752">
        <v>161.88999999999999</v>
      </c>
      <c r="M324" s="752">
        <v>8</v>
      </c>
      <c r="N324" s="753">
        <v>1295.1199999999999</v>
      </c>
    </row>
    <row r="325" spans="1:14" ht="14.4" customHeight="1" x14ac:dyDescent="0.3">
      <c r="A325" s="747" t="s">
        <v>557</v>
      </c>
      <c r="B325" s="748" t="s">
        <v>558</v>
      </c>
      <c r="C325" s="749" t="s">
        <v>583</v>
      </c>
      <c r="D325" s="750" t="s">
        <v>584</v>
      </c>
      <c r="E325" s="751">
        <v>50113001</v>
      </c>
      <c r="F325" s="750" t="s">
        <v>589</v>
      </c>
      <c r="G325" s="749" t="s">
        <v>590</v>
      </c>
      <c r="H325" s="749">
        <v>110502</v>
      </c>
      <c r="I325" s="749">
        <v>10502</v>
      </c>
      <c r="J325" s="749" t="s">
        <v>821</v>
      </c>
      <c r="K325" s="749" t="s">
        <v>1013</v>
      </c>
      <c r="L325" s="752">
        <v>110.65500000000003</v>
      </c>
      <c r="M325" s="752">
        <v>2</v>
      </c>
      <c r="N325" s="753">
        <v>221.31000000000006</v>
      </c>
    </row>
    <row r="326" spans="1:14" ht="14.4" customHeight="1" x14ac:dyDescent="0.3">
      <c r="A326" s="747" t="s">
        <v>557</v>
      </c>
      <c r="B326" s="748" t="s">
        <v>558</v>
      </c>
      <c r="C326" s="749" t="s">
        <v>583</v>
      </c>
      <c r="D326" s="750" t="s">
        <v>584</v>
      </c>
      <c r="E326" s="751">
        <v>50113001</v>
      </c>
      <c r="F326" s="750" t="s">
        <v>589</v>
      </c>
      <c r="G326" s="749" t="s">
        <v>590</v>
      </c>
      <c r="H326" s="749">
        <v>199680</v>
      </c>
      <c r="I326" s="749">
        <v>199680</v>
      </c>
      <c r="J326" s="749" t="s">
        <v>1014</v>
      </c>
      <c r="K326" s="749" t="s">
        <v>1015</v>
      </c>
      <c r="L326" s="752">
        <v>362.8900000000001</v>
      </c>
      <c r="M326" s="752">
        <v>1</v>
      </c>
      <c r="N326" s="753">
        <v>362.8900000000001</v>
      </c>
    </row>
    <row r="327" spans="1:14" ht="14.4" customHeight="1" x14ac:dyDescent="0.3">
      <c r="A327" s="747" t="s">
        <v>557</v>
      </c>
      <c r="B327" s="748" t="s">
        <v>558</v>
      </c>
      <c r="C327" s="749" t="s">
        <v>583</v>
      </c>
      <c r="D327" s="750" t="s">
        <v>584</v>
      </c>
      <c r="E327" s="751">
        <v>50113001</v>
      </c>
      <c r="F327" s="750" t="s">
        <v>589</v>
      </c>
      <c r="G327" s="749" t="s">
        <v>590</v>
      </c>
      <c r="H327" s="749">
        <v>187076</v>
      </c>
      <c r="I327" s="749">
        <v>87076</v>
      </c>
      <c r="J327" s="749" t="s">
        <v>645</v>
      </c>
      <c r="K327" s="749" t="s">
        <v>823</v>
      </c>
      <c r="L327" s="752">
        <v>132.21</v>
      </c>
      <c r="M327" s="752">
        <v>1</v>
      </c>
      <c r="N327" s="753">
        <v>132.21</v>
      </c>
    </row>
    <row r="328" spans="1:14" ht="14.4" customHeight="1" x14ac:dyDescent="0.3">
      <c r="A328" s="747" t="s">
        <v>557</v>
      </c>
      <c r="B328" s="748" t="s">
        <v>558</v>
      </c>
      <c r="C328" s="749" t="s">
        <v>583</v>
      </c>
      <c r="D328" s="750" t="s">
        <v>584</v>
      </c>
      <c r="E328" s="751">
        <v>50113001</v>
      </c>
      <c r="F328" s="750" t="s">
        <v>589</v>
      </c>
      <c r="G328" s="749" t="s">
        <v>590</v>
      </c>
      <c r="H328" s="749">
        <v>846413</v>
      </c>
      <c r="I328" s="749">
        <v>57585</v>
      </c>
      <c r="J328" s="749" t="s">
        <v>824</v>
      </c>
      <c r="K328" s="749" t="s">
        <v>825</v>
      </c>
      <c r="L328" s="752">
        <v>133.51250000000002</v>
      </c>
      <c r="M328" s="752">
        <v>4</v>
      </c>
      <c r="N328" s="753">
        <v>534.05000000000007</v>
      </c>
    </row>
    <row r="329" spans="1:14" ht="14.4" customHeight="1" x14ac:dyDescent="0.3">
      <c r="A329" s="747" t="s">
        <v>557</v>
      </c>
      <c r="B329" s="748" t="s">
        <v>558</v>
      </c>
      <c r="C329" s="749" t="s">
        <v>583</v>
      </c>
      <c r="D329" s="750" t="s">
        <v>584</v>
      </c>
      <c r="E329" s="751">
        <v>50113001</v>
      </c>
      <c r="F329" s="750" t="s">
        <v>589</v>
      </c>
      <c r="G329" s="749" t="s">
        <v>590</v>
      </c>
      <c r="H329" s="749">
        <v>500618</v>
      </c>
      <c r="I329" s="749">
        <v>125753</v>
      </c>
      <c r="J329" s="749" t="s">
        <v>1016</v>
      </c>
      <c r="K329" s="749" t="s">
        <v>1017</v>
      </c>
      <c r="L329" s="752">
        <v>268.96999999999997</v>
      </c>
      <c r="M329" s="752">
        <v>2</v>
      </c>
      <c r="N329" s="753">
        <v>537.93999999999994</v>
      </c>
    </row>
    <row r="330" spans="1:14" ht="14.4" customHeight="1" x14ac:dyDescent="0.3">
      <c r="A330" s="747" t="s">
        <v>557</v>
      </c>
      <c r="B330" s="748" t="s">
        <v>558</v>
      </c>
      <c r="C330" s="749" t="s">
        <v>583</v>
      </c>
      <c r="D330" s="750" t="s">
        <v>584</v>
      </c>
      <c r="E330" s="751">
        <v>50113001</v>
      </c>
      <c r="F330" s="750" t="s">
        <v>589</v>
      </c>
      <c r="G330" s="749" t="s">
        <v>601</v>
      </c>
      <c r="H330" s="749">
        <v>169189</v>
      </c>
      <c r="I330" s="749">
        <v>69189</v>
      </c>
      <c r="J330" s="749" t="s">
        <v>1018</v>
      </c>
      <c r="K330" s="749" t="s">
        <v>1019</v>
      </c>
      <c r="L330" s="752">
        <v>61.116666666666674</v>
      </c>
      <c r="M330" s="752">
        <v>3</v>
      </c>
      <c r="N330" s="753">
        <v>183.35000000000002</v>
      </c>
    </row>
    <row r="331" spans="1:14" ht="14.4" customHeight="1" x14ac:dyDescent="0.3">
      <c r="A331" s="747" t="s">
        <v>557</v>
      </c>
      <c r="B331" s="748" t="s">
        <v>558</v>
      </c>
      <c r="C331" s="749" t="s">
        <v>583</v>
      </c>
      <c r="D331" s="750" t="s">
        <v>584</v>
      </c>
      <c r="E331" s="751">
        <v>50113001</v>
      </c>
      <c r="F331" s="750" t="s">
        <v>589</v>
      </c>
      <c r="G331" s="749" t="s">
        <v>590</v>
      </c>
      <c r="H331" s="749">
        <v>214595</v>
      </c>
      <c r="I331" s="749">
        <v>214595</v>
      </c>
      <c r="J331" s="749" t="s">
        <v>1020</v>
      </c>
      <c r="K331" s="749" t="s">
        <v>1021</v>
      </c>
      <c r="L331" s="752">
        <v>113.21000000000012</v>
      </c>
      <c r="M331" s="752">
        <v>1</v>
      </c>
      <c r="N331" s="753">
        <v>113.21000000000012</v>
      </c>
    </row>
    <row r="332" spans="1:14" ht="14.4" customHeight="1" x14ac:dyDescent="0.3">
      <c r="A332" s="747" t="s">
        <v>557</v>
      </c>
      <c r="B332" s="748" t="s">
        <v>558</v>
      </c>
      <c r="C332" s="749" t="s">
        <v>583</v>
      </c>
      <c r="D332" s="750" t="s">
        <v>584</v>
      </c>
      <c r="E332" s="751">
        <v>50113001</v>
      </c>
      <c r="F332" s="750" t="s">
        <v>589</v>
      </c>
      <c r="G332" s="749" t="s">
        <v>590</v>
      </c>
      <c r="H332" s="749">
        <v>214596</v>
      </c>
      <c r="I332" s="749">
        <v>214596</v>
      </c>
      <c r="J332" s="749" t="s">
        <v>1022</v>
      </c>
      <c r="K332" s="749" t="s">
        <v>1023</v>
      </c>
      <c r="L332" s="752">
        <v>78.662500000000009</v>
      </c>
      <c r="M332" s="752">
        <v>4</v>
      </c>
      <c r="N332" s="753">
        <v>314.65000000000003</v>
      </c>
    </row>
    <row r="333" spans="1:14" ht="14.4" customHeight="1" x14ac:dyDescent="0.3">
      <c r="A333" s="747" t="s">
        <v>557</v>
      </c>
      <c r="B333" s="748" t="s">
        <v>558</v>
      </c>
      <c r="C333" s="749" t="s">
        <v>583</v>
      </c>
      <c r="D333" s="750" t="s">
        <v>584</v>
      </c>
      <c r="E333" s="751">
        <v>50113001</v>
      </c>
      <c r="F333" s="750" t="s">
        <v>589</v>
      </c>
      <c r="G333" s="749" t="s">
        <v>601</v>
      </c>
      <c r="H333" s="749">
        <v>114439</v>
      </c>
      <c r="I333" s="749">
        <v>14439</v>
      </c>
      <c r="J333" s="749" t="s">
        <v>1024</v>
      </c>
      <c r="K333" s="749" t="s">
        <v>1025</v>
      </c>
      <c r="L333" s="752">
        <v>74.509999999999977</v>
      </c>
      <c r="M333" s="752">
        <v>1</v>
      </c>
      <c r="N333" s="753">
        <v>74.509999999999977</v>
      </c>
    </row>
    <row r="334" spans="1:14" ht="14.4" customHeight="1" x14ac:dyDescent="0.3">
      <c r="A334" s="747" t="s">
        <v>557</v>
      </c>
      <c r="B334" s="748" t="s">
        <v>558</v>
      </c>
      <c r="C334" s="749" t="s">
        <v>583</v>
      </c>
      <c r="D334" s="750" t="s">
        <v>584</v>
      </c>
      <c r="E334" s="751">
        <v>50113001</v>
      </c>
      <c r="F334" s="750" t="s">
        <v>589</v>
      </c>
      <c r="G334" s="749" t="s">
        <v>590</v>
      </c>
      <c r="H334" s="749">
        <v>152334</v>
      </c>
      <c r="I334" s="749">
        <v>52334</v>
      </c>
      <c r="J334" s="749" t="s">
        <v>649</v>
      </c>
      <c r="K334" s="749" t="s">
        <v>650</v>
      </c>
      <c r="L334" s="752">
        <v>198.18000000000009</v>
      </c>
      <c r="M334" s="752">
        <v>3</v>
      </c>
      <c r="N334" s="753">
        <v>594.5400000000003</v>
      </c>
    </row>
    <row r="335" spans="1:14" ht="14.4" customHeight="1" x14ac:dyDescent="0.3">
      <c r="A335" s="747" t="s">
        <v>557</v>
      </c>
      <c r="B335" s="748" t="s">
        <v>558</v>
      </c>
      <c r="C335" s="749" t="s">
        <v>583</v>
      </c>
      <c r="D335" s="750" t="s">
        <v>584</v>
      </c>
      <c r="E335" s="751">
        <v>50113001</v>
      </c>
      <c r="F335" s="750" t="s">
        <v>589</v>
      </c>
      <c r="G335" s="749" t="s">
        <v>601</v>
      </c>
      <c r="H335" s="749">
        <v>213477</v>
      </c>
      <c r="I335" s="749">
        <v>213477</v>
      </c>
      <c r="J335" s="749" t="s">
        <v>651</v>
      </c>
      <c r="K335" s="749" t="s">
        <v>652</v>
      </c>
      <c r="L335" s="752">
        <v>3300</v>
      </c>
      <c r="M335" s="752">
        <v>5</v>
      </c>
      <c r="N335" s="753">
        <v>16500</v>
      </c>
    </row>
    <row r="336" spans="1:14" ht="14.4" customHeight="1" x14ac:dyDescent="0.3">
      <c r="A336" s="747" t="s">
        <v>557</v>
      </c>
      <c r="B336" s="748" t="s">
        <v>558</v>
      </c>
      <c r="C336" s="749" t="s">
        <v>583</v>
      </c>
      <c r="D336" s="750" t="s">
        <v>584</v>
      </c>
      <c r="E336" s="751">
        <v>50113001</v>
      </c>
      <c r="F336" s="750" t="s">
        <v>589</v>
      </c>
      <c r="G336" s="749" t="s">
        <v>601</v>
      </c>
      <c r="H336" s="749">
        <v>214036</v>
      </c>
      <c r="I336" s="749">
        <v>214036</v>
      </c>
      <c r="J336" s="749" t="s">
        <v>1026</v>
      </c>
      <c r="K336" s="749" t="s">
        <v>1027</v>
      </c>
      <c r="L336" s="752">
        <v>40.402499999999996</v>
      </c>
      <c r="M336" s="752">
        <v>20</v>
      </c>
      <c r="N336" s="753">
        <v>808.05</v>
      </c>
    </row>
    <row r="337" spans="1:14" ht="14.4" customHeight="1" x14ac:dyDescent="0.3">
      <c r="A337" s="747" t="s">
        <v>557</v>
      </c>
      <c r="B337" s="748" t="s">
        <v>558</v>
      </c>
      <c r="C337" s="749" t="s">
        <v>583</v>
      </c>
      <c r="D337" s="750" t="s">
        <v>584</v>
      </c>
      <c r="E337" s="751">
        <v>50113001</v>
      </c>
      <c r="F337" s="750" t="s">
        <v>589</v>
      </c>
      <c r="G337" s="749" t="s">
        <v>590</v>
      </c>
      <c r="H337" s="749">
        <v>199333</v>
      </c>
      <c r="I337" s="749">
        <v>99333</v>
      </c>
      <c r="J337" s="749" t="s">
        <v>1028</v>
      </c>
      <c r="K337" s="749" t="s">
        <v>1029</v>
      </c>
      <c r="L337" s="752">
        <v>247.05</v>
      </c>
      <c r="M337" s="752">
        <v>5</v>
      </c>
      <c r="N337" s="753">
        <v>1235.25</v>
      </c>
    </row>
    <row r="338" spans="1:14" ht="14.4" customHeight="1" x14ac:dyDescent="0.3">
      <c r="A338" s="747" t="s">
        <v>557</v>
      </c>
      <c r="B338" s="748" t="s">
        <v>558</v>
      </c>
      <c r="C338" s="749" t="s">
        <v>583</v>
      </c>
      <c r="D338" s="750" t="s">
        <v>584</v>
      </c>
      <c r="E338" s="751">
        <v>50113001</v>
      </c>
      <c r="F338" s="750" t="s">
        <v>589</v>
      </c>
      <c r="G338" s="749" t="s">
        <v>590</v>
      </c>
      <c r="H338" s="749">
        <v>111337</v>
      </c>
      <c r="I338" s="749">
        <v>52421</v>
      </c>
      <c r="J338" s="749" t="s">
        <v>1030</v>
      </c>
      <c r="K338" s="749" t="s">
        <v>1031</v>
      </c>
      <c r="L338" s="752">
        <v>74.88</v>
      </c>
      <c r="M338" s="752">
        <v>5</v>
      </c>
      <c r="N338" s="753">
        <v>374.4</v>
      </c>
    </row>
    <row r="339" spans="1:14" ht="14.4" customHeight="1" x14ac:dyDescent="0.3">
      <c r="A339" s="747" t="s">
        <v>557</v>
      </c>
      <c r="B339" s="748" t="s">
        <v>558</v>
      </c>
      <c r="C339" s="749" t="s">
        <v>583</v>
      </c>
      <c r="D339" s="750" t="s">
        <v>584</v>
      </c>
      <c r="E339" s="751">
        <v>50113001</v>
      </c>
      <c r="F339" s="750" t="s">
        <v>589</v>
      </c>
      <c r="G339" s="749" t="s">
        <v>590</v>
      </c>
      <c r="H339" s="749">
        <v>12026</v>
      </c>
      <c r="I339" s="749">
        <v>12026</v>
      </c>
      <c r="J339" s="749" t="s">
        <v>1032</v>
      </c>
      <c r="K339" s="749" t="s">
        <v>1033</v>
      </c>
      <c r="L339" s="752">
        <v>24.550000000000008</v>
      </c>
      <c r="M339" s="752">
        <v>1</v>
      </c>
      <c r="N339" s="753">
        <v>24.550000000000008</v>
      </c>
    </row>
    <row r="340" spans="1:14" ht="14.4" customHeight="1" x14ac:dyDescent="0.3">
      <c r="A340" s="747" t="s">
        <v>557</v>
      </c>
      <c r="B340" s="748" t="s">
        <v>558</v>
      </c>
      <c r="C340" s="749" t="s">
        <v>583</v>
      </c>
      <c r="D340" s="750" t="s">
        <v>584</v>
      </c>
      <c r="E340" s="751">
        <v>50113001</v>
      </c>
      <c r="F340" s="750" t="s">
        <v>589</v>
      </c>
      <c r="G340" s="749" t="s">
        <v>590</v>
      </c>
      <c r="H340" s="749">
        <v>123797</v>
      </c>
      <c r="I340" s="749">
        <v>23797</v>
      </c>
      <c r="J340" s="749" t="s">
        <v>1034</v>
      </c>
      <c r="K340" s="749" t="s">
        <v>1035</v>
      </c>
      <c r="L340" s="752">
        <v>134.02000000000004</v>
      </c>
      <c r="M340" s="752">
        <v>1</v>
      </c>
      <c r="N340" s="753">
        <v>134.02000000000004</v>
      </c>
    </row>
    <row r="341" spans="1:14" ht="14.4" customHeight="1" x14ac:dyDescent="0.3">
      <c r="A341" s="747" t="s">
        <v>557</v>
      </c>
      <c r="B341" s="748" t="s">
        <v>558</v>
      </c>
      <c r="C341" s="749" t="s">
        <v>583</v>
      </c>
      <c r="D341" s="750" t="s">
        <v>584</v>
      </c>
      <c r="E341" s="751">
        <v>50113001</v>
      </c>
      <c r="F341" s="750" t="s">
        <v>589</v>
      </c>
      <c r="G341" s="749" t="s">
        <v>590</v>
      </c>
      <c r="H341" s="749">
        <v>31915</v>
      </c>
      <c r="I341" s="749">
        <v>31915</v>
      </c>
      <c r="J341" s="749" t="s">
        <v>655</v>
      </c>
      <c r="K341" s="749" t="s">
        <v>656</v>
      </c>
      <c r="L341" s="752">
        <v>178.63929305555558</v>
      </c>
      <c r="M341" s="752">
        <v>30</v>
      </c>
      <c r="N341" s="753">
        <v>5359.1787916666672</v>
      </c>
    </row>
    <row r="342" spans="1:14" ht="14.4" customHeight="1" x14ac:dyDescent="0.3">
      <c r="A342" s="747" t="s">
        <v>557</v>
      </c>
      <c r="B342" s="748" t="s">
        <v>558</v>
      </c>
      <c r="C342" s="749" t="s">
        <v>583</v>
      </c>
      <c r="D342" s="750" t="s">
        <v>584</v>
      </c>
      <c r="E342" s="751">
        <v>50113001</v>
      </c>
      <c r="F342" s="750" t="s">
        <v>589</v>
      </c>
      <c r="G342" s="749" t="s">
        <v>590</v>
      </c>
      <c r="H342" s="749">
        <v>47244</v>
      </c>
      <c r="I342" s="749">
        <v>47244</v>
      </c>
      <c r="J342" s="749" t="s">
        <v>657</v>
      </c>
      <c r="K342" s="749" t="s">
        <v>656</v>
      </c>
      <c r="L342" s="752">
        <v>143</v>
      </c>
      <c r="M342" s="752">
        <v>4</v>
      </c>
      <c r="N342" s="753">
        <v>572</v>
      </c>
    </row>
    <row r="343" spans="1:14" ht="14.4" customHeight="1" x14ac:dyDescent="0.3">
      <c r="A343" s="747" t="s">
        <v>557</v>
      </c>
      <c r="B343" s="748" t="s">
        <v>558</v>
      </c>
      <c r="C343" s="749" t="s">
        <v>583</v>
      </c>
      <c r="D343" s="750" t="s">
        <v>584</v>
      </c>
      <c r="E343" s="751">
        <v>50113001</v>
      </c>
      <c r="F343" s="750" t="s">
        <v>589</v>
      </c>
      <c r="G343" s="749" t="s">
        <v>590</v>
      </c>
      <c r="H343" s="749">
        <v>106092</v>
      </c>
      <c r="I343" s="749">
        <v>6092</v>
      </c>
      <c r="J343" s="749" t="s">
        <v>1036</v>
      </c>
      <c r="K343" s="749" t="s">
        <v>1037</v>
      </c>
      <c r="L343" s="752">
        <v>277.75000000000006</v>
      </c>
      <c r="M343" s="752">
        <v>1</v>
      </c>
      <c r="N343" s="753">
        <v>277.75000000000006</v>
      </c>
    </row>
    <row r="344" spans="1:14" ht="14.4" customHeight="1" x14ac:dyDescent="0.3">
      <c r="A344" s="747" t="s">
        <v>557</v>
      </c>
      <c r="B344" s="748" t="s">
        <v>558</v>
      </c>
      <c r="C344" s="749" t="s">
        <v>583</v>
      </c>
      <c r="D344" s="750" t="s">
        <v>584</v>
      </c>
      <c r="E344" s="751">
        <v>50113001</v>
      </c>
      <c r="F344" s="750" t="s">
        <v>589</v>
      </c>
      <c r="G344" s="749" t="s">
        <v>590</v>
      </c>
      <c r="H344" s="749">
        <v>125366</v>
      </c>
      <c r="I344" s="749">
        <v>25366</v>
      </c>
      <c r="J344" s="749" t="s">
        <v>833</v>
      </c>
      <c r="K344" s="749" t="s">
        <v>834</v>
      </c>
      <c r="L344" s="752">
        <v>73.02</v>
      </c>
      <c r="M344" s="752">
        <v>1</v>
      </c>
      <c r="N344" s="753">
        <v>73.02</v>
      </c>
    </row>
    <row r="345" spans="1:14" ht="14.4" customHeight="1" x14ac:dyDescent="0.3">
      <c r="A345" s="747" t="s">
        <v>557</v>
      </c>
      <c r="B345" s="748" t="s">
        <v>558</v>
      </c>
      <c r="C345" s="749" t="s">
        <v>583</v>
      </c>
      <c r="D345" s="750" t="s">
        <v>584</v>
      </c>
      <c r="E345" s="751">
        <v>50113001</v>
      </c>
      <c r="F345" s="750" t="s">
        <v>589</v>
      </c>
      <c r="G345" s="749" t="s">
        <v>590</v>
      </c>
      <c r="H345" s="749">
        <v>215606</v>
      </c>
      <c r="I345" s="749">
        <v>215606</v>
      </c>
      <c r="J345" s="749" t="s">
        <v>833</v>
      </c>
      <c r="K345" s="749" t="s">
        <v>834</v>
      </c>
      <c r="L345" s="752">
        <v>72.02000000000001</v>
      </c>
      <c r="M345" s="752">
        <v>2</v>
      </c>
      <c r="N345" s="753">
        <v>144.04000000000002</v>
      </c>
    </row>
    <row r="346" spans="1:14" ht="14.4" customHeight="1" x14ac:dyDescent="0.3">
      <c r="A346" s="747" t="s">
        <v>557</v>
      </c>
      <c r="B346" s="748" t="s">
        <v>558</v>
      </c>
      <c r="C346" s="749" t="s">
        <v>583</v>
      </c>
      <c r="D346" s="750" t="s">
        <v>584</v>
      </c>
      <c r="E346" s="751">
        <v>50113001</v>
      </c>
      <c r="F346" s="750" t="s">
        <v>589</v>
      </c>
      <c r="G346" s="749" t="s">
        <v>601</v>
      </c>
      <c r="H346" s="749">
        <v>100308</v>
      </c>
      <c r="I346" s="749">
        <v>100308</v>
      </c>
      <c r="J346" s="749" t="s">
        <v>837</v>
      </c>
      <c r="K346" s="749" t="s">
        <v>838</v>
      </c>
      <c r="L346" s="752">
        <v>58.856923076923067</v>
      </c>
      <c r="M346" s="752">
        <v>13</v>
      </c>
      <c r="N346" s="753">
        <v>765.13999999999987</v>
      </c>
    </row>
    <row r="347" spans="1:14" ht="14.4" customHeight="1" x14ac:dyDescent="0.3">
      <c r="A347" s="747" t="s">
        <v>557</v>
      </c>
      <c r="B347" s="748" t="s">
        <v>558</v>
      </c>
      <c r="C347" s="749" t="s">
        <v>583</v>
      </c>
      <c r="D347" s="750" t="s">
        <v>584</v>
      </c>
      <c r="E347" s="751">
        <v>50113001</v>
      </c>
      <c r="F347" s="750" t="s">
        <v>589</v>
      </c>
      <c r="G347" s="749" t="s">
        <v>601</v>
      </c>
      <c r="H347" s="749">
        <v>845593</v>
      </c>
      <c r="I347" s="749">
        <v>100304</v>
      </c>
      <c r="J347" s="749" t="s">
        <v>837</v>
      </c>
      <c r="K347" s="749" t="s">
        <v>1038</v>
      </c>
      <c r="L347" s="752">
        <v>43.330000000000005</v>
      </c>
      <c r="M347" s="752">
        <v>4</v>
      </c>
      <c r="N347" s="753">
        <v>173.32000000000002</v>
      </c>
    </row>
    <row r="348" spans="1:14" ht="14.4" customHeight="1" x14ac:dyDescent="0.3">
      <c r="A348" s="747" t="s">
        <v>557</v>
      </c>
      <c r="B348" s="748" t="s">
        <v>558</v>
      </c>
      <c r="C348" s="749" t="s">
        <v>583</v>
      </c>
      <c r="D348" s="750" t="s">
        <v>584</v>
      </c>
      <c r="E348" s="751">
        <v>50113001</v>
      </c>
      <c r="F348" s="750" t="s">
        <v>589</v>
      </c>
      <c r="G348" s="749" t="s">
        <v>590</v>
      </c>
      <c r="H348" s="749">
        <v>214355</v>
      </c>
      <c r="I348" s="749">
        <v>214355</v>
      </c>
      <c r="J348" s="749" t="s">
        <v>660</v>
      </c>
      <c r="K348" s="749" t="s">
        <v>661</v>
      </c>
      <c r="L348" s="752">
        <v>280.70999999999992</v>
      </c>
      <c r="M348" s="752">
        <v>10</v>
      </c>
      <c r="N348" s="753">
        <v>2807.0999999999995</v>
      </c>
    </row>
    <row r="349" spans="1:14" ht="14.4" customHeight="1" x14ac:dyDescent="0.3">
      <c r="A349" s="747" t="s">
        <v>557</v>
      </c>
      <c r="B349" s="748" t="s">
        <v>558</v>
      </c>
      <c r="C349" s="749" t="s">
        <v>583</v>
      </c>
      <c r="D349" s="750" t="s">
        <v>584</v>
      </c>
      <c r="E349" s="751">
        <v>50113001</v>
      </c>
      <c r="F349" s="750" t="s">
        <v>589</v>
      </c>
      <c r="G349" s="749" t="s">
        <v>590</v>
      </c>
      <c r="H349" s="749">
        <v>176205</v>
      </c>
      <c r="I349" s="749">
        <v>180825</v>
      </c>
      <c r="J349" s="749" t="s">
        <v>662</v>
      </c>
      <c r="K349" s="749" t="s">
        <v>627</v>
      </c>
      <c r="L349" s="752">
        <v>104.78000000000002</v>
      </c>
      <c r="M349" s="752">
        <v>5</v>
      </c>
      <c r="N349" s="753">
        <v>523.90000000000009</v>
      </c>
    </row>
    <row r="350" spans="1:14" ht="14.4" customHeight="1" x14ac:dyDescent="0.3">
      <c r="A350" s="747" t="s">
        <v>557</v>
      </c>
      <c r="B350" s="748" t="s">
        <v>558</v>
      </c>
      <c r="C350" s="749" t="s">
        <v>583</v>
      </c>
      <c r="D350" s="750" t="s">
        <v>584</v>
      </c>
      <c r="E350" s="751">
        <v>50113001</v>
      </c>
      <c r="F350" s="750" t="s">
        <v>589</v>
      </c>
      <c r="G350" s="749" t="s">
        <v>590</v>
      </c>
      <c r="H350" s="749">
        <v>216572</v>
      </c>
      <c r="I350" s="749">
        <v>216572</v>
      </c>
      <c r="J350" s="749" t="s">
        <v>665</v>
      </c>
      <c r="K350" s="749" t="s">
        <v>666</v>
      </c>
      <c r="L350" s="752">
        <v>36.281428571428577</v>
      </c>
      <c r="M350" s="752">
        <v>70</v>
      </c>
      <c r="N350" s="753">
        <v>2539.7000000000003</v>
      </c>
    </row>
    <row r="351" spans="1:14" ht="14.4" customHeight="1" x14ac:dyDescent="0.3">
      <c r="A351" s="747" t="s">
        <v>557</v>
      </c>
      <c r="B351" s="748" t="s">
        <v>558</v>
      </c>
      <c r="C351" s="749" t="s">
        <v>583</v>
      </c>
      <c r="D351" s="750" t="s">
        <v>584</v>
      </c>
      <c r="E351" s="751">
        <v>50113001</v>
      </c>
      <c r="F351" s="750" t="s">
        <v>589</v>
      </c>
      <c r="G351" s="749" t="s">
        <v>590</v>
      </c>
      <c r="H351" s="749">
        <v>51366</v>
      </c>
      <c r="I351" s="749">
        <v>51366</v>
      </c>
      <c r="J351" s="749" t="s">
        <v>669</v>
      </c>
      <c r="K351" s="749" t="s">
        <v>670</v>
      </c>
      <c r="L351" s="752">
        <v>171.6</v>
      </c>
      <c r="M351" s="752">
        <v>50</v>
      </c>
      <c r="N351" s="753">
        <v>8580</v>
      </c>
    </row>
    <row r="352" spans="1:14" ht="14.4" customHeight="1" x14ac:dyDescent="0.3">
      <c r="A352" s="747" t="s">
        <v>557</v>
      </c>
      <c r="B352" s="748" t="s">
        <v>558</v>
      </c>
      <c r="C352" s="749" t="s">
        <v>583</v>
      </c>
      <c r="D352" s="750" t="s">
        <v>584</v>
      </c>
      <c r="E352" s="751">
        <v>50113001</v>
      </c>
      <c r="F352" s="750" t="s">
        <v>589</v>
      </c>
      <c r="G352" s="749" t="s">
        <v>590</v>
      </c>
      <c r="H352" s="749">
        <v>51367</v>
      </c>
      <c r="I352" s="749">
        <v>51367</v>
      </c>
      <c r="J352" s="749" t="s">
        <v>669</v>
      </c>
      <c r="K352" s="749" t="s">
        <v>839</v>
      </c>
      <c r="L352" s="752">
        <v>92.95</v>
      </c>
      <c r="M352" s="752">
        <v>51</v>
      </c>
      <c r="N352" s="753">
        <v>4740.45</v>
      </c>
    </row>
    <row r="353" spans="1:14" ht="14.4" customHeight="1" x14ac:dyDescent="0.3">
      <c r="A353" s="747" t="s">
        <v>557</v>
      </c>
      <c r="B353" s="748" t="s">
        <v>558</v>
      </c>
      <c r="C353" s="749" t="s">
        <v>583</v>
      </c>
      <c r="D353" s="750" t="s">
        <v>584</v>
      </c>
      <c r="E353" s="751">
        <v>50113001</v>
      </c>
      <c r="F353" s="750" t="s">
        <v>589</v>
      </c>
      <c r="G353" s="749" t="s">
        <v>590</v>
      </c>
      <c r="H353" s="749">
        <v>51383</v>
      </c>
      <c r="I353" s="749">
        <v>51383</v>
      </c>
      <c r="J353" s="749" t="s">
        <v>669</v>
      </c>
      <c r="K353" s="749" t="s">
        <v>671</v>
      </c>
      <c r="L353" s="752">
        <v>93.5</v>
      </c>
      <c r="M353" s="752">
        <v>18</v>
      </c>
      <c r="N353" s="753">
        <v>1683</v>
      </c>
    </row>
    <row r="354" spans="1:14" ht="14.4" customHeight="1" x14ac:dyDescent="0.3">
      <c r="A354" s="747" t="s">
        <v>557</v>
      </c>
      <c r="B354" s="748" t="s">
        <v>558</v>
      </c>
      <c r="C354" s="749" t="s">
        <v>583</v>
      </c>
      <c r="D354" s="750" t="s">
        <v>584</v>
      </c>
      <c r="E354" s="751">
        <v>50113001</v>
      </c>
      <c r="F354" s="750" t="s">
        <v>589</v>
      </c>
      <c r="G354" s="749" t="s">
        <v>590</v>
      </c>
      <c r="H354" s="749">
        <v>132082</v>
      </c>
      <c r="I354" s="749">
        <v>32082</v>
      </c>
      <c r="J354" s="749" t="s">
        <v>672</v>
      </c>
      <c r="K354" s="749" t="s">
        <v>673</v>
      </c>
      <c r="L354" s="752">
        <v>82.105000000000018</v>
      </c>
      <c r="M354" s="752">
        <v>2</v>
      </c>
      <c r="N354" s="753">
        <v>164.21000000000004</v>
      </c>
    </row>
    <row r="355" spans="1:14" ht="14.4" customHeight="1" x14ac:dyDescent="0.3">
      <c r="A355" s="747" t="s">
        <v>557</v>
      </c>
      <c r="B355" s="748" t="s">
        <v>558</v>
      </c>
      <c r="C355" s="749" t="s">
        <v>583</v>
      </c>
      <c r="D355" s="750" t="s">
        <v>584</v>
      </c>
      <c r="E355" s="751">
        <v>50113001</v>
      </c>
      <c r="F355" s="750" t="s">
        <v>589</v>
      </c>
      <c r="G355" s="749" t="s">
        <v>590</v>
      </c>
      <c r="H355" s="749">
        <v>847908</v>
      </c>
      <c r="I355" s="749">
        <v>155052</v>
      </c>
      <c r="J355" s="749" t="s">
        <v>1039</v>
      </c>
      <c r="K355" s="749" t="s">
        <v>1040</v>
      </c>
      <c r="L355" s="752">
        <v>119.15999999999998</v>
      </c>
      <c r="M355" s="752">
        <v>2</v>
      </c>
      <c r="N355" s="753">
        <v>238.31999999999996</v>
      </c>
    </row>
    <row r="356" spans="1:14" ht="14.4" customHeight="1" x14ac:dyDescent="0.3">
      <c r="A356" s="747" t="s">
        <v>557</v>
      </c>
      <c r="B356" s="748" t="s">
        <v>558</v>
      </c>
      <c r="C356" s="749" t="s">
        <v>583</v>
      </c>
      <c r="D356" s="750" t="s">
        <v>584</v>
      </c>
      <c r="E356" s="751">
        <v>50113001</v>
      </c>
      <c r="F356" s="750" t="s">
        <v>589</v>
      </c>
      <c r="G356" s="749" t="s">
        <v>590</v>
      </c>
      <c r="H356" s="749">
        <v>100802</v>
      </c>
      <c r="I356" s="749">
        <v>0</v>
      </c>
      <c r="J356" s="749" t="s">
        <v>674</v>
      </c>
      <c r="K356" s="749" t="s">
        <v>675</v>
      </c>
      <c r="L356" s="752">
        <v>87.730204378639002</v>
      </c>
      <c r="M356" s="752">
        <v>120</v>
      </c>
      <c r="N356" s="753">
        <v>10527.62452543668</v>
      </c>
    </row>
    <row r="357" spans="1:14" ht="14.4" customHeight="1" x14ac:dyDescent="0.3">
      <c r="A357" s="747" t="s">
        <v>557</v>
      </c>
      <c r="B357" s="748" t="s">
        <v>558</v>
      </c>
      <c r="C357" s="749" t="s">
        <v>583</v>
      </c>
      <c r="D357" s="750" t="s">
        <v>584</v>
      </c>
      <c r="E357" s="751">
        <v>50113001</v>
      </c>
      <c r="F357" s="750" t="s">
        <v>589</v>
      </c>
      <c r="G357" s="749" t="s">
        <v>590</v>
      </c>
      <c r="H357" s="749">
        <v>100489</v>
      </c>
      <c r="I357" s="749">
        <v>489</v>
      </c>
      <c r="J357" s="749" t="s">
        <v>848</v>
      </c>
      <c r="K357" s="749" t="s">
        <v>849</v>
      </c>
      <c r="L357" s="752">
        <v>41.917777777777772</v>
      </c>
      <c r="M357" s="752">
        <v>9</v>
      </c>
      <c r="N357" s="753">
        <v>377.25999999999993</v>
      </c>
    </row>
    <row r="358" spans="1:14" ht="14.4" customHeight="1" x14ac:dyDescent="0.3">
      <c r="A358" s="747" t="s">
        <v>557</v>
      </c>
      <c r="B358" s="748" t="s">
        <v>558</v>
      </c>
      <c r="C358" s="749" t="s">
        <v>583</v>
      </c>
      <c r="D358" s="750" t="s">
        <v>584</v>
      </c>
      <c r="E358" s="751">
        <v>50113001</v>
      </c>
      <c r="F358" s="750" t="s">
        <v>589</v>
      </c>
      <c r="G358" s="749" t="s">
        <v>590</v>
      </c>
      <c r="H358" s="749">
        <v>29938</v>
      </c>
      <c r="I358" s="749">
        <v>29938</v>
      </c>
      <c r="J358" s="749" t="s">
        <v>1041</v>
      </c>
      <c r="K358" s="749" t="s">
        <v>1042</v>
      </c>
      <c r="L358" s="752">
        <v>2059.8999999999996</v>
      </c>
      <c r="M358" s="752">
        <v>4</v>
      </c>
      <c r="N358" s="753">
        <v>8239.5999999999985</v>
      </c>
    </row>
    <row r="359" spans="1:14" ht="14.4" customHeight="1" x14ac:dyDescent="0.3">
      <c r="A359" s="747" t="s">
        <v>557</v>
      </c>
      <c r="B359" s="748" t="s">
        <v>558</v>
      </c>
      <c r="C359" s="749" t="s">
        <v>583</v>
      </c>
      <c r="D359" s="750" t="s">
        <v>584</v>
      </c>
      <c r="E359" s="751">
        <v>50113001</v>
      </c>
      <c r="F359" s="750" t="s">
        <v>589</v>
      </c>
      <c r="G359" s="749" t="s">
        <v>590</v>
      </c>
      <c r="H359" s="749">
        <v>930661</v>
      </c>
      <c r="I359" s="749">
        <v>0</v>
      </c>
      <c r="J359" s="749" t="s">
        <v>680</v>
      </c>
      <c r="K359" s="749" t="s">
        <v>559</v>
      </c>
      <c r="L359" s="752">
        <v>306.35156094070254</v>
      </c>
      <c r="M359" s="752">
        <v>3</v>
      </c>
      <c r="N359" s="753">
        <v>919.05468282210768</v>
      </c>
    </row>
    <row r="360" spans="1:14" ht="14.4" customHeight="1" x14ac:dyDescent="0.3">
      <c r="A360" s="747" t="s">
        <v>557</v>
      </c>
      <c r="B360" s="748" t="s">
        <v>558</v>
      </c>
      <c r="C360" s="749" t="s">
        <v>583</v>
      </c>
      <c r="D360" s="750" t="s">
        <v>584</v>
      </c>
      <c r="E360" s="751">
        <v>50113001</v>
      </c>
      <c r="F360" s="750" t="s">
        <v>589</v>
      </c>
      <c r="G360" s="749" t="s">
        <v>590</v>
      </c>
      <c r="H360" s="749">
        <v>930224</v>
      </c>
      <c r="I360" s="749">
        <v>0</v>
      </c>
      <c r="J360" s="749" t="s">
        <v>1043</v>
      </c>
      <c r="K360" s="749" t="s">
        <v>559</v>
      </c>
      <c r="L360" s="752">
        <v>104.73592472753917</v>
      </c>
      <c r="M360" s="752">
        <v>1</v>
      </c>
      <c r="N360" s="753">
        <v>104.73592472753917</v>
      </c>
    </row>
    <row r="361" spans="1:14" ht="14.4" customHeight="1" x14ac:dyDescent="0.3">
      <c r="A361" s="747" t="s">
        <v>557</v>
      </c>
      <c r="B361" s="748" t="s">
        <v>558</v>
      </c>
      <c r="C361" s="749" t="s">
        <v>583</v>
      </c>
      <c r="D361" s="750" t="s">
        <v>584</v>
      </c>
      <c r="E361" s="751">
        <v>50113001</v>
      </c>
      <c r="F361" s="750" t="s">
        <v>589</v>
      </c>
      <c r="G361" s="749" t="s">
        <v>590</v>
      </c>
      <c r="H361" s="749">
        <v>500980</v>
      </c>
      <c r="I361" s="749">
        <v>0</v>
      </c>
      <c r="J361" s="749" t="s">
        <v>1044</v>
      </c>
      <c r="K361" s="749" t="s">
        <v>559</v>
      </c>
      <c r="L361" s="752">
        <v>118.03699393148112</v>
      </c>
      <c r="M361" s="752">
        <v>1</v>
      </c>
      <c r="N361" s="753">
        <v>118.03699393148112</v>
      </c>
    </row>
    <row r="362" spans="1:14" ht="14.4" customHeight="1" x14ac:dyDescent="0.3">
      <c r="A362" s="747" t="s">
        <v>557</v>
      </c>
      <c r="B362" s="748" t="s">
        <v>558</v>
      </c>
      <c r="C362" s="749" t="s">
        <v>583</v>
      </c>
      <c r="D362" s="750" t="s">
        <v>584</v>
      </c>
      <c r="E362" s="751">
        <v>50113001</v>
      </c>
      <c r="F362" s="750" t="s">
        <v>589</v>
      </c>
      <c r="G362" s="749" t="s">
        <v>590</v>
      </c>
      <c r="H362" s="749">
        <v>920056</v>
      </c>
      <c r="I362" s="749">
        <v>0</v>
      </c>
      <c r="J362" s="749" t="s">
        <v>1045</v>
      </c>
      <c r="K362" s="749" t="s">
        <v>559</v>
      </c>
      <c r="L362" s="752">
        <v>547.04890804316267</v>
      </c>
      <c r="M362" s="752">
        <v>2</v>
      </c>
      <c r="N362" s="753">
        <v>1094.0978160863253</v>
      </c>
    </row>
    <row r="363" spans="1:14" ht="14.4" customHeight="1" x14ac:dyDescent="0.3">
      <c r="A363" s="747" t="s">
        <v>557</v>
      </c>
      <c r="B363" s="748" t="s">
        <v>558</v>
      </c>
      <c r="C363" s="749" t="s">
        <v>583</v>
      </c>
      <c r="D363" s="750" t="s">
        <v>584</v>
      </c>
      <c r="E363" s="751">
        <v>50113001</v>
      </c>
      <c r="F363" s="750" t="s">
        <v>589</v>
      </c>
      <c r="G363" s="749" t="s">
        <v>590</v>
      </c>
      <c r="H363" s="749">
        <v>900441</v>
      </c>
      <c r="I363" s="749">
        <v>0</v>
      </c>
      <c r="J363" s="749" t="s">
        <v>1046</v>
      </c>
      <c r="K363" s="749" t="s">
        <v>1047</v>
      </c>
      <c r="L363" s="752">
        <v>191.75503615906794</v>
      </c>
      <c r="M363" s="752">
        <v>1</v>
      </c>
      <c r="N363" s="753">
        <v>191.75503615906794</v>
      </c>
    </row>
    <row r="364" spans="1:14" ht="14.4" customHeight="1" x14ac:dyDescent="0.3">
      <c r="A364" s="747" t="s">
        <v>557</v>
      </c>
      <c r="B364" s="748" t="s">
        <v>558</v>
      </c>
      <c r="C364" s="749" t="s">
        <v>583</v>
      </c>
      <c r="D364" s="750" t="s">
        <v>584</v>
      </c>
      <c r="E364" s="751">
        <v>50113001</v>
      </c>
      <c r="F364" s="750" t="s">
        <v>589</v>
      </c>
      <c r="G364" s="749" t="s">
        <v>590</v>
      </c>
      <c r="H364" s="749">
        <v>930078</v>
      </c>
      <c r="I364" s="749">
        <v>0</v>
      </c>
      <c r="J364" s="749" t="s">
        <v>1048</v>
      </c>
      <c r="K364" s="749" t="s">
        <v>559</v>
      </c>
      <c r="L364" s="752">
        <v>105.27295885206112</v>
      </c>
      <c r="M364" s="752">
        <v>5</v>
      </c>
      <c r="N364" s="753">
        <v>526.36479426030564</v>
      </c>
    </row>
    <row r="365" spans="1:14" ht="14.4" customHeight="1" x14ac:dyDescent="0.3">
      <c r="A365" s="747" t="s">
        <v>557</v>
      </c>
      <c r="B365" s="748" t="s">
        <v>558</v>
      </c>
      <c r="C365" s="749" t="s">
        <v>583</v>
      </c>
      <c r="D365" s="750" t="s">
        <v>584</v>
      </c>
      <c r="E365" s="751">
        <v>50113001</v>
      </c>
      <c r="F365" s="750" t="s">
        <v>589</v>
      </c>
      <c r="G365" s="749" t="s">
        <v>590</v>
      </c>
      <c r="H365" s="749">
        <v>920361</v>
      </c>
      <c r="I365" s="749">
        <v>0</v>
      </c>
      <c r="J365" s="749" t="s">
        <v>682</v>
      </c>
      <c r="K365" s="749" t="s">
        <v>559</v>
      </c>
      <c r="L365" s="752">
        <v>279.33466624646098</v>
      </c>
      <c r="M365" s="752">
        <v>1</v>
      </c>
      <c r="N365" s="753">
        <v>279.33466624646098</v>
      </c>
    </row>
    <row r="366" spans="1:14" ht="14.4" customHeight="1" x14ac:dyDescent="0.3">
      <c r="A366" s="747" t="s">
        <v>557</v>
      </c>
      <c r="B366" s="748" t="s">
        <v>558</v>
      </c>
      <c r="C366" s="749" t="s">
        <v>583</v>
      </c>
      <c r="D366" s="750" t="s">
        <v>584</v>
      </c>
      <c r="E366" s="751">
        <v>50113001</v>
      </c>
      <c r="F366" s="750" t="s">
        <v>589</v>
      </c>
      <c r="G366" s="749" t="s">
        <v>590</v>
      </c>
      <c r="H366" s="749">
        <v>921251</v>
      </c>
      <c r="I366" s="749">
        <v>0</v>
      </c>
      <c r="J366" s="749" t="s">
        <v>1049</v>
      </c>
      <c r="K366" s="749" t="s">
        <v>559</v>
      </c>
      <c r="L366" s="752">
        <v>60.658810018784209</v>
      </c>
      <c r="M366" s="752">
        <v>2</v>
      </c>
      <c r="N366" s="753">
        <v>121.31762003756842</v>
      </c>
    </row>
    <row r="367" spans="1:14" ht="14.4" customHeight="1" x14ac:dyDescent="0.3">
      <c r="A367" s="747" t="s">
        <v>557</v>
      </c>
      <c r="B367" s="748" t="s">
        <v>558</v>
      </c>
      <c r="C367" s="749" t="s">
        <v>583</v>
      </c>
      <c r="D367" s="750" t="s">
        <v>584</v>
      </c>
      <c r="E367" s="751">
        <v>50113001</v>
      </c>
      <c r="F367" s="750" t="s">
        <v>589</v>
      </c>
      <c r="G367" s="749" t="s">
        <v>590</v>
      </c>
      <c r="H367" s="749">
        <v>843067</v>
      </c>
      <c r="I367" s="749">
        <v>0</v>
      </c>
      <c r="J367" s="749" t="s">
        <v>684</v>
      </c>
      <c r="K367" s="749" t="s">
        <v>559</v>
      </c>
      <c r="L367" s="752">
        <v>374.66494057029212</v>
      </c>
      <c r="M367" s="752">
        <v>2</v>
      </c>
      <c r="N367" s="753">
        <v>749.32988114058423</v>
      </c>
    </row>
    <row r="368" spans="1:14" ht="14.4" customHeight="1" x14ac:dyDescent="0.3">
      <c r="A368" s="747" t="s">
        <v>557</v>
      </c>
      <c r="B368" s="748" t="s">
        <v>558</v>
      </c>
      <c r="C368" s="749" t="s">
        <v>583</v>
      </c>
      <c r="D368" s="750" t="s">
        <v>584</v>
      </c>
      <c r="E368" s="751">
        <v>50113001</v>
      </c>
      <c r="F368" s="750" t="s">
        <v>589</v>
      </c>
      <c r="G368" s="749" t="s">
        <v>601</v>
      </c>
      <c r="H368" s="749">
        <v>848722</v>
      </c>
      <c r="I368" s="749">
        <v>151057</v>
      </c>
      <c r="J368" s="749" t="s">
        <v>1050</v>
      </c>
      <c r="K368" s="749" t="s">
        <v>1051</v>
      </c>
      <c r="L368" s="752">
        <v>416.0100000000001</v>
      </c>
      <c r="M368" s="752">
        <v>1</v>
      </c>
      <c r="N368" s="753">
        <v>416.0100000000001</v>
      </c>
    </row>
    <row r="369" spans="1:14" ht="14.4" customHeight="1" x14ac:dyDescent="0.3">
      <c r="A369" s="747" t="s">
        <v>557</v>
      </c>
      <c r="B369" s="748" t="s">
        <v>558</v>
      </c>
      <c r="C369" s="749" t="s">
        <v>583</v>
      </c>
      <c r="D369" s="750" t="s">
        <v>584</v>
      </c>
      <c r="E369" s="751">
        <v>50113001</v>
      </c>
      <c r="F369" s="750" t="s">
        <v>589</v>
      </c>
      <c r="G369" s="749" t="s">
        <v>590</v>
      </c>
      <c r="H369" s="749">
        <v>188217</v>
      </c>
      <c r="I369" s="749">
        <v>88217</v>
      </c>
      <c r="J369" s="749" t="s">
        <v>686</v>
      </c>
      <c r="K369" s="749" t="s">
        <v>687</v>
      </c>
      <c r="L369" s="752">
        <v>129.31</v>
      </c>
      <c r="M369" s="752">
        <v>2</v>
      </c>
      <c r="N369" s="753">
        <v>258.62</v>
      </c>
    </row>
    <row r="370" spans="1:14" ht="14.4" customHeight="1" x14ac:dyDescent="0.3">
      <c r="A370" s="747" t="s">
        <v>557</v>
      </c>
      <c r="B370" s="748" t="s">
        <v>558</v>
      </c>
      <c r="C370" s="749" t="s">
        <v>583</v>
      </c>
      <c r="D370" s="750" t="s">
        <v>584</v>
      </c>
      <c r="E370" s="751">
        <v>50113001</v>
      </c>
      <c r="F370" s="750" t="s">
        <v>589</v>
      </c>
      <c r="G370" s="749" t="s">
        <v>590</v>
      </c>
      <c r="H370" s="749">
        <v>188219</v>
      </c>
      <c r="I370" s="749">
        <v>88219</v>
      </c>
      <c r="J370" s="749" t="s">
        <v>853</v>
      </c>
      <c r="K370" s="749" t="s">
        <v>854</v>
      </c>
      <c r="L370" s="752">
        <v>140.45250000000001</v>
      </c>
      <c r="M370" s="752">
        <v>4</v>
      </c>
      <c r="N370" s="753">
        <v>561.81000000000006</v>
      </c>
    </row>
    <row r="371" spans="1:14" ht="14.4" customHeight="1" x14ac:dyDescent="0.3">
      <c r="A371" s="747" t="s">
        <v>557</v>
      </c>
      <c r="B371" s="748" t="s">
        <v>558</v>
      </c>
      <c r="C371" s="749" t="s">
        <v>583</v>
      </c>
      <c r="D371" s="750" t="s">
        <v>584</v>
      </c>
      <c r="E371" s="751">
        <v>50113001</v>
      </c>
      <c r="F371" s="750" t="s">
        <v>589</v>
      </c>
      <c r="G371" s="749" t="s">
        <v>601</v>
      </c>
      <c r="H371" s="749">
        <v>149910</v>
      </c>
      <c r="I371" s="749">
        <v>49910</v>
      </c>
      <c r="J371" s="749" t="s">
        <v>1052</v>
      </c>
      <c r="K371" s="749" t="s">
        <v>1053</v>
      </c>
      <c r="L371" s="752">
        <v>98.06</v>
      </c>
      <c r="M371" s="752">
        <v>2</v>
      </c>
      <c r="N371" s="753">
        <v>196.12</v>
      </c>
    </row>
    <row r="372" spans="1:14" ht="14.4" customHeight="1" x14ac:dyDescent="0.3">
      <c r="A372" s="747" t="s">
        <v>557</v>
      </c>
      <c r="B372" s="748" t="s">
        <v>558</v>
      </c>
      <c r="C372" s="749" t="s">
        <v>583</v>
      </c>
      <c r="D372" s="750" t="s">
        <v>584</v>
      </c>
      <c r="E372" s="751">
        <v>50113001</v>
      </c>
      <c r="F372" s="750" t="s">
        <v>589</v>
      </c>
      <c r="G372" s="749" t="s">
        <v>601</v>
      </c>
      <c r="H372" s="749">
        <v>115316</v>
      </c>
      <c r="I372" s="749">
        <v>15316</v>
      </c>
      <c r="J372" s="749" t="s">
        <v>690</v>
      </c>
      <c r="K372" s="749" t="s">
        <v>691</v>
      </c>
      <c r="L372" s="752">
        <v>18.98</v>
      </c>
      <c r="M372" s="752">
        <v>1</v>
      </c>
      <c r="N372" s="753">
        <v>18.98</v>
      </c>
    </row>
    <row r="373" spans="1:14" ht="14.4" customHeight="1" x14ac:dyDescent="0.3">
      <c r="A373" s="747" t="s">
        <v>557</v>
      </c>
      <c r="B373" s="748" t="s">
        <v>558</v>
      </c>
      <c r="C373" s="749" t="s">
        <v>583</v>
      </c>
      <c r="D373" s="750" t="s">
        <v>584</v>
      </c>
      <c r="E373" s="751">
        <v>50113001</v>
      </c>
      <c r="F373" s="750" t="s">
        <v>589</v>
      </c>
      <c r="G373" s="749" t="s">
        <v>590</v>
      </c>
      <c r="H373" s="749">
        <v>117992</v>
      </c>
      <c r="I373" s="749">
        <v>17992</v>
      </c>
      <c r="J373" s="749" t="s">
        <v>857</v>
      </c>
      <c r="K373" s="749" t="s">
        <v>858</v>
      </c>
      <c r="L373" s="752">
        <v>94.339999999999989</v>
      </c>
      <c r="M373" s="752">
        <v>1</v>
      </c>
      <c r="N373" s="753">
        <v>94.339999999999989</v>
      </c>
    </row>
    <row r="374" spans="1:14" ht="14.4" customHeight="1" x14ac:dyDescent="0.3">
      <c r="A374" s="747" t="s">
        <v>557</v>
      </c>
      <c r="B374" s="748" t="s">
        <v>558</v>
      </c>
      <c r="C374" s="749" t="s">
        <v>583</v>
      </c>
      <c r="D374" s="750" t="s">
        <v>584</v>
      </c>
      <c r="E374" s="751">
        <v>50113001</v>
      </c>
      <c r="F374" s="750" t="s">
        <v>589</v>
      </c>
      <c r="G374" s="749" t="s">
        <v>590</v>
      </c>
      <c r="H374" s="749">
        <v>100498</v>
      </c>
      <c r="I374" s="749">
        <v>498</v>
      </c>
      <c r="J374" s="749" t="s">
        <v>694</v>
      </c>
      <c r="K374" s="749" t="s">
        <v>695</v>
      </c>
      <c r="L374" s="752">
        <v>97.709999999999965</v>
      </c>
      <c r="M374" s="752">
        <v>9</v>
      </c>
      <c r="N374" s="753">
        <v>879.38999999999965</v>
      </c>
    </row>
    <row r="375" spans="1:14" ht="14.4" customHeight="1" x14ac:dyDescent="0.3">
      <c r="A375" s="747" t="s">
        <v>557</v>
      </c>
      <c r="B375" s="748" t="s">
        <v>558</v>
      </c>
      <c r="C375" s="749" t="s">
        <v>583</v>
      </c>
      <c r="D375" s="750" t="s">
        <v>584</v>
      </c>
      <c r="E375" s="751">
        <v>50113001</v>
      </c>
      <c r="F375" s="750" t="s">
        <v>589</v>
      </c>
      <c r="G375" s="749" t="s">
        <v>590</v>
      </c>
      <c r="H375" s="749">
        <v>102547</v>
      </c>
      <c r="I375" s="749">
        <v>2547</v>
      </c>
      <c r="J375" s="749" t="s">
        <v>859</v>
      </c>
      <c r="K375" s="749" t="s">
        <v>1054</v>
      </c>
      <c r="L375" s="752">
        <v>44.45000000000001</v>
      </c>
      <c r="M375" s="752">
        <v>6</v>
      </c>
      <c r="N375" s="753">
        <v>266.70000000000005</v>
      </c>
    </row>
    <row r="376" spans="1:14" ht="14.4" customHeight="1" x14ac:dyDescent="0.3">
      <c r="A376" s="747" t="s">
        <v>557</v>
      </c>
      <c r="B376" s="748" t="s">
        <v>558</v>
      </c>
      <c r="C376" s="749" t="s">
        <v>583</v>
      </c>
      <c r="D376" s="750" t="s">
        <v>584</v>
      </c>
      <c r="E376" s="751">
        <v>50113001</v>
      </c>
      <c r="F376" s="750" t="s">
        <v>589</v>
      </c>
      <c r="G376" s="749" t="s">
        <v>590</v>
      </c>
      <c r="H376" s="749">
        <v>225168</v>
      </c>
      <c r="I376" s="749">
        <v>225168</v>
      </c>
      <c r="J376" s="749" t="s">
        <v>859</v>
      </c>
      <c r="K376" s="749" t="s">
        <v>860</v>
      </c>
      <c r="L376" s="752">
        <v>64.286333333333317</v>
      </c>
      <c r="M376" s="752">
        <v>30</v>
      </c>
      <c r="N376" s="753">
        <v>1928.5899999999995</v>
      </c>
    </row>
    <row r="377" spans="1:14" ht="14.4" customHeight="1" x14ac:dyDescent="0.3">
      <c r="A377" s="747" t="s">
        <v>557</v>
      </c>
      <c r="B377" s="748" t="s">
        <v>558</v>
      </c>
      <c r="C377" s="749" t="s">
        <v>583</v>
      </c>
      <c r="D377" s="750" t="s">
        <v>584</v>
      </c>
      <c r="E377" s="751">
        <v>50113001</v>
      </c>
      <c r="F377" s="750" t="s">
        <v>589</v>
      </c>
      <c r="G377" s="749" t="s">
        <v>590</v>
      </c>
      <c r="H377" s="749">
        <v>225169</v>
      </c>
      <c r="I377" s="749">
        <v>225169</v>
      </c>
      <c r="J377" s="749" t="s">
        <v>859</v>
      </c>
      <c r="K377" s="749" t="s">
        <v>1054</v>
      </c>
      <c r="L377" s="752">
        <v>45.339999999999996</v>
      </c>
      <c r="M377" s="752">
        <v>5</v>
      </c>
      <c r="N377" s="753">
        <v>226.7</v>
      </c>
    </row>
    <row r="378" spans="1:14" ht="14.4" customHeight="1" x14ac:dyDescent="0.3">
      <c r="A378" s="747" t="s">
        <v>557</v>
      </c>
      <c r="B378" s="748" t="s">
        <v>558</v>
      </c>
      <c r="C378" s="749" t="s">
        <v>583</v>
      </c>
      <c r="D378" s="750" t="s">
        <v>584</v>
      </c>
      <c r="E378" s="751">
        <v>50113001</v>
      </c>
      <c r="F378" s="750" t="s">
        <v>589</v>
      </c>
      <c r="G378" s="749" t="s">
        <v>601</v>
      </c>
      <c r="H378" s="749">
        <v>201290</v>
      </c>
      <c r="I378" s="749">
        <v>201290</v>
      </c>
      <c r="J378" s="749" t="s">
        <v>861</v>
      </c>
      <c r="K378" s="749" t="s">
        <v>741</v>
      </c>
      <c r="L378" s="752">
        <v>43.42</v>
      </c>
      <c r="M378" s="752">
        <v>1</v>
      </c>
      <c r="N378" s="753">
        <v>43.42</v>
      </c>
    </row>
    <row r="379" spans="1:14" ht="14.4" customHeight="1" x14ac:dyDescent="0.3">
      <c r="A379" s="747" t="s">
        <v>557</v>
      </c>
      <c r="B379" s="748" t="s">
        <v>558</v>
      </c>
      <c r="C379" s="749" t="s">
        <v>583</v>
      </c>
      <c r="D379" s="750" t="s">
        <v>584</v>
      </c>
      <c r="E379" s="751">
        <v>50113001</v>
      </c>
      <c r="F379" s="750" t="s">
        <v>589</v>
      </c>
      <c r="G379" s="749" t="s">
        <v>601</v>
      </c>
      <c r="H379" s="749">
        <v>140373</v>
      </c>
      <c r="I379" s="749">
        <v>40373</v>
      </c>
      <c r="J379" s="749" t="s">
        <v>1055</v>
      </c>
      <c r="K379" s="749" t="s">
        <v>1056</v>
      </c>
      <c r="L379" s="752">
        <v>180.64000000000001</v>
      </c>
      <c r="M379" s="752">
        <v>1</v>
      </c>
      <c r="N379" s="753">
        <v>180.64000000000001</v>
      </c>
    </row>
    <row r="380" spans="1:14" ht="14.4" customHeight="1" x14ac:dyDescent="0.3">
      <c r="A380" s="747" t="s">
        <v>557</v>
      </c>
      <c r="B380" s="748" t="s">
        <v>558</v>
      </c>
      <c r="C380" s="749" t="s">
        <v>583</v>
      </c>
      <c r="D380" s="750" t="s">
        <v>584</v>
      </c>
      <c r="E380" s="751">
        <v>50113001</v>
      </c>
      <c r="F380" s="750" t="s">
        <v>589</v>
      </c>
      <c r="G380" s="749" t="s">
        <v>590</v>
      </c>
      <c r="H380" s="749">
        <v>100502</v>
      </c>
      <c r="I380" s="749">
        <v>502</v>
      </c>
      <c r="J380" s="749" t="s">
        <v>696</v>
      </c>
      <c r="K380" s="749" t="s">
        <v>697</v>
      </c>
      <c r="L380" s="752">
        <v>238.66500000000002</v>
      </c>
      <c r="M380" s="752">
        <v>4</v>
      </c>
      <c r="N380" s="753">
        <v>954.66000000000008</v>
      </c>
    </row>
    <row r="381" spans="1:14" ht="14.4" customHeight="1" x14ac:dyDescent="0.3">
      <c r="A381" s="747" t="s">
        <v>557</v>
      </c>
      <c r="B381" s="748" t="s">
        <v>558</v>
      </c>
      <c r="C381" s="749" t="s">
        <v>583</v>
      </c>
      <c r="D381" s="750" t="s">
        <v>584</v>
      </c>
      <c r="E381" s="751">
        <v>50113001</v>
      </c>
      <c r="F381" s="750" t="s">
        <v>589</v>
      </c>
      <c r="G381" s="749" t="s">
        <v>601</v>
      </c>
      <c r="H381" s="749">
        <v>127738</v>
      </c>
      <c r="I381" s="749">
        <v>127738</v>
      </c>
      <c r="J381" s="749" t="s">
        <v>1057</v>
      </c>
      <c r="K381" s="749" t="s">
        <v>1058</v>
      </c>
      <c r="L381" s="752">
        <v>95.37</v>
      </c>
      <c r="M381" s="752">
        <v>70</v>
      </c>
      <c r="N381" s="753">
        <v>6675.9000000000005</v>
      </c>
    </row>
    <row r="382" spans="1:14" ht="14.4" customHeight="1" x14ac:dyDescent="0.3">
      <c r="A382" s="747" t="s">
        <v>557</v>
      </c>
      <c r="B382" s="748" t="s">
        <v>558</v>
      </c>
      <c r="C382" s="749" t="s">
        <v>583</v>
      </c>
      <c r="D382" s="750" t="s">
        <v>584</v>
      </c>
      <c r="E382" s="751">
        <v>50113001</v>
      </c>
      <c r="F382" s="750" t="s">
        <v>589</v>
      </c>
      <c r="G382" s="749" t="s">
        <v>590</v>
      </c>
      <c r="H382" s="749">
        <v>111485</v>
      </c>
      <c r="I382" s="749">
        <v>11485</v>
      </c>
      <c r="J382" s="749" t="s">
        <v>1059</v>
      </c>
      <c r="K382" s="749" t="s">
        <v>1060</v>
      </c>
      <c r="L382" s="752">
        <v>103.37</v>
      </c>
      <c r="M382" s="752">
        <v>1</v>
      </c>
      <c r="N382" s="753">
        <v>103.37</v>
      </c>
    </row>
    <row r="383" spans="1:14" ht="14.4" customHeight="1" x14ac:dyDescent="0.3">
      <c r="A383" s="747" t="s">
        <v>557</v>
      </c>
      <c r="B383" s="748" t="s">
        <v>558</v>
      </c>
      <c r="C383" s="749" t="s">
        <v>583</v>
      </c>
      <c r="D383" s="750" t="s">
        <v>584</v>
      </c>
      <c r="E383" s="751">
        <v>50113001</v>
      </c>
      <c r="F383" s="750" t="s">
        <v>589</v>
      </c>
      <c r="G383" s="749" t="s">
        <v>590</v>
      </c>
      <c r="H383" s="749">
        <v>100283</v>
      </c>
      <c r="I383" s="749">
        <v>100283</v>
      </c>
      <c r="J383" s="749" t="s">
        <v>1061</v>
      </c>
      <c r="K383" s="749" t="s">
        <v>1062</v>
      </c>
      <c r="L383" s="752">
        <v>84.24</v>
      </c>
      <c r="M383" s="752">
        <v>1</v>
      </c>
      <c r="N383" s="753">
        <v>84.24</v>
      </c>
    </row>
    <row r="384" spans="1:14" ht="14.4" customHeight="1" x14ac:dyDescent="0.3">
      <c r="A384" s="747" t="s">
        <v>557</v>
      </c>
      <c r="B384" s="748" t="s">
        <v>558</v>
      </c>
      <c r="C384" s="749" t="s">
        <v>583</v>
      </c>
      <c r="D384" s="750" t="s">
        <v>584</v>
      </c>
      <c r="E384" s="751">
        <v>50113001</v>
      </c>
      <c r="F384" s="750" t="s">
        <v>589</v>
      </c>
      <c r="G384" s="749" t="s">
        <v>590</v>
      </c>
      <c r="H384" s="749">
        <v>157525</v>
      </c>
      <c r="I384" s="749">
        <v>57525</v>
      </c>
      <c r="J384" s="749" t="s">
        <v>1063</v>
      </c>
      <c r="K384" s="749" t="s">
        <v>1064</v>
      </c>
      <c r="L384" s="752">
        <v>97.54000000000002</v>
      </c>
      <c r="M384" s="752">
        <v>2</v>
      </c>
      <c r="N384" s="753">
        <v>195.08000000000004</v>
      </c>
    </row>
    <row r="385" spans="1:14" ht="14.4" customHeight="1" x14ac:dyDescent="0.3">
      <c r="A385" s="747" t="s">
        <v>557</v>
      </c>
      <c r="B385" s="748" t="s">
        <v>558</v>
      </c>
      <c r="C385" s="749" t="s">
        <v>583</v>
      </c>
      <c r="D385" s="750" t="s">
        <v>584</v>
      </c>
      <c r="E385" s="751">
        <v>50113001</v>
      </c>
      <c r="F385" s="750" t="s">
        <v>589</v>
      </c>
      <c r="G385" s="749" t="s">
        <v>590</v>
      </c>
      <c r="H385" s="749">
        <v>100513</v>
      </c>
      <c r="I385" s="749">
        <v>513</v>
      </c>
      <c r="J385" s="749" t="s">
        <v>699</v>
      </c>
      <c r="K385" s="749" t="s">
        <v>695</v>
      </c>
      <c r="L385" s="752">
        <v>56.787500000000001</v>
      </c>
      <c r="M385" s="752">
        <v>40</v>
      </c>
      <c r="N385" s="753">
        <v>2271.5</v>
      </c>
    </row>
    <row r="386" spans="1:14" ht="14.4" customHeight="1" x14ac:dyDescent="0.3">
      <c r="A386" s="747" t="s">
        <v>557</v>
      </c>
      <c r="B386" s="748" t="s">
        <v>558</v>
      </c>
      <c r="C386" s="749" t="s">
        <v>583</v>
      </c>
      <c r="D386" s="750" t="s">
        <v>584</v>
      </c>
      <c r="E386" s="751">
        <v>50113001</v>
      </c>
      <c r="F386" s="750" t="s">
        <v>589</v>
      </c>
      <c r="G386" s="749" t="s">
        <v>601</v>
      </c>
      <c r="H386" s="749">
        <v>191788</v>
      </c>
      <c r="I386" s="749">
        <v>91788</v>
      </c>
      <c r="J386" s="749" t="s">
        <v>700</v>
      </c>
      <c r="K386" s="749" t="s">
        <v>701</v>
      </c>
      <c r="L386" s="752">
        <v>9.2300000000000022</v>
      </c>
      <c r="M386" s="752">
        <v>4</v>
      </c>
      <c r="N386" s="753">
        <v>36.920000000000009</v>
      </c>
    </row>
    <row r="387" spans="1:14" ht="14.4" customHeight="1" x14ac:dyDescent="0.3">
      <c r="A387" s="747" t="s">
        <v>557</v>
      </c>
      <c r="B387" s="748" t="s">
        <v>558</v>
      </c>
      <c r="C387" s="749" t="s">
        <v>583</v>
      </c>
      <c r="D387" s="750" t="s">
        <v>584</v>
      </c>
      <c r="E387" s="751">
        <v>50113001</v>
      </c>
      <c r="F387" s="750" t="s">
        <v>589</v>
      </c>
      <c r="G387" s="749" t="s">
        <v>590</v>
      </c>
      <c r="H387" s="749">
        <v>184400</v>
      </c>
      <c r="I387" s="749">
        <v>84400</v>
      </c>
      <c r="J387" s="749" t="s">
        <v>1065</v>
      </c>
      <c r="K387" s="749" t="s">
        <v>1066</v>
      </c>
      <c r="L387" s="752">
        <v>671.58</v>
      </c>
      <c r="M387" s="752">
        <v>1</v>
      </c>
      <c r="N387" s="753">
        <v>671.58</v>
      </c>
    </row>
    <row r="388" spans="1:14" ht="14.4" customHeight="1" x14ac:dyDescent="0.3">
      <c r="A388" s="747" t="s">
        <v>557</v>
      </c>
      <c r="B388" s="748" t="s">
        <v>558</v>
      </c>
      <c r="C388" s="749" t="s">
        <v>583</v>
      </c>
      <c r="D388" s="750" t="s">
        <v>584</v>
      </c>
      <c r="E388" s="751">
        <v>50113001</v>
      </c>
      <c r="F388" s="750" t="s">
        <v>589</v>
      </c>
      <c r="G388" s="749" t="s">
        <v>590</v>
      </c>
      <c r="H388" s="749">
        <v>188860</v>
      </c>
      <c r="I388" s="749">
        <v>154078</v>
      </c>
      <c r="J388" s="749" t="s">
        <v>873</v>
      </c>
      <c r="K388" s="749" t="s">
        <v>874</v>
      </c>
      <c r="L388" s="752">
        <v>839.42</v>
      </c>
      <c r="M388" s="752">
        <v>1</v>
      </c>
      <c r="N388" s="753">
        <v>839.42</v>
      </c>
    </row>
    <row r="389" spans="1:14" ht="14.4" customHeight="1" x14ac:dyDescent="0.3">
      <c r="A389" s="747" t="s">
        <v>557</v>
      </c>
      <c r="B389" s="748" t="s">
        <v>558</v>
      </c>
      <c r="C389" s="749" t="s">
        <v>583</v>
      </c>
      <c r="D389" s="750" t="s">
        <v>584</v>
      </c>
      <c r="E389" s="751">
        <v>50113001</v>
      </c>
      <c r="F389" s="750" t="s">
        <v>589</v>
      </c>
      <c r="G389" s="749" t="s">
        <v>590</v>
      </c>
      <c r="H389" s="749">
        <v>104307</v>
      </c>
      <c r="I389" s="749">
        <v>4307</v>
      </c>
      <c r="J389" s="749" t="s">
        <v>1067</v>
      </c>
      <c r="K389" s="749" t="s">
        <v>1068</v>
      </c>
      <c r="L389" s="752">
        <v>351.20278688524593</v>
      </c>
      <c r="M389" s="752">
        <v>61</v>
      </c>
      <c r="N389" s="753">
        <v>21423.370000000003</v>
      </c>
    </row>
    <row r="390" spans="1:14" ht="14.4" customHeight="1" x14ac:dyDescent="0.3">
      <c r="A390" s="747" t="s">
        <v>557</v>
      </c>
      <c r="B390" s="748" t="s">
        <v>558</v>
      </c>
      <c r="C390" s="749" t="s">
        <v>583</v>
      </c>
      <c r="D390" s="750" t="s">
        <v>584</v>
      </c>
      <c r="E390" s="751">
        <v>50113001</v>
      </c>
      <c r="F390" s="750" t="s">
        <v>589</v>
      </c>
      <c r="G390" s="749" t="s">
        <v>590</v>
      </c>
      <c r="H390" s="749">
        <v>501544</v>
      </c>
      <c r="I390" s="749">
        <v>0</v>
      </c>
      <c r="J390" s="749" t="s">
        <v>1069</v>
      </c>
      <c r="K390" s="749" t="s">
        <v>1070</v>
      </c>
      <c r="L390" s="752">
        <v>330</v>
      </c>
      <c r="M390" s="752">
        <v>30</v>
      </c>
      <c r="N390" s="753">
        <v>9900</v>
      </c>
    </row>
    <row r="391" spans="1:14" ht="14.4" customHeight="1" x14ac:dyDescent="0.3">
      <c r="A391" s="747" t="s">
        <v>557</v>
      </c>
      <c r="B391" s="748" t="s">
        <v>558</v>
      </c>
      <c r="C391" s="749" t="s">
        <v>583</v>
      </c>
      <c r="D391" s="750" t="s">
        <v>584</v>
      </c>
      <c r="E391" s="751">
        <v>50113001</v>
      </c>
      <c r="F391" s="750" t="s">
        <v>589</v>
      </c>
      <c r="G391" s="749" t="s">
        <v>590</v>
      </c>
      <c r="H391" s="749">
        <v>100536</v>
      </c>
      <c r="I391" s="749">
        <v>536</v>
      </c>
      <c r="J391" s="749" t="s">
        <v>702</v>
      </c>
      <c r="K391" s="749" t="s">
        <v>594</v>
      </c>
      <c r="L391" s="752">
        <v>140.24256410256413</v>
      </c>
      <c r="M391" s="752">
        <v>390</v>
      </c>
      <c r="N391" s="753">
        <v>54694.600000000006</v>
      </c>
    </row>
    <row r="392" spans="1:14" ht="14.4" customHeight="1" x14ac:dyDescent="0.3">
      <c r="A392" s="747" t="s">
        <v>557</v>
      </c>
      <c r="B392" s="748" t="s">
        <v>558</v>
      </c>
      <c r="C392" s="749" t="s">
        <v>583</v>
      </c>
      <c r="D392" s="750" t="s">
        <v>584</v>
      </c>
      <c r="E392" s="751">
        <v>50113001</v>
      </c>
      <c r="F392" s="750" t="s">
        <v>589</v>
      </c>
      <c r="G392" s="749" t="s">
        <v>601</v>
      </c>
      <c r="H392" s="749">
        <v>107981</v>
      </c>
      <c r="I392" s="749">
        <v>7981</v>
      </c>
      <c r="J392" s="749" t="s">
        <v>703</v>
      </c>
      <c r="K392" s="749" t="s">
        <v>704</v>
      </c>
      <c r="L392" s="752">
        <v>50.640000000000008</v>
      </c>
      <c r="M392" s="752">
        <v>3</v>
      </c>
      <c r="N392" s="753">
        <v>151.92000000000002</v>
      </c>
    </row>
    <row r="393" spans="1:14" ht="14.4" customHeight="1" x14ac:dyDescent="0.3">
      <c r="A393" s="747" t="s">
        <v>557</v>
      </c>
      <c r="B393" s="748" t="s">
        <v>558</v>
      </c>
      <c r="C393" s="749" t="s">
        <v>583</v>
      </c>
      <c r="D393" s="750" t="s">
        <v>584</v>
      </c>
      <c r="E393" s="751">
        <v>50113001</v>
      </c>
      <c r="F393" s="750" t="s">
        <v>589</v>
      </c>
      <c r="G393" s="749" t="s">
        <v>601</v>
      </c>
      <c r="H393" s="749">
        <v>155823</v>
      </c>
      <c r="I393" s="749">
        <v>55823</v>
      </c>
      <c r="J393" s="749" t="s">
        <v>703</v>
      </c>
      <c r="K393" s="749" t="s">
        <v>705</v>
      </c>
      <c r="L393" s="752">
        <v>33.47</v>
      </c>
      <c r="M393" s="752">
        <v>14</v>
      </c>
      <c r="N393" s="753">
        <v>468.58</v>
      </c>
    </row>
    <row r="394" spans="1:14" ht="14.4" customHeight="1" x14ac:dyDescent="0.3">
      <c r="A394" s="747" t="s">
        <v>557</v>
      </c>
      <c r="B394" s="748" t="s">
        <v>558</v>
      </c>
      <c r="C394" s="749" t="s">
        <v>583</v>
      </c>
      <c r="D394" s="750" t="s">
        <v>584</v>
      </c>
      <c r="E394" s="751">
        <v>50113001</v>
      </c>
      <c r="F394" s="750" t="s">
        <v>589</v>
      </c>
      <c r="G394" s="749" t="s">
        <v>601</v>
      </c>
      <c r="H394" s="749">
        <v>155824</v>
      </c>
      <c r="I394" s="749">
        <v>55824</v>
      </c>
      <c r="J394" s="749" t="s">
        <v>703</v>
      </c>
      <c r="K394" s="749" t="s">
        <v>706</v>
      </c>
      <c r="L394" s="752">
        <v>50.752500000000026</v>
      </c>
      <c r="M394" s="752">
        <v>8</v>
      </c>
      <c r="N394" s="753">
        <v>406.02000000000021</v>
      </c>
    </row>
    <row r="395" spans="1:14" ht="14.4" customHeight="1" x14ac:dyDescent="0.3">
      <c r="A395" s="747" t="s">
        <v>557</v>
      </c>
      <c r="B395" s="748" t="s">
        <v>558</v>
      </c>
      <c r="C395" s="749" t="s">
        <v>583</v>
      </c>
      <c r="D395" s="750" t="s">
        <v>584</v>
      </c>
      <c r="E395" s="751">
        <v>50113001</v>
      </c>
      <c r="F395" s="750" t="s">
        <v>589</v>
      </c>
      <c r="G395" s="749" t="s">
        <v>601</v>
      </c>
      <c r="H395" s="749">
        <v>201204</v>
      </c>
      <c r="I395" s="749">
        <v>201204</v>
      </c>
      <c r="J395" s="749" t="s">
        <v>1071</v>
      </c>
      <c r="K395" s="749" t="s">
        <v>1072</v>
      </c>
      <c r="L395" s="752">
        <v>188.24</v>
      </c>
      <c r="M395" s="752">
        <v>1</v>
      </c>
      <c r="N395" s="753">
        <v>188.24</v>
      </c>
    </row>
    <row r="396" spans="1:14" ht="14.4" customHeight="1" x14ac:dyDescent="0.3">
      <c r="A396" s="747" t="s">
        <v>557</v>
      </c>
      <c r="B396" s="748" t="s">
        <v>558</v>
      </c>
      <c r="C396" s="749" t="s">
        <v>583</v>
      </c>
      <c r="D396" s="750" t="s">
        <v>584</v>
      </c>
      <c r="E396" s="751">
        <v>50113001</v>
      </c>
      <c r="F396" s="750" t="s">
        <v>589</v>
      </c>
      <c r="G396" s="749" t="s">
        <v>590</v>
      </c>
      <c r="H396" s="749">
        <v>100874</v>
      </c>
      <c r="I396" s="749">
        <v>874</v>
      </c>
      <c r="J396" s="749" t="s">
        <v>709</v>
      </c>
      <c r="K396" s="749" t="s">
        <v>710</v>
      </c>
      <c r="L396" s="752">
        <v>49.816190581986284</v>
      </c>
      <c r="M396" s="752">
        <v>105</v>
      </c>
      <c r="N396" s="753">
        <v>5230.7000111085599</v>
      </c>
    </row>
    <row r="397" spans="1:14" ht="14.4" customHeight="1" x14ac:dyDescent="0.3">
      <c r="A397" s="747" t="s">
        <v>557</v>
      </c>
      <c r="B397" s="748" t="s">
        <v>558</v>
      </c>
      <c r="C397" s="749" t="s">
        <v>583</v>
      </c>
      <c r="D397" s="750" t="s">
        <v>584</v>
      </c>
      <c r="E397" s="751">
        <v>50113001</v>
      </c>
      <c r="F397" s="750" t="s">
        <v>589</v>
      </c>
      <c r="G397" s="749" t="s">
        <v>601</v>
      </c>
      <c r="H397" s="749">
        <v>850729</v>
      </c>
      <c r="I397" s="749">
        <v>157875</v>
      </c>
      <c r="J397" s="749" t="s">
        <v>1073</v>
      </c>
      <c r="K397" s="749" t="s">
        <v>1074</v>
      </c>
      <c r="L397" s="752">
        <v>225.5</v>
      </c>
      <c r="M397" s="752">
        <v>9</v>
      </c>
      <c r="N397" s="753">
        <v>2029.5</v>
      </c>
    </row>
    <row r="398" spans="1:14" ht="14.4" customHeight="1" x14ac:dyDescent="0.3">
      <c r="A398" s="747" t="s">
        <v>557</v>
      </c>
      <c r="B398" s="748" t="s">
        <v>558</v>
      </c>
      <c r="C398" s="749" t="s">
        <v>583</v>
      </c>
      <c r="D398" s="750" t="s">
        <v>584</v>
      </c>
      <c r="E398" s="751">
        <v>50113001</v>
      </c>
      <c r="F398" s="750" t="s">
        <v>589</v>
      </c>
      <c r="G398" s="749" t="s">
        <v>590</v>
      </c>
      <c r="H398" s="749">
        <v>104343</v>
      </c>
      <c r="I398" s="749">
        <v>4343</v>
      </c>
      <c r="J398" s="749" t="s">
        <v>1075</v>
      </c>
      <c r="K398" s="749" t="s">
        <v>1076</v>
      </c>
      <c r="L398" s="752">
        <v>29.700000000000014</v>
      </c>
      <c r="M398" s="752">
        <v>3</v>
      </c>
      <c r="N398" s="753">
        <v>89.100000000000037</v>
      </c>
    </row>
    <row r="399" spans="1:14" ht="14.4" customHeight="1" x14ac:dyDescent="0.3">
      <c r="A399" s="747" t="s">
        <v>557</v>
      </c>
      <c r="B399" s="748" t="s">
        <v>558</v>
      </c>
      <c r="C399" s="749" t="s">
        <v>583</v>
      </c>
      <c r="D399" s="750" t="s">
        <v>584</v>
      </c>
      <c r="E399" s="751">
        <v>50113001</v>
      </c>
      <c r="F399" s="750" t="s">
        <v>589</v>
      </c>
      <c r="G399" s="749" t="s">
        <v>590</v>
      </c>
      <c r="H399" s="749">
        <v>849941</v>
      </c>
      <c r="I399" s="749">
        <v>162142</v>
      </c>
      <c r="J399" s="749" t="s">
        <v>712</v>
      </c>
      <c r="K399" s="749" t="s">
        <v>879</v>
      </c>
      <c r="L399" s="752">
        <v>29.717894736842112</v>
      </c>
      <c r="M399" s="752">
        <v>19</v>
      </c>
      <c r="N399" s="753">
        <v>564.6400000000001</v>
      </c>
    </row>
    <row r="400" spans="1:14" ht="14.4" customHeight="1" x14ac:dyDescent="0.3">
      <c r="A400" s="747" t="s">
        <v>557</v>
      </c>
      <c r="B400" s="748" t="s">
        <v>558</v>
      </c>
      <c r="C400" s="749" t="s">
        <v>583</v>
      </c>
      <c r="D400" s="750" t="s">
        <v>584</v>
      </c>
      <c r="E400" s="751">
        <v>50113001</v>
      </c>
      <c r="F400" s="750" t="s">
        <v>589</v>
      </c>
      <c r="G400" s="749" t="s">
        <v>590</v>
      </c>
      <c r="H400" s="749">
        <v>155911</v>
      </c>
      <c r="I400" s="749">
        <v>55911</v>
      </c>
      <c r="J400" s="749" t="s">
        <v>1077</v>
      </c>
      <c r="K400" s="749" t="s">
        <v>1078</v>
      </c>
      <c r="L400" s="752">
        <v>35.413749999999993</v>
      </c>
      <c r="M400" s="752">
        <v>8</v>
      </c>
      <c r="N400" s="753">
        <v>283.30999999999995</v>
      </c>
    </row>
    <row r="401" spans="1:14" ht="14.4" customHeight="1" x14ac:dyDescent="0.3">
      <c r="A401" s="747" t="s">
        <v>557</v>
      </c>
      <c r="B401" s="748" t="s">
        <v>558</v>
      </c>
      <c r="C401" s="749" t="s">
        <v>583</v>
      </c>
      <c r="D401" s="750" t="s">
        <v>584</v>
      </c>
      <c r="E401" s="751">
        <v>50113001</v>
      </c>
      <c r="F401" s="750" t="s">
        <v>589</v>
      </c>
      <c r="G401" s="749" t="s">
        <v>590</v>
      </c>
      <c r="H401" s="749">
        <v>100269</v>
      </c>
      <c r="I401" s="749">
        <v>269</v>
      </c>
      <c r="J401" s="749" t="s">
        <v>1079</v>
      </c>
      <c r="K401" s="749" t="s">
        <v>628</v>
      </c>
      <c r="L401" s="752">
        <v>41.050000000000018</v>
      </c>
      <c r="M401" s="752">
        <v>1</v>
      </c>
      <c r="N401" s="753">
        <v>41.050000000000018</v>
      </c>
    </row>
    <row r="402" spans="1:14" ht="14.4" customHeight="1" x14ac:dyDescent="0.3">
      <c r="A402" s="747" t="s">
        <v>557</v>
      </c>
      <c r="B402" s="748" t="s">
        <v>558</v>
      </c>
      <c r="C402" s="749" t="s">
        <v>583</v>
      </c>
      <c r="D402" s="750" t="s">
        <v>584</v>
      </c>
      <c r="E402" s="751">
        <v>50113001</v>
      </c>
      <c r="F402" s="750" t="s">
        <v>589</v>
      </c>
      <c r="G402" s="749" t="s">
        <v>590</v>
      </c>
      <c r="H402" s="749">
        <v>398010</v>
      </c>
      <c r="I402" s="749">
        <v>210546</v>
      </c>
      <c r="J402" s="749" t="s">
        <v>1080</v>
      </c>
      <c r="K402" s="749" t="s">
        <v>1081</v>
      </c>
      <c r="L402" s="752">
        <v>1043.98</v>
      </c>
      <c r="M402" s="752">
        <v>1</v>
      </c>
      <c r="N402" s="753">
        <v>1043.98</v>
      </c>
    </row>
    <row r="403" spans="1:14" ht="14.4" customHeight="1" x14ac:dyDescent="0.3">
      <c r="A403" s="747" t="s">
        <v>557</v>
      </c>
      <c r="B403" s="748" t="s">
        <v>558</v>
      </c>
      <c r="C403" s="749" t="s">
        <v>583</v>
      </c>
      <c r="D403" s="750" t="s">
        <v>584</v>
      </c>
      <c r="E403" s="751">
        <v>50113001</v>
      </c>
      <c r="F403" s="750" t="s">
        <v>589</v>
      </c>
      <c r="G403" s="749" t="s">
        <v>590</v>
      </c>
      <c r="H403" s="749">
        <v>102959</v>
      </c>
      <c r="I403" s="749">
        <v>2959</v>
      </c>
      <c r="J403" s="749" t="s">
        <v>1082</v>
      </c>
      <c r="K403" s="749" t="s">
        <v>1083</v>
      </c>
      <c r="L403" s="752">
        <v>76.48</v>
      </c>
      <c r="M403" s="752">
        <v>1</v>
      </c>
      <c r="N403" s="753">
        <v>76.48</v>
      </c>
    </row>
    <row r="404" spans="1:14" ht="14.4" customHeight="1" x14ac:dyDescent="0.3">
      <c r="A404" s="747" t="s">
        <v>557</v>
      </c>
      <c r="B404" s="748" t="s">
        <v>558</v>
      </c>
      <c r="C404" s="749" t="s">
        <v>583</v>
      </c>
      <c r="D404" s="750" t="s">
        <v>584</v>
      </c>
      <c r="E404" s="751">
        <v>50113001</v>
      </c>
      <c r="F404" s="750" t="s">
        <v>589</v>
      </c>
      <c r="G404" s="749" t="s">
        <v>601</v>
      </c>
      <c r="H404" s="749">
        <v>847149</v>
      </c>
      <c r="I404" s="749">
        <v>124115</v>
      </c>
      <c r="J404" s="749" t="s">
        <v>1084</v>
      </c>
      <c r="K404" s="749" t="s">
        <v>741</v>
      </c>
      <c r="L404" s="752">
        <v>213.24</v>
      </c>
      <c r="M404" s="752">
        <v>2</v>
      </c>
      <c r="N404" s="753">
        <v>426.48</v>
      </c>
    </row>
    <row r="405" spans="1:14" ht="14.4" customHeight="1" x14ac:dyDescent="0.3">
      <c r="A405" s="747" t="s">
        <v>557</v>
      </c>
      <c r="B405" s="748" t="s">
        <v>558</v>
      </c>
      <c r="C405" s="749" t="s">
        <v>583</v>
      </c>
      <c r="D405" s="750" t="s">
        <v>584</v>
      </c>
      <c r="E405" s="751">
        <v>50113001</v>
      </c>
      <c r="F405" s="750" t="s">
        <v>589</v>
      </c>
      <c r="G405" s="749" t="s">
        <v>601</v>
      </c>
      <c r="H405" s="749">
        <v>846824</v>
      </c>
      <c r="I405" s="749">
        <v>124087</v>
      </c>
      <c r="J405" s="749" t="s">
        <v>1085</v>
      </c>
      <c r="K405" s="749" t="s">
        <v>741</v>
      </c>
      <c r="L405" s="752">
        <v>158.97999999999999</v>
      </c>
      <c r="M405" s="752">
        <v>1</v>
      </c>
      <c r="N405" s="753">
        <v>158.97999999999999</v>
      </c>
    </row>
    <row r="406" spans="1:14" ht="14.4" customHeight="1" x14ac:dyDescent="0.3">
      <c r="A406" s="747" t="s">
        <v>557</v>
      </c>
      <c r="B406" s="748" t="s">
        <v>558</v>
      </c>
      <c r="C406" s="749" t="s">
        <v>583</v>
      </c>
      <c r="D406" s="750" t="s">
        <v>584</v>
      </c>
      <c r="E406" s="751">
        <v>50113001</v>
      </c>
      <c r="F406" s="750" t="s">
        <v>589</v>
      </c>
      <c r="G406" s="749" t="s">
        <v>601</v>
      </c>
      <c r="H406" s="749">
        <v>849430</v>
      </c>
      <c r="I406" s="749">
        <v>124091</v>
      </c>
      <c r="J406" s="749" t="s">
        <v>1085</v>
      </c>
      <c r="K406" s="749" t="s">
        <v>1086</v>
      </c>
      <c r="L406" s="752">
        <v>387.13</v>
      </c>
      <c r="M406" s="752">
        <v>1</v>
      </c>
      <c r="N406" s="753">
        <v>387.13</v>
      </c>
    </row>
    <row r="407" spans="1:14" ht="14.4" customHeight="1" x14ac:dyDescent="0.3">
      <c r="A407" s="747" t="s">
        <v>557</v>
      </c>
      <c r="B407" s="748" t="s">
        <v>558</v>
      </c>
      <c r="C407" s="749" t="s">
        <v>583</v>
      </c>
      <c r="D407" s="750" t="s">
        <v>584</v>
      </c>
      <c r="E407" s="751">
        <v>50113001</v>
      </c>
      <c r="F407" s="750" t="s">
        <v>589</v>
      </c>
      <c r="G407" s="749" t="s">
        <v>559</v>
      </c>
      <c r="H407" s="749">
        <v>118175</v>
      </c>
      <c r="I407" s="749">
        <v>18175</v>
      </c>
      <c r="J407" s="749" t="s">
        <v>1087</v>
      </c>
      <c r="K407" s="749" t="s">
        <v>1088</v>
      </c>
      <c r="L407" s="752">
        <v>851.40000000000009</v>
      </c>
      <c r="M407" s="752">
        <v>12</v>
      </c>
      <c r="N407" s="753">
        <v>10216.800000000001</v>
      </c>
    </row>
    <row r="408" spans="1:14" ht="14.4" customHeight="1" x14ac:dyDescent="0.3">
      <c r="A408" s="747" t="s">
        <v>557</v>
      </c>
      <c r="B408" s="748" t="s">
        <v>558</v>
      </c>
      <c r="C408" s="749" t="s">
        <v>583</v>
      </c>
      <c r="D408" s="750" t="s">
        <v>584</v>
      </c>
      <c r="E408" s="751">
        <v>50113001</v>
      </c>
      <c r="F408" s="750" t="s">
        <v>589</v>
      </c>
      <c r="G408" s="749" t="s">
        <v>590</v>
      </c>
      <c r="H408" s="749">
        <v>113373</v>
      </c>
      <c r="I408" s="749">
        <v>154858</v>
      </c>
      <c r="J408" s="749" t="s">
        <v>1089</v>
      </c>
      <c r="K408" s="749" t="s">
        <v>1090</v>
      </c>
      <c r="L408" s="752">
        <v>257.90000000000003</v>
      </c>
      <c r="M408" s="752">
        <v>1</v>
      </c>
      <c r="N408" s="753">
        <v>257.90000000000003</v>
      </c>
    </row>
    <row r="409" spans="1:14" ht="14.4" customHeight="1" x14ac:dyDescent="0.3">
      <c r="A409" s="747" t="s">
        <v>557</v>
      </c>
      <c r="B409" s="748" t="s">
        <v>558</v>
      </c>
      <c r="C409" s="749" t="s">
        <v>583</v>
      </c>
      <c r="D409" s="750" t="s">
        <v>584</v>
      </c>
      <c r="E409" s="751">
        <v>50113001</v>
      </c>
      <c r="F409" s="750" t="s">
        <v>589</v>
      </c>
      <c r="G409" s="749" t="s">
        <v>601</v>
      </c>
      <c r="H409" s="749">
        <v>178689</v>
      </c>
      <c r="I409" s="749">
        <v>178689</v>
      </c>
      <c r="J409" s="749" t="s">
        <v>1091</v>
      </c>
      <c r="K409" s="749" t="s">
        <v>1092</v>
      </c>
      <c r="L409" s="752">
        <v>97.759999999999991</v>
      </c>
      <c r="M409" s="752">
        <v>3</v>
      </c>
      <c r="N409" s="753">
        <v>293.27999999999997</v>
      </c>
    </row>
    <row r="410" spans="1:14" ht="14.4" customHeight="1" x14ac:dyDescent="0.3">
      <c r="A410" s="747" t="s">
        <v>557</v>
      </c>
      <c r="B410" s="748" t="s">
        <v>558</v>
      </c>
      <c r="C410" s="749" t="s">
        <v>583</v>
      </c>
      <c r="D410" s="750" t="s">
        <v>584</v>
      </c>
      <c r="E410" s="751">
        <v>50113001</v>
      </c>
      <c r="F410" s="750" t="s">
        <v>589</v>
      </c>
      <c r="G410" s="749" t="s">
        <v>590</v>
      </c>
      <c r="H410" s="749">
        <v>172476</v>
      </c>
      <c r="I410" s="749">
        <v>172476</v>
      </c>
      <c r="J410" s="749" t="s">
        <v>1093</v>
      </c>
      <c r="K410" s="749" t="s">
        <v>1094</v>
      </c>
      <c r="L410" s="752">
        <v>40.240000000000009</v>
      </c>
      <c r="M410" s="752">
        <v>1</v>
      </c>
      <c r="N410" s="753">
        <v>40.240000000000009</v>
      </c>
    </row>
    <row r="411" spans="1:14" ht="14.4" customHeight="1" x14ac:dyDescent="0.3">
      <c r="A411" s="747" t="s">
        <v>557</v>
      </c>
      <c r="B411" s="748" t="s">
        <v>558</v>
      </c>
      <c r="C411" s="749" t="s">
        <v>583</v>
      </c>
      <c r="D411" s="750" t="s">
        <v>584</v>
      </c>
      <c r="E411" s="751">
        <v>50113001</v>
      </c>
      <c r="F411" s="750" t="s">
        <v>589</v>
      </c>
      <c r="G411" s="749" t="s">
        <v>590</v>
      </c>
      <c r="H411" s="749">
        <v>204363</v>
      </c>
      <c r="I411" s="749">
        <v>204363</v>
      </c>
      <c r="J411" s="749" t="s">
        <v>1095</v>
      </c>
      <c r="K411" s="749" t="s">
        <v>1096</v>
      </c>
      <c r="L411" s="752">
        <v>1387.78</v>
      </c>
      <c r="M411" s="752">
        <v>1</v>
      </c>
      <c r="N411" s="753">
        <v>1387.78</v>
      </c>
    </row>
    <row r="412" spans="1:14" ht="14.4" customHeight="1" x14ac:dyDescent="0.3">
      <c r="A412" s="747" t="s">
        <v>557</v>
      </c>
      <c r="B412" s="748" t="s">
        <v>558</v>
      </c>
      <c r="C412" s="749" t="s">
        <v>583</v>
      </c>
      <c r="D412" s="750" t="s">
        <v>584</v>
      </c>
      <c r="E412" s="751">
        <v>50113001</v>
      </c>
      <c r="F412" s="750" t="s">
        <v>589</v>
      </c>
      <c r="G412" s="749" t="s">
        <v>601</v>
      </c>
      <c r="H412" s="749">
        <v>130652</v>
      </c>
      <c r="I412" s="749">
        <v>30652</v>
      </c>
      <c r="J412" s="749" t="s">
        <v>714</v>
      </c>
      <c r="K412" s="749" t="s">
        <v>715</v>
      </c>
      <c r="L412" s="752">
        <v>103.76999999999998</v>
      </c>
      <c r="M412" s="752">
        <v>4</v>
      </c>
      <c r="N412" s="753">
        <v>415.07999999999993</v>
      </c>
    </row>
    <row r="413" spans="1:14" ht="14.4" customHeight="1" x14ac:dyDescent="0.3">
      <c r="A413" s="747" t="s">
        <v>557</v>
      </c>
      <c r="B413" s="748" t="s">
        <v>558</v>
      </c>
      <c r="C413" s="749" t="s">
        <v>583</v>
      </c>
      <c r="D413" s="750" t="s">
        <v>584</v>
      </c>
      <c r="E413" s="751">
        <v>50113001</v>
      </c>
      <c r="F413" s="750" t="s">
        <v>589</v>
      </c>
      <c r="G413" s="749" t="s">
        <v>590</v>
      </c>
      <c r="H413" s="749">
        <v>118305</v>
      </c>
      <c r="I413" s="749">
        <v>18305</v>
      </c>
      <c r="J413" s="749" t="s">
        <v>716</v>
      </c>
      <c r="K413" s="749" t="s">
        <v>717</v>
      </c>
      <c r="L413" s="752">
        <v>242</v>
      </c>
      <c r="M413" s="752">
        <v>101</v>
      </c>
      <c r="N413" s="753">
        <v>24442</v>
      </c>
    </row>
    <row r="414" spans="1:14" ht="14.4" customHeight="1" x14ac:dyDescent="0.3">
      <c r="A414" s="747" t="s">
        <v>557</v>
      </c>
      <c r="B414" s="748" t="s">
        <v>558</v>
      </c>
      <c r="C414" s="749" t="s">
        <v>583</v>
      </c>
      <c r="D414" s="750" t="s">
        <v>584</v>
      </c>
      <c r="E414" s="751">
        <v>50113001</v>
      </c>
      <c r="F414" s="750" t="s">
        <v>589</v>
      </c>
      <c r="G414" s="749" t="s">
        <v>601</v>
      </c>
      <c r="H414" s="749">
        <v>845194</v>
      </c>
      <c r="I414" s="749">
        <v>105178</v>
      </c>
      <c r="J414" s="749" t="s">
        <v>1097</v>
      </c>
      <c r="K414" s="749" t="s">
        <v>1098</v>
      </c>
      <c r="L414" s="752">
        <v>334.53</v>
      </c>
      <c r="M414" s="752">
        <v>1</v>
      </c>
      <c r="N414" s="753">
        <v>334.53</v>
      </c>
    </row>
    <row r="415" spans="1:14" ht="14.4" customHeight="1" x14ac:dyDescent="0.3">
      <c r="A415" s="747" t="s">
        <v>557</v>
      </c>
      <c r="B415" s="748" t="s">
        <v>558</v>
      </c>
      <c r="C415" s="749" t="s">
        <v>583</v>
      </c>
      <c r="D415" s="750" t="s">
        <v>584</v>
      </c>
      <c r="E415" s="751">
        <v>50113001</v>
      </c>
      <c r="F415" s="750" t="s">
        <v>589</v>
      </c>
      <c r="G415" s="749" t="s">
        <v>601</v>
      </c>
      <c r="H415" s="749">
        <v>197231</v>
      </c>
      <c r="I415" s="749">
        <v>197231</v>
      </c>
      <c r="J415" s="749" t="s">
        <v>1099</v>
      </c>
      <c r="K415" s="749" t="s">
        <v>1100</v>
      </c>
      <c r="L415" s="752">
        <v>254.13</v>
      </c>
      <c r="M415" s="752">
        <v>1</v>
      </c>
      <c r="N415" s="753">
        <v>254.13</v>
      </c>
    </row>
    <row r="416" spans="1:14" ht="14.4" customHeight="1" x14ac:dyDescent="0.3">
      <c r="A416" s="747" t="s">
        <v>557</v>
      </c>
      <c r="B416" s="748" t="s">
        <v>558</v>
      </c>
      <c r="C416" s="749" t="s">
        <v>583</v>
      </c>
      <c r="D416" s="750" t="s">
        <v>584</v>
      </c>
      <c r="E416" s="751">
        <v>50113001</v>
      </c>
      <c r="F416" s="750" t="s">
        <v>589</v>
      </c>
      <c r="G416" s="749" t="s">
        <v>559</v>
      </c>
      <c r="H416" s="749">
        <v>114709</v>
      </c>
      <c r="I416" s="749">
        <v>14709</v>
      </c>
      <c r="J416" s="749" t="s">
        <v>1101</v>
      </c>
      <c r="K416" s="749" t="s">
        <v>1102</v>
      </c>
      <c r="L416" s="752">
        <v>72.700000000000031</v>
      </c>
      <c r="M416" s="752">
        <v>1</v>
      </c>
      <c r="N416" s="753">
        <v>72.700000000000031</v>
      </c>
    </row>
    <row r="417" spans="1:14" ht="14.4" customHeight="1" x14ac:dyDescent="0.3">
      <c r="A417" s="747" t="s">
        <v>557</v>
      </c>
      <c r="B417" s="748" t="s">
        <v>558</v>
      </c>
      <c r="C417" s="749" t="s">
        <v>583</v>
      </c>
      <c r="D417" s="750" t="s">
        <v>584</v>
      </c>
      <c r="E417" s="751">
        <v>50113001</v>
      </c>
      <c r="F417" s="750" t="s">
        <v>589</v>
      </c>
      <c r="G417" s="749" t="s">
        <v>590</v>
      </c>
      <c r="H417" s="749">
        <v>845286</v>
      </c>
      <c r="I417" s="749">
        <v>114364</v>
      </c>
      <c r="J417" s="749" t="s">
        <v>1103</v>
      </c>
      <c r="K417" s="749" t="s">
        <v>1104</v>
      </c>
      <c r="L417" s="752">
        <v>124.59000000000003</v>
      </c>
      <c r="M417" s="752">
        <v>1</v>
      </c>
      <c r="N417" s="753">
        <v>124.59000000000003</v>
      </c>
    </row>
    <row r="418" spans="1:14" ht="14.4" customHeight="1" x14ac:dyDescent="0.3">
      <c r="A418" s="747" t="s">
        <v>557</v>
      </c>
      <c r="B418" s="748" t="s">
        <v>558</v>
      </c>
      <c r="C418" s="749" t="s">
        <v>583</v>
      </c>
      <c r="D418" s="750" t="s">
        <v>584</v>
      </c>
      <c r="E418" s="751">
        <v>50113001</v>
      </c>
      <c r="F418" s="750" t="s">
        <v>589</v>
      </c>
      <c r="G418" s="749" t="s">
        <v>590</v>
      </c>
      <c r="H418" s="749">
        <v>147712</v>
      </c>
      <c r="I418" s="749">
        <v>47712</v>
      </c>
      <c r="J418" s="749" t="s">
        <v>1105</v>
      </c>
      <c r="K418" s="749" t="s">
        <v>1106</v>
      </c>
      <c r="L418" s="752">
        <v>224.44000000000005</v>
      </c>
      <c r="M418" s="752">
        <v>1</v>
      </c>
      <c r="N418" s="753">
        <v>224.44000000000005</v>
      </c>
    </row>
    <row r="419" spans="1:14" ht="14.4" customHeight="1" x14ac:dyDescent="0.3">
      <c r="A419" s="747" t="s">
        <v>557</v>
      </c>
      <c r="B419" s="748" t="s">
        <v>558</v>
      </c>
      <c r="C419" s="749" t="s">
        <v>583</v>
      </c>
      <c r="D419" s="750" t="s">
        <v>584</v>
      </c>
      <c r="E419" s="751">
        <v>50113001</v>
      </c>
      <c r="F419" s="750" t="s">
        <v>589</v>
      </c>
      <c r="G419" s="749" t="s">
        <v>590</v>
      </c>
      <c r="H419" s="749">
        <v>115641</v>
      </c>
      <c r="I419" s="749">
        <v>15641</v>
      </c>
      <c r="J419" s="749" t="s">
        <v>1107</v>
      </c>
      <c r="K419" s="749" t="s">
        <v>1108</v>
      </c>
      <c r="L419" s="752">
        <v>588.30000000000007</v>
      </c>
      <c r="M419" s="752">
        <v>1</v>
      </c>
      <c r="N419" s="753">
        <v>588.30000000000007</v>
      </c>
    </row>
    <row r="420" spans="1:14" ht="14.4" customHeight="1" x14ac:dyDescent="0.3">
      <c r="A420" s="747" t="s">
        <v>557</v>
      </c>
      <c r="B420" s="748" t="s">
        <v>558</v>
      </c>
      <c r="C420" s="749" t="s">
        <v>583</v>
      </c>
      <c r="D420" s="750" t="s">
        <v>584</v>
      </c>
      <c r="E420" s="751">
        <v>50113001</v>
      </c>
      <c r="F420" s="750" t="s">
        <v>589</v>
      </c>
      <c r="G420" s="749" t="s">
        <v>590</v>
      </c>
      <c r="H420" s="749">
        <v>207264</v>
      </c>
      <c r="I420" s="749">
        <v>207264</v>
      </c>
      <c r="J420" s="749" t="s">
        <v>1109</v>
      </c>
      <c r="K420" s="749" t="s">
        <v>971</v>
      </c>
      <c r="L420" s="752">
        <v>137.91999999999999</v>
      </c>
      <c r="M420" s="752">
        <v>1</v>
      </c>
      <c r="N420" s="753">
        <v>137.91999999999999</v>
      </c>
    </row>
    <row r="421" spans="1:14" ht="14.4" customHeight="1" x14ac:dyDescent="0.3">
      <c r="A421" s="747" t="s">
        <v>557</v>
      </c>
      <c r="B421" s="748" t="s">
        <v>558</v>
      </c>
      <c r="C421" s="749" t="s">
        <v>583</v>
      </c>
      <c r="D421" s="750" t="s">
        <v>584</v>
      </c>
      <c r="E421" s="751">
        <v>50113001</v>
      </c>
      <c r="F421" s="750" t="s">
        <v>589</v>
      </c>
      <c r="G421" s="749" t="s">
        <v>601</v>
      </c>
      <c r="H421" s="749">
        <v>109709</v>
      </c>
      <c r="I421" s="749">
        <v>9709</v>
      </c>
      <c r="J421" s="749" t="s">
        <v>893</v>
      </c>
      <c r="K421" s="749" t="s">
        <v>894</v>
      </c>
      <c r="L421" s="752">
        <v>85.9</v>
      </c>
      <c r="M421" s="752">
        <v>60</v>
      </c>
      <c r="N421" s="753">
        <v>5154</v>
      </c>
    </row>
    <row r="422" spans="1:14" ht="14.4" customHeight="1" x14ac:dyDescent="0.3">
      <c r="A422" s="747" t="s">
        <v>557</v>
      </c>
      <c r="B422" s="748" t="s">
        <v>558</v>
      </c>
      <c r="C422" s="749" t="s">
        <v>583</v>
      </c>
      <c r="D422" s="750" t="s">
        <v>584</v>
      </c>
      <c r="E422" s="751">
        <v>50113001</v>
      </c>
      <c r="F422" s="750" t="s">
        <v>589</v>
      </c>
      <c r="G422" s="749" t="s">
        <v>601</v>
      </c>
      <c r="H422" s="749">
        <v>109711</v>
      </c>
      <c r="I422" s="749">
        <v>9711</v>
      </c>
      <c r="J422" s="749" t="s">
        <v>893</v>
      </c>
      <c r="K422" s="749" t="s">
        <v>1110</v>
      </c>
      <c r="L422" s="752">
        <v>170.48</v>
      </c>
      <c r="M422" s="752">
        <v>10</v>
      </c>
      <c r="N422" s="753">
        <v>1704.8</v>
      </c>
    </row>
    <row r="423" spans="1:14" ht="14.4" customHeight="1" x14ac:dyDescent="0.3">
      <c r="A423" s="747" t="s">
        <v>557</v>
      </c>
      <c r="B423" s="748" t="s">
        <v>558</v>
      </c>
      <c r="C423" s="749" t="s">
        <v>583</v>
      </c>
      <c r="D423" s="750" t="s">
        <v>584</v>
      </c>
      <c r="E423" s="751">
        <v>50113001</v>
      </c>
      <c r="F423" s="750" t="s">
        <v>589</v>
      </c>
      <c r="G423" s="749" t="s">
        <v>601</v>
      </c>
      <c r="H423" s="749">
        <v>109712</v>
      </c>
      <c r="I423" s="749">
        <v>9712</v>
      </c>
      <c r="J423" s="749" t="s">
        <v>893</v>
      </c>
      <c r="K423" s="749" t="s">
        <v>1111</v>
      </c>
      <c r="L423" s="752">
        <v>280.20999999999998</v>
      </c>
      <c r="M423" s="752">
        <v>14</v>
      </c>
      <c r="N423" s="753">
        <v>3922.9399999999996</v>
      </c>
    </row>
    <row r="424" spans="1:14" ht="14.4" customHeight="1" x14ac:dyDescent="0.3">
      <c r="A424" s="747" t="s">
        <v>557</v>
      </c>
      <c r="B424" s="748" t="s">
        <v>558</v>
      </c>
      <c r="C424" s="749" t="s">
        <v>583</v>
      </c>
      <c r="D424" s="750" t="s">
        <v>584</v>
      </c>
      <c r="E424" s="751">
        <v>50113001</v>
      </c>
      <c r="F424" s="750" t="s">
        <v>589</v>
      </c>
      <c r="G424" s="749" t="s">
        <v>590</v>
      </c>
      <c r="H424" s="749">
        <v>844145</v>
      </c>
      <c r="I424" s="749">
        <v>56350</v>
      </c>
      <c r="J424" s="749" t="s">
        <v>723</v>
      </c>
      <c r="K424" s="749" t="s">
        <v>724</v>
      </c>
      <c r="L424" s="752">
        <v>33.219999999999992</v>
      </c>
      <c r="M424" s="752">
        <v>4</v>
      </c>
      <c r="N424" s="753">
        <v>132.87999999999997</v>
      </c>
    </row>
    <row r="425" spans="1:14" ht="14.4" customHeight="1" x14ac:dyDescent="0.3">
      <c r="A425" s="747" t="s">
        <v>557</v>
      </c>
      <c r="B425" s="748" t="s">
        <v>558</v>
      </c>
      <c r="C425" s="749" t="s">
        <v>583</v>
      </c>
      <c r="D425" s="750" t="s">
        <v>584</v>
      </c>
      <c r="E425" s="751">
        <v>50113001</v>
      </c>
      <c r="F425" s="750" t="s">
        <v>589</v>
      </c>
      <c r="G425" s="749" t="s">
        <v>590</v>
      </c>
      <c r="H425" s="749">
        <v>188850</v>
      </c>
      <c r="I425" s="749">
        <v>188850</v>
      </c>
      <c r="J425" s="749" t="s">
        <v>1112</v>
      </c>
      <c r="K425" s="749" t="s">
        <v>1113</v>
      </c>
      <c r="L425" s="752">
        <v>39.27000000000001</v>
      </c>
      <c r="M425" s="752">
        <v>1</v>
      </c>
      <c r="N425" s="753">
        <v>39.27000000000001</v>
      </c>
    </row>
    <row r="426" spans="1:14" ht="14.4" customHeight="1" x14ac:dyDescent="0.3">
      <c r="A426" s="747" t="s">
        <v>557</v>
      </c>
      <c r="B426" s="748" t="s">
        <v>558</v>
      </c>
      <c r="C426" s="749" t="s">
        <v>583</v>
      </c>
      <c r="D426" s="750" t="s">
        <v>584</v>
      </c>
      <c r="E426" s="751">
        <v>50113001</v>
      </c>
      <c r="F426" s="750" t="s">
        <v>589</v>
      </c>
      <c r="G426" s="749" t="s">
        <v>590</v>
      </c>
      <c r="H426" s="749">
        <v>188900</v>
      </c>
      <c r="I426" s="749">
        <v>88900</v>
      </c>
      <c r="J426" s="749" t="s">
        <v>895</v>
      </c>
      <c r="K426" s="749" t="s">
        <v>896</v>
      </c>
      <c r="L426" s="752">
        <v>81.820000000000036</v>
      </c>
      <c r="M426" s="752">
        <v>2</v>
      </c>
      <c r="N426" s="753">
        <v>163.64000000000007</v>
      </c>
    </row>
    <row r="427" spans="1:14" ht="14.4" customHeight="1" x14ac:dyDescent="0.3">
      <c r="A427" s="747" t="s">
        <v>557</v>
      </c>
      <c r="B427" s="748" t="s">
        <v>558</v>
      </c>
      <c r="C427" s="749" t="s">
        <v>583</v>
      </c>
      <c r="D427" s="750" t="s">
        <v>584</v>
      </c>
      <c r="E427" s="751">
        <v>50113001</v>
      </c>
      <c r="F427" s="750" t="s">
        <v>589</v>
      </c>
      <c r="G427" s="749" t="s">
        <v>601</v>
      </c>
      <c r="H427" s="749">
        <v>121088</v>
      </c>
      <c r="I427" s="749">
        <v>21088</v>
      </c>
      <c r="J427" s="749" t="s">
        <v>1114</v>
      </c>
      <c r="K427" s="749" t="s">
        <v>1115</v>
      </c>
      <c r="L427" s="752">
        <v>685.4</v>
      </c>
      <c r="M427" s="752">
        <v>70</v>
      </c>
      <c r="N427" s="753">
        <v>47978</v>
      </c>
    </row>
    <row r="428" spans="1:14" ht="14.4" customHeight="1" x14ac:dyDescent="0.3">
      <c r="A428" s="747" t="s">
        <v>557</v>
      </c>
      <c r="B428" s="748" t="s">
        <v>558</v>
      </c>
      <c r="C428" s="749" t="s">
        <v>583</v>
      </c>
      <c r="D428" s="750" t="s">
        <v>584</v>
      </c>
      <c r="E428" s="751">
        <v>50113001</v>
      </c>
      <c r="F428" s="750" t="s">
        <v>589</v>
      </c>
      <c r="G428" s="749" t="s">
        <v>590</v>
      </c>
      <c r="H428" s="749">
        <v>100610</v>
      </c>
      <c r="I428" s="749">
        <v>610</v>
      </c>
      <c r="J428" s="749" t="s">
        <v>725</v>
      </c>
      <c r="K428" s="749" t="s">
        <v>726</v>
      </c>
      <c r="L428" s="752">
        <v>72.5</v>
      </c>
      <c r="M428" s="752">
        <v>8</v>
      </c>
      <c r="N428" s="753">
        <v>580</v>
      </c>
    </row>
    <row r="429" spans="1:14" ht="14.4" customHeight="1" x14ac:dyDescent="0.3">
      <c r="A429" s="747" t="s">
        <v>557</v>
      </c>
      <c r="B429" s="748" t="s">
        <v>558</v>
      </c>
      <c r="C429" s="749" t="s">
        <v>583</v>
      </c>
      <c r="D429" s="750" t="s">
        <v>584</v>
      </c>
      <c r="E429" s="751">
        <v>50113001</v>
      </c>
      <c r="F429" s="750" t="s">
        <v>589</v>
      </c>
      <c r="G429" s="749" t="s">
        <v>590</v>
      </c>
      <c r="H429" s="749">
        <v>100612</v>
      </c>
      <c r="I429" s="749">
        <v>612</v>
      </c>
      <c r="J429" s="749" t="s">
        <v>727</v>
      </c>
      <c r="K429" s="749" t="s">
        <v>728</v>
      </c>
      <c r="L429" s="752">
        <v>59.879999999999988</v>
      </c>
      <c r="M429" s="752">
        <v>6</v>
      </c>
      <c r="N429" s="753">
        <v>359.27999999999992</v>
      </c>
    </row>
    <row r="430" spans="1:14" ht="14.4" customHeight="1" x14ac:dyDescent="0.3">
      <c r="A430" s="747" t="s">
        <v>557</v>
      </c>
      <c r="B430" s="748" t="s">
        <v>558</v>
      </c>
      <c r="C430" s="749" t="s">
        <v>583</v>
      </c>
      <c r="D430" s="750" t="s">
        <v>584</v>
      </c>
      <c r="E430" s="751">
        <v>50113001</v>
      </c>
      <c r="F430" s="750" t="s">
        <v>589</v>
      </c>
      <c r="G430" s="749" t="s">
        <v>590</v>
      </c>
      <c r="H430" s="749">
        <v>153940</v>
      </c>
      <c r="I430" s="749">
        <v>53940</v>
      </c>
      <c r="J430" s="749" t="s">
        <v>727</v>
      </c>
      <c r="K430" s="749" t="s">
        <v>729</v>
      </c>
      <c r="L430" s="752">
        <v>65.09</v>
      </c>
      <c r="M430" s="752">
        <v>1</v>
      </c>
      <c r="N430" s="753">
        <v>65.09</v>
      </c>
    </row>
    <row r="431" spans="1:14" ht="14.4" customHeight="1" x14ac:dyDescent="0.3">
      <c r="A431" s="747" t="s">
        <v>557</v>
      </c>
      <c r="B431" s="748" t="s">
        <v>558</v>
      </c>
      <c r="C431" s="749" t="s">
        <v>583</v>
      </c>
      <c r="D431" s="750" t="s">
        <v>584</v>
      </c>
      <c r="E431" s="751">
        <v>50113001</v>
      </c>
      <c r="F431" s="750" t="s">
        <v>589</v>
      </c>
      <c r="G431" s="749" t="s">
        <v>590</v>
      </c>
      <c r="H431" s="749">
        <v>171616</v>
      </c>
      <c r="I431" s="749">
        <v>171616</v>
      </c>
      <c r="J431" s="749" t="s">
        <v>1116</v>
      </c>
      <c r="K431" s="749" t="s">
        <v>1117</v>
      </c>
      <c r="L431" s="752">
        <v>478.26000000000005</v>
      </c>
      <c r="M431" s="752">
        <v>25</v>
      </c>
      <c r="N431" s="753">
        <v>11956.500000000002</v>
      </c>
    </row>
    <row r="432" spans="1:14" ht="14.4" customHeight="1" x14ac:dyDescent="0.3">
      <c r="A432" s="747" t="s">
        <v>557</v>
      </c>
      <c r="B432" s="748" t="s">
        <v>558</v>
      </c>
      <c r="C432" s="749" t="s">
        <v>583</v>
      </c>
      <c r="D432" s="750" t="s">
        <v>584</v>
      </c>
      <c r="E432" s="751">
        <v>50113001</v>
      </c>
      <c r="F432" s="750" t="s">
        <v>589</v>
      </c>
      <c r="G432" s="749" t="s">
        <v>590</v>
      </c>
      <c r="H432" s="749">
        <v>395294</v>
      </c>
      <c r="I432" s="749">
        <v>180306</v>
      </c>
      <c r="J432" s="749" t="s">
        <v>1118</v>
      </c>
      <c r="K432" s="749" t="s">
        <v>1119</v>
      </c>
      <c r="L432" s="752">
        <v>175.66117647058829</v>
      </c>
      <c r="M432" s="752">
        <v>17</v>
      </c>
      <c r="N432" s="753">
        <v>2986.2400000000007</v>
      </c>
    </row>
    <row r="433" spans="1:14" ht="14.4" customHeight="1" x14ac:dyDescent="0.3">
      <c r="A433" s="747" t="s">
        <v>557</v>
      </c>
      <c r="B433" s="748" t="s">
        <v>558</v>
      </c>
      <c r="C433" s="749" t="s">
        <v>583</v>
      </c>
      <c r="D433" s="750" t="s">
        <v>584</v>
      </c>
      <c r="E433" s="751">
        <v>50113001</v>
      </c>
      <c r="F433" s="750" t="s">
        <v>589</v>
      </c>
      <c r="G433" s="749" t="s">
        <v>590</v>
      </c>
      <c r="H433" s="749">
        <v>131215</v>
      </c>
      <c r="I433" s="749">
        <v>31215</v>
      </c>
      <c r="J433" s="749" t="s">
        <v>1120</v>
      </c>
      <c r="K433" s="749" t="s">
        <v>1121</v>
      </c>
      <c r="L433" s="752">
        <v>54.930000000000014</v>
      </c>
      <c r="M433" s="752">
        <v>6</v>
      </c>
      <c r="N433" s="753">
        <v>329.5800000000001</v>
      </c>
    </row>
    <row r="434" spans="1:14" ht="14.4" customHeight="1" x14ac:dyDescent="0.3">
      <c r="A434" s="747" t="s">
        <v>557</v>
      </c>
      <c r="B434" s="748" t="s">
        <v>558</v>
      </c>
      <c r="C434" s="749" t="s">
        <v>583</v>
      </c>
      <c r="D434" s="750" t="s">
        <v>584</v>
      </c>
      <c r="E434" s="751">
        <v>50113001</v>
      </c>
      <c r="F434" s="750" t="s">
        <v>589</v>
      </c>
      <c r="G434" s="749" t="s">
        <v>590</v>
      </c>
      <c r="H434" s="749">
        <v>131385</v>
      </c>
      <c r="I434" s="749">
        <v>31385</v>
      </c>
      <c r="J434" s="749" t="s">
        <v>1120</v>
      </c>
      <c r="K434" s="749" t="s">
        <v>1122</v>
      </c>
      <c r="L434" s="752">
        <v>39.229999999999997</v>
      </c>
      <c r="M434" s="752">
        <v>1</v>
      </c>
      <c r="N434" s="753">
        <v>39.229999999999997</v>
      </c>
    </row>
    <row r="435" spans="1:14" ht="14.4" customHeight="1" x14ac:dyDescent="0.3">
      <c r="A435" s="747" t="s">
        <v>557</v>
      </c>
      <c r="B435" s="748" t="s">
        <v>558</v>
      </c>
      <c r="C435" s="749" t="s">
        <v>583</v>
      </c>
      <c r="D435" s="750" t="s">
        <v>584</v>
      </c>
      <c r="E435" s="751">
        <v>50113001</v>
      </c>
      <c r="F435" s="750" t="s">
        <v>589</v>
      </c>
      <c r="G435" s="749" t="s">
        <v>590</v>
      </c>
      <c r="H435" s="749">
        <v>844764</v>
      </c>
      <c r="I435" s="749">
        <v>105943</v>
      </c>
      <c r="J435" s="749" t="s">
        <v>1123</v>
      </c>
      <c r="K435" s="749" t="s">
        <v>1124</v>
      </c>
      <c r="L435" s="752">
        <v>4503.16</v>
      </c>
      <c r="M435" s="752">
        <v>1</v>
      </c>
      <c r="N435" s="753">
        <v>4503.16</v>
      </c>
    </row>
    <row r="436" spans="1:14" ht="14.4" customHeight="1" x14ac:dyDescent="0.3">
      <c r="A436" s="747" t="s">
        <v>557</v>
      </c>
      <c r="B436" s="748" t="s">
        <v>558</v>
      </c>
      <c r="C436" s="749" t="s">
        <v>583</v>
      </c>
      <c r="D436" s="750" t="s">
        <v>584</v>
      </c>
      <c r="E436" s="751">
        <v>50113001</v>
      </c>
      <c r="F436" s="750" t="s">
        <v>589</v>
      </c>
      <c r="G436" s="749" t="s">
        <v>590</v>
      </c>
      <c r="H436" s="749">
        <v>844242</v>
      </c>
      <c r="I436" s="749">
        <v>105937</v>
      </c>
      <c r="J436" s="749" t="s">
        <v>1125</v>
      </c>
      <c r="K436" s="749" t="s">
        <v>1124</v>
      </c>
      <c r="L436" s="752">
        <v>2800</v>
      </c>
      <c r="M436" s="752">
        <v>2</v>
      </c>
      <c r="N436" s="753">
        <v>5600</v>
      </c>
    </row>
    <row r="437" spans="1:14" ht="14.4" customHeight="1" x14ac:dyDescent="0.3">
      <c r="A437" s="747" t="s">
        <v>557</v>
      </c>
      <c r="B437" s="748" t="s">
        <v>558</v>
      </c>
      <c r="C437" s="749" t="s">
        <v>583</v>
      </c>
      <c r="D437" s="750" t="s">
        <v>584</v>
      </c>
      <c r="E437" s="751">
        <v>50113001</v>
      </c>
      <c r="F437" s="750" t="s">
        <v>589</v>
      </c>
      <c r="G437" s="749" t="s">
        <v>590</v>
      </c>
      <c r="H437" s="749">
        <v>100616</v>
      </c>
      <c r="I437" s="749">
        <v>616</v>
      </c>
      <c r="J437" s="749" t="s">
        <v>1126</v>
      </c>
      <c r="K437" s="749" t="s">
        <v>1127</v>
      </c>
      <c r="L437" s="752">
        <v>94.819999999999979</v>
      </c>
      <c r="M437" s="752">
        <v>3</v>
      </c>
      <c r="N437" s="753">
        <v>284.45999999999992</v>
      </c>
    </row>
    <row r="438" spans="1:14" ht="14.4" customHeight="1" x14ac:dyDescent="0.3">
      <c r="A438" s="747" t="s">
        <v>557</v>
      </c>
      <c r="B438" s="748" t="s">
        <v>558</v>
      </c>
      <c r="C438" s="749" t="s">
        <v>583</v>
      </c>
      <c r="D438" s="750" t="s">
        <v>584</v>
      </c>
      <c r="E438" s="751">
        <v>50113001</v>
      </c>
      <c r="F438" s="750" t="s">
        <v>589</v>
      </c>
      <c r="G438" s="749" t="s">
        <v>590</v>
      </c>
      <c r="H438" s="749">
        <v>148578</v>
      </c>
      <c r="I438" s="749">
        <v>48578</v>
      </c>
      <c r="J438" s="749" t="s">
        <v>730</v>
      </c>
      <c r="K438" s="749" t="s">
        <v>731</v>
      </c>
      <c r="L438" s="752">
        <v>54.97999999999999</v>
      </c>
      <c r="M438" s="752">
        <v>3</v>
      </c>
      <c r="N438" s="753">
        <v>164.93999999999997</v>
      </c>
    </row>
    <row r="439" spans="1:14" ht="14.4" customHeight="1" x14ac:dyDescent="0.3">
      <c r="A439" s="747" t="s">
        <v>557</v>
      </c>
      <c r="B439" s="748" t="s">
        <v>558</v>
      </c>
      <c r="C439" s="749" t="s">
        <v>583</v>
      </c>
      <c r="D439" s="750" t="s">
        <v>584</v>
      </c>
      <c r="E439" s="751">
        <v>50113001</v>
      </c>
      <c r="F439" s="750" t="s">
        <v>589</v>
      </c>
      <c r="G439" s="749" t="s">
        <v>590</v>
      </c>
      <c r="H439" s="749">
        <v>225172</v>
      </c>
      <c r="I439" s="749">
        <v>225172</v>
      </c>
      <c r="J439" s="749" t="s">
        <v>1128</v>
      </c>
      <c r="K439" s="749" t="s">
        <v>1129</v>
      </c>
      <c r="L439" s="752">
        <v>60.529999999999994</v>
      </c>
      <c r="M439" s="752">
        <v>2</v>
      </c>
      <c r="N439" s="753">
        <v>121.05999999999999</v>
      </c>
    </row>
    <row r="440" spans="1:14" ht="14.4" customHeight="1" x14ac:dyDescent="0.3">
      <c r="A440" s="747" t="s">
        <v>557</v>
      </c>
      <c r="B440" s="748" t="s">
        <v>558</v>
      </c>
      <c r="C440" s="749" t="s">
        <v>583</v>
      </c>
      <c r="D440" s="750" t="s">
        <v>584</v>
      </c>
      <c r="E440" s="751">
        <v>50113001</v>
      </c>
      <c r="F440" s="750" t="s">
        <v>589</v>
      </c>
      <c r="G440" s="749" t="s">
        <v>590</v>
      </c>
      <c r="H440" s="749">
        <v>159398</v>
      </c>
      <c r="I440" s="749">
        <v>59398</v>
      </c>
      <c r="J440" s="749" t="s">
        <v>1130</v>
      </c>
      <c r="K440" s="749" t="s">
        <v>1131</v>
      </c>
      <c r="L440" s="752">
        <v>267.58999999999992</v>
      </c>
      <c r="M440" s="752">
        <v>5</v>
      </c>
      <c r="N440" s="753">
        <v>1337.9499999999996</v>
      </c>
    </row>
    <row r="441" spans="1:14" ht="14.4" customHeight="1" x14ac:dyDescent="0.3">
      <c r="A441" s="747" t="s">
        <v>557</v>
      </c>
      <c r="B441" s="748" t="s">
        <v>558</v>
      </c>
      <c r="C441" s="749" t="s">
        <v>583</v>
      </c>
      <c r="D441" s="750" t="s">
        <v>584</v>
      </c>
      <c r="E441" s="751">
        <v>50113001</v>
      </c>
      <c r="F441" s="750" t="s">
        <v>589</v>
      </c>
      <c r="G441" s="749" t="s">
        <v>601</v>
      </c>
      <c r="H441" s="749">
        <v>190968</v>
      </c>
      <c r="I441" s="749">
        <v>190968</v>
      </c>
      <c r="J441" s="749" t="s">
        <v>1132</v>
      </c>
      <c r="K441" s="749" t="s">
        <v>691</v>
      </c>
      <c r="L441" s="752">
        <v>195.81</v>
      </c>
      <c r="M441" s="752">
        <v>1</v>
      </c>
      <c r="N441" s="753">
        <v>195.81</v>
      </c>
    </row>
    <row r="442" spans="1:14" ht="14.4" customHeight="1" x14ac:dyDescent="0.3">
      <c r="A442" s="747" t="s">
        <v>557</v>
      </c>
      <c r="B442" s="748" t="s">
        <v>558</v>
      </c>
      <c r="C442" s="749" t="s">
        <v>583</v>
      </c>
      <c r="D442" s="750" t="s">
        <v>584</v>
      </c>
      <c r="E442" s="751">
        <v>50113001</v>
      </c>
      <c r="F442" s="750" t="s">
        <v>589</v>
      </c>
      <c r="G442" s="749" t="s">
        <v>601</v>
      </c>
      <c r="H442" s="749">
        <v>115864</v>
      </c>
      <c r="I442" s="749">
        <v>15864</v>
      </c>
      <c r="J442" s="749" t="s">
        <v>908</v>
      </c>
      <c r="K442" s="749" t="s">
        <v>615</v>
      </c>
      <c r="L442" s="752">
        <v>60.360000000000007</v>
      </c>
      <c r="M442" s="752">
        <v>2</v>
      </c>
      <c r="N442" s="753">
        <v>120.72000000000001</v>
      </c>
    </row>
    <row r="443" spans="1:14" ht="14.4" customHeight="1" x14ac:dyDescent="0.3">
      <c r="A443" s="747" t="s">
        <v>557</v>
      </c>
      <c r="B443" s="748" t="s">
        <v>558</v>
      </c>
      <c r="C443" s="749" t="s">
        <v>583</v>
      </c>
      <c r="D443" s="750" t="s">
        <v>584</v>
      </c>
      <c r="E443" s="751">
        <v>50113001</v>
      </c>
      <c r="F443" s="750" t="s">
        <v>589</v>
      </c>
      <c r="G443" s="749" t="s">
        <v>601</v>
      </c>
      <c r="H443" s="749">
        <v>56976</v>
      </c>
      <c r="I443" s="749">
        <v>56976</v>
      </c>
      <c r="J443" s="749" t="s">
        <v>1133</v>
      </c>
      <c r="K443" s="749" t="s">
        <v>1134</v>
      </c>
      <c r="L443" s="752">
        <v>11.840000000000003</v>
      </c>
      <c r="M443" s="752">
        <v>5</v>
      </c>
      <c r="N443" s="753">
        <v>59.200000000000017</v>
      </c>
    </row>
    <row r="444" spans="1:14" ht="14.4" customHeight="1" x14ac:dyDescent="0.3">
      <c r="A444" s="747" t="s">
        <v>557</v>
      </c>
      <c r="B444" s="748" t="s">
        <v>558</v>
      </c>
      <c r="C444" s="749" t="s">
        <v>583</v>
      </c>
      <c r="D444" s="750" t="s">
        <v>584</v>
      </c>
      <c r="E444" s="751">
        <v>50113001</v>
      </c>
      <c r="F444" s="750" t="s">
        <v>589</v>
      </c>
      <c r="G444" s="749" t="s">
        <v>601</v>
      </c>
      <c r="H444" s="749">
        <v>156981</v>
      </c>
      <c r="I444" s="749">
        <v>56981</v>
      </c>
      <c r="J444" s="749" t="s">
        <v>1135</v>
      </c>
      <c r="K444" s="749" t="s">
        <v>1136</v>
      </c>
      <c r="L444" s="752">
        <v>30.180000000000007</v>
      </c>
      <c r="M444" s="752">
        <v>3</v>
      </c>
      <c r="N444" s="753">
        <v>90.54000000000002</v>
      </c>
    </row>
    <row r="445" spans="1:14" ht="14.4" customHeight="1" x14ac:dyDescent="0.3">
      <c r="A445" s="747" t="s">
        <v>557</v>
      </c>
      <c r="B445" s="748" t="s">
        <v>558</v>
      </c>
      <c r="C445" s="749" t="s">
        <v>583</v>
      </c>
      <c r="D445" s="750" t="s">
        <v>584</v>
      </c>
      <c r="E445" s="751">
        <v>50113001</v>
      </c>
      <c r="F445" s="750" t="s">
        <v>589</v>
      </c>
      <c r="G445" s="749" t="s">
        <v>590</v>
      </c>
      <c r="H445" s="749">
        <v>188165</v>
      </c>
      <c r="I445" s="749">
        <v>188165</v>
      </c>
      <c r="J445" s="749" t="s">
        <v>1137</v>
      </c>
      <c r="K445" s="749" t="s">
        <v>1138</v>
      </c>
      <c r="L445" s="752">
        <v>367.53</v>
      </c>
      <c r="M445" s="752">
        <v>1</v>
      </c>
      <c r="N445" s="753">
        <v>367.53</v>
      </c>
    </row>
    <row r="446" spans="1:14" ht="14.4" customHeight="1" x14ac:dyDescent="0.3">
      <c r="A446" s="747" t="s">
        <v>557</v>
      </c>
      <c r="B446" s="748" t="s">
        <v>558</v>
      </c>
      <c r="C446" s="749" t="s">
        <v>583</v>
      </c>
      <c r="D446" s="750" t="s">
        <v>584</v>
      </c>
      <c r="E446" s="751">
        <v>50113001</v>
      </c>
      <c r="F446" s="750" t="s">
        <v>589</v>
      </c>
      <c r="G446" s="749" t="s">
        <v>590</v>
      </c>
      <c r="H446" s="749">
        <v>202789</v>
      </c>
      <c r="I446" s="749">
        <v>202789</v>
      </c>
      <c r="J446" s="749" t="s">
        <v>1139</v>
      </c>
      <c r="K446" s="749" t="s">
        <v>1140</v>
      </c>
      <c r="L446" s="752">
        <v>70.892499999999998</v>
      </c>
      <c r="M446" s="752">
        <v>4</v>
      </c>
      <c r="N446" s="753">
        <v>283.57</v>
      </c>
    </row>
    <row r="447" spans="1:14" ht="14.4" customHeight="1" x14ac:dyDescent="0.3">
      <c r="A447" s="747" t="s">
        <v>557</v>
      </c>
      <c r="B447" s="748" t="s">
        <v>558</v>
      </c>
      <c r="C447" s="749" t="s">
        <v>583</v>
      </c>
      <c r="D447" s="750" t="s">
        <v>584</v>
      </c>
      <c r="E447" s="751">
        <v>50113001</v>
      </c>
      <c r="F447" s="750" t="s">
        <v>589</v>
      </c>
      <c r="G447" s="749" t="s">
        <v>590</v>
      </c>
      <c r="H447" s="749">
        <v>100643</v>
      </c>
      <c r="I447" s="749">
        <v>643</v>
      </c>
      <c r="J447" s="749" t="s">
        <v>1141</v>
      </c>
      <c r="K447" s="749" t="s">
        <v>1142</v>
      </c>
      <c r="L447" s="752">
        <v>63.640000000000015</v>
      </c>
      <c r="M447" s="752">
        <v>4</v>
      </c>
      <c r="N447" s="753">
        <v>254.56000000000006</v>
      </c>
    </row>
    <row r="448" spans="1:14" ht="14.4" customHeight="1" x14ac:dyDescent="0.3">
      <c r="A448" s="747" t="s">
        <v>557</v>
      </c>
      <c r="B448" s="748" t="s">
        <v>558</v>
      </c>
      <c r="C448" s="749" t="s">
        <v>583</v>
      </c>
      <c r="D448" s="750" t="s">
        <v>584</v>
      </c>
      <c r="E448" s="751">
        <v>50113001</v>
      </c>
      <c r="F448" s="750" t="s">
        <v>589</v>
      </c>
      <c r="G448" s="749" t="s">
        <v>601</v>
      </c>
      <c r="H448" s="749">
        <v>989453</v>
      </c>
      <c r="I448" s="749">
        <v>146899</v>
      </c>
      <c r="J448" s="749" t="s">
        <v>747</v>
      </c>
      <c r="K448" s="749" t="s">
        <v>749</v>
      </c>
      <c r="L448" s="752">
        <v>45.49</v>
      </c>
      <c r="M448" s="752">
        <v>1</v>
      </c>
      <c r="N448" s="753">
        <v>45.49</v>
      </c>
    </row>
    <row r="449" spans="1:14" ht="14.4" customHeight="1" x14ac:dyDescent="0.3">
      <c r="A449" s="747" t="s">
        <v>557</v>
      </c>
      <c r="B449" s="748" t="s">
        <v>558</v>
      </c>
      <c r="C449" s="749" t="s">
        <v>583</v>
      </c>
      <c r="D449" s="750" t="s">
        <v>584</v>
      </c>
      <c r="E449" s="751">
        <v>50113001</v>
      </c>
      <c r="F449" s="750" t="s">
        <v>589</v>
      </c>
      <c r="G449" s="749" t="s">
        <v>590</v>
      </c>
      <c r="H449" s="749">
        <v>125937</v>
      </c>
      <c r="I449" s="749">
        <v>25937</v>
      </c>
      <c r="J449" s="749" t="s">
        <v>1143</v>
      </c>
      <c r="K449" s="749" t="s">
        <v>1144</v>
      </c>
      <c r="L449" s="752">
        <v>0</v>
      </c>
      <c r="M449" s="752">
        <v>0</v>
      </c>
      <c r="N449" s="753">
        <v>0</v>
      </c>
    </row>
    <row r="450" spans="1:14" ht="14.4" customHeight="1" x14ac:dyDescent="0.3">
      <c r="A450" s="747" t="s">
        <v>557</v>
      </c>
      <c r="B450" s="748" t="s">
        <v>558</v>
      </c>
      <c r="C450" s="749" t="s">
        <v>583</v>
      </c>
      <c r="D450" s="750" t="s">
        <v>584</v>
      </c>
      <c r="E450" s="751">
        <v>50113002</v>
      </c>
      <c r="F450" s="750" t="s">
        <v>1145</v>
      </c>
      <c r="G450" s="749" t="s">
        <v>590</v>
      </c>
      <c r="H450" s="749">
        <v>195641</v>
      </c>
      <c r="I450" s="749">
        <v>95641</v>
      </c>
      <c r="J450" s="749" t="s">
        <v>1146</v>
      </c>
      <c r="K450" s="749" t="s">
        <v>1147</v>
      </c>
      <c r="L450" s="752">
        <v>3993</v>
      </c>
      <c r="M450" s="752">
        <v>3</v>
      </c>
      <c r="N450" s="753">
        <v>11979</v>
      </c>
    </row>
    <row r="451" spans="1:14" ht="14.4" customHeight="1" x14ac:dyDescent="0.3">
      <c r="A451" s="747" t="s">
        <v>557</v>
      </c>
      <c r="B451" s="748" t="s">
        <v>558</v>
      </c>
      <c r="C451" s="749" t="s">
        <v>583</v>
      </c>
      <c r="D451" s="750" t="s">
        <v>584</v>
      </c>
      <c r="E451" s="751">
        <v>50113002</v>
      </c>
      <c r="F451" s="750" t="s">
        <v>1145</v>
      </c>
      <c r="G451" s="749" t="s">
        <v>590</v>
      </c>
      <c r="H451" s="749">
        <v>501394</v>
      </c>
      <c r="I451" s="749">
        <v>152199</v>
      </c>
      <c r="J451" s="749" t="s">
        <v>1148</v>
      </c>
      <c r="K451" s="749" t="s">
        <v>1147</v>
      </c>
      <c r="L451" s="752">
        <v>4485.8000000000011</v>
      </c>
      <c r="M451" s="752">
        <v>4</v>
      </c>
      <c r="N451" s="753">
        <v>17943.200000000004</v>
      </c>
    </row>
    <row r="452" spans="1:14" ht="14.4" customHeight="1" x14ac:dyDescent="0.3">
      <c r="A452" s="747" t="s">
        <v>557</v>
      </c>
      <c r="B452" s="748" t="s">
        <v>558</v>
      </c>
      <c r="C452" s="749" t="s">
        <v>583</v>
      </c>
      <c r="D452" s="750" t="s">
        <v>584</v>
      </c>
      <c r="E452" s="751">
        <v>50113002</v>
      </c>
      <c r="F452" s="750" t="s">
        <v>1145</v>
      </c>
      <c r="G452" s="749" t="s">
        <v>590</v>
      </c>
      <c r="H452" s="749">
        <v>152196</v>
      </c>
      <c r="I452" s="749">
        <v>152196</v>
      </c>
      <c r="J452" s="749" t="s">
        <v>1149</v>
      </c>
      <c r="K452" s="749" t="s">
        <v>1147</v>
      </c>
      <c r="L452" s="752">
        <v>5286.6</v>
      </c>
      <c r="M452" s="752">
        <v>2</v>
      </c>
      <c r="N452" s="753">
        <v>10573.2</v>
      </c>
    </row>
    <row r="453" spans="1:14" ht="14.4" customHeight="1" x14ac:dyDescent="0.3">
      <c r="A453" s="747" t="s">
        <v>557</v>
      </c>
      <c r="B453" s="748" t="s">
        <v>558</v>
      </c>
      <c r="C453" s="749" t="s">
        <v>583</v>
      </c>
      <c r="D453" s="750" t="s">
        <v>584</v>
      </c>
      <c r="E453" s="751">
        <v>50113002</v>
      </c>
      <c r="F453" s="750" t="s">
        <v>1145</v>
      </c>
      <c r="G453" s="749" t="s">
        <v>590</v>
      </c>
      <c r="H453" s="749">
        <v>103414</v>
      </c>
      <c r="I453" s="749">
        <v>3414</v>
      </c>
      <c r="J453" s="749" t="s">
        <v>1150</v>
      </c>
      <c r="K453" s="749" t="s">
        <v>1151</v>
      </c>
      <c r="L453" s="752">
        <v>2443.19</v>
      </c>
      <c r="M453" s="752">
        <v>1</v>
      </c>
      <c r="N453" s="753">
        <v>2443.19</v>
      </c>
    </row>
    <row r="454" spans="1:14" ht="14.4" customHeight="1" x14ac:dyDescent="0.3">
      <c r="A454" s="747" t="s">
        <v>557</v>
      </c>
      <c r="B454" s="748" t="s">
        <v>558</v>
      </c>
      <c r="C454" s="749" t="s">
        <v>583</v>
      </c>
      <c r="D454" s="750" t="s">
        <v>584</v>
      </c>
      <c r="E454" s="751">
        <v>50113002</v>
      </c>
      <c r="F454" s="750" t="s">
        <v>1145</v>
      </c>
      <c r="G454" s="749" t="s">
        <v>590</v>
      </c>
      <c r="H454" s="749">
        <v>397302</v>
      </c>
      <c r="I454" s="749">
        <v>3290</v>
      </c>
      <c r="J454" s="749" t="s">
        <v>1150</v>
      </c>
      <c r="K454" s="749" t="s">
        <v>1152</v>
      </c>
      <c r="L454" s="752">
        <v>1285.9000000000001</v>
      </c>
      <c r="M454" s="752">
        <v>4</v>
      </c>
      <c r="N454" s="753">
        <v>5143.6000000000004</v>
      </c>
    </row>
    <row r="455" spans="1:14" ht="14.4" customHeight="1" x14ac:dyDescent="0.3">
      <c r="A455" s="747" t="s">
        <v>557</v>
      </c>
      <c r="B455" s="748" t="s">
        <v>558</v>
      </c>
      <c r="C455" s="749" t="s">
        <v>583</v>
      </c>
      <c r="D455" s="750" t="s">
        <v>584</v>
      </c>
      <c r="E455" s="751">
        <v>50113006</v>
      </c>
      <c r="F455" s="750" t="s">
        <v>1153</v>
      </c>
      <c r="G455" s="749" t="s">
        <v>590</v>
      </c>
      <c r="H455" s="749">
        <v>217075</v>
      </c>
      <c r="I455" s="749">
        <v>217075</v>
      </c>
      <c r="J455" s="749" t="s">
        <v>1154</v>
      </c>
      <c r="K455" s="749" t="s">
        <v>1011</v>
      </c>
      <c r="L455" s="752">
        <v>161.74000000000009</v>
      </c>
      <c r="M455" s="752">
        <v>1</v>
      </c>
      <c r="N455" s="753">
        <v>161.74000000000009</v>
      </c>
    </row>
    <row r="456" spans="1:14" ht="14.4" customHeight="1" x14ac:dyDescent="0.3">
      <c r="A456" s="747" t="s">
        <v>557</v>
      </c>
      <c r="B456" s="748" t="s">
        <v>558</v>
      </c>
      <c r="C456" s="749" t="s">
        <v>583</v>
      </c>
      <c r="D456" s="750" t="s">
        <v>584</v>
      </c>
      <c r="E456" s="751">
        <v>50113006</v>
      </c>
      <c r="F456" s="750" t="s">
        <v>1153</v>
      </c>
      <c r="G456" s="749" t="s">
        <v>590</v>
      </c>
      <c r="H456" s="749">
        <v>217076</v>
      </c>
      <c r="I456" s="749">
        <v>217076</v>
      </c>
      <c r="J456" s="749" t="s">
        <v>1155</v>
      </c>
      <c r="K456" s="749" t="s">
        <v>1011</v>
      </c>
      <c r="L456" s="752">
        <v>161.75</v>
      </c>
      <c r="M456" s="752">
        <v>8</v>
      </c>
      <c r="N456" s="753">
        <v>1294</v>
      </c>
    </row>
    <row r="457" spans="1:14" ht="14.4" customHeight="1" x14ac:dyDescent="0.3">
      <c r="A457" s="747" t="s">
        <v>557</v>
      </c>
      <c r="B457" s="748" t="s">
        <v>558</v>
      </c>
      <c r="C457" s="749" t="s">
        <v>583</v>
      </c>
      <c r="D457" s="750" t="s">
        <v>584</v>
      </c>
      <c r="E457" s="751">
        <v>50113006</v>
      </c>
      <c r="F457" s="750" t="s">
        <v>1153</v>
      </c>
      <c r="G457" s="749" t="s">
        <v>590</v>
      </c>
      <c r="H457" s="749">
        <v>217077</v>
      </c>
      <c r="I457" s="749">
        <v>217077</v>
      </c>
      <c r="J457" s="749" t="s">
        <v>1156</v>
      </c>
      <c r="K457" s="749" t="s">
        <v>1011</v>
      </c>
      <c r="L457" s="752">
        <v>161.75090909090909</v>
      </c>
      <c r="M457" s="752">
        <v>11</v>
      </c>
      <c r="N457" s="753">
        <v>1779.26</v>
      </c>
    </row>
    <row r="458" spans="1:14" ht="14.4" customHeight="1" x14ac:dyDescent="0.3">
      <c r="A458" s="747" t="s">
        <v>557</v>
      </c>
      <c r="B458" s="748" t="s">
        <v>558</v>
      </c>
      <c r="C458" s="749" t="s">
        <v>583</v>
      </c>
      <c r="D458" s="750" t="s">
        <v>584</v>
      </c>
      <c r="E458" s="751">
        <v>50113006</v>
      </c>
      <c r="F458" s="750" t="s">
        <v>1153</v>
      </c>
      <c r="G458" s="749" t="s">
        <v>590</v>
      </c>
      <c r="H458" s="749">
        <v>33601</v>
      </c>
      <c r="I458" s="749">
        <v>33601</v>
      </c>
      <c r="J458" s="749" t="s">
        <v>1157</v>
      </c>
      <c r="K458" s="749" t="s">
        <v>1158</v>
      </c>
      <c r="L458" s="752">
        <v>106.872</v>
      </c>
      <c r="M458" s="752">
        <v>30</v>
      </c>
      <c r="N458" s="753">
        <v>3206.16</v>
      </c>
    </row>
    <row r="459" spans="1:14" ht="14.4" customHeight="1" x14ac:dyDescent="0.3">
      <c r="A459" s="747" t="s">
        <v>557</v>
      </c>
      <c r="B459" s="748" t="s">
        <v>558</v>
      </c>
      <c r="C459" s="749" t="s">
        <v>583</v>
      </c>
      <c r="D459" s="750" t="s">
        <v>584</v>
      </c>
      <c r="E459" s="751">
        <v>50113006</v>
      </c>
      <c r="F459" s="750" t="s">
        <v>1153</v>
      </c>
      <c r="G459" s="749" t="s">
        <v>590</v>
      </c>
      <c r="H459" s="749">
        <v>990223</v>
      </c>
      <c r="I459" s="749">
        <v>0</v>
      </c>
      <c r="J459" s="749" t="s">
        <v>1159</v>
      </c>
      <c r="K459" s="749" t="s">
        <v>559</v>
      </c>
      <c r="L459" s="752">
        <v>141.88200000000001</v>
      </c>
      <c r="M459" s="752">
        <v>20</v>
      </c>
      <c r="N459" s="753">
        <v>2837.6400000000003</v>
      </c>
    </row>
    <row r="460" spans="1:14" ht="14.4" customHeight="1" x14ac:dyDescent="0.3">
      <c r="A460" s="747" t="s">
        <v>557</v>
      </c>
      <c r="B460" s="748" t="s">
        <v>558</v>
      </c>
      <c r="C460" s="749" t="s">
        <v>583</v>
      </c>
      <c r="D460" s="750" t="s">
        <v>584</v>
      </c>
      <c r="E460" s="751">
        <v>50113006</v>
      </c>
      <c r="F460" s="750" t="s">
        <v>1153</v>
      </c>
      <c r="G460" s="749" t="s">
        <v>590</v>
      </c>
      <c r="H460" s="749">
        <v>33451</v>
      </c>
      <c r="I460" s="749">
        <v>33451</v>
      </c>
      <c r="J460" s="749" t="s">
        <v>1160</v>
      </c>
      <c r="K460" s="749" t="s">
        <v>1158</v>
      </c>
      <c r="L460" s="752">
        <v>55.304285714285719</v>
      </c>
      <c r="M460" s="752">
        <v>84</v>
      </c>
      <c r="N460" s="753">
        <v>4645.5600000000004</v>
      </c>
    </row>
    <row r="461" spans="1:14" ht="14.4" customHeight="1" x14ac:dyDescent="0.3">
      <c r="A461" s="747" t="s">
        <v>557</v>
      </c>
      <c r="B461" s="748" t="s">
        <v>558</v>
      </c>
      <c r="C461" s="749" t="s">
        <v>583</v>
      </c>
      <c r="D461" s="750" t="s">
        <v>584</v>
      </c>
      <c r="E461" s="751">
        <v>50113006</v>
      </c>
      <c r="F461" s="750" t="s">
        <v>1153</v>
      </c>
      <c r="G461" s="749" t="s">
        <v>590</v>
      </c>
      <c r="H461" s="749">
        <v>153980</v>
      </c>
      <c r="I461" s="749">
        <v>153980</v>
      </c>
      <c r="J461" s="749" t="s">
        <v>1161</v>
      </c>
      <c r="K461" s="749" t="s">
        <v>1158</v>
      </c>
      <c r="L461" s="752">
        <v>308.81100000000004</v>
      </c>
      <c r="M461" s="752">
        <v>80</v>
      </c>
      <c r="N461" s="753">
        <v>24704.880000000005</v>
      </c>
    </row>
    <row r="462" spans="1:14" ht="14.4" customHeight="1" x14ac:dyDescent="0.3">
      <c r="A462" s="747" t="s">
        <v>557</v>
      </c>
      <c r="B462" s="748" t="s">
        <v>558</v>
      </c>
      <c r="C462" s="749" t="s">
        <v>583</v>
      </c>
      <c r="D462" s="750" t="s">
        <v>584</v>
      </c>
      <c r="E462" s="751">
        <v>50113006</v>
      </c>
      <c r="F462" s="750" t="s">
        <v>1153</v>
      </c>
      <c r="G462" s="749" t="s">
        <v>590</v>
      </c>
      <c r="H462" s="749">
        <v>33525</v>
      </c>
      <c r="I462" s="749">
        <v>33525</v>
      </c>
      <c r="J462" s="749" t="s">
        <v>1162</v>
      </c>
      <c r="K462" s="749" t="s">
        <v>1158</v>
      </c>
      <c r="L462" s="752">
        <v>72.095999999999989</v>
      </c>
      <c r="M462" s="752">
        <v>100</v>
      </c>
      <c r="N462" s="753">
        <v>7209.5999999999995</v>
      </c>
    </row>
    <row r="463" spans="1:14" ht="14.4" customHeight="1" x14ac:dyDescent="0.3">
      <c r="A463" s="747" t="s">
        <v>557</v>
      </c>
      <c r="B463" s="748" t="s">
        <v>558</v>
      </c>
      <c r="C463" s="749" t="s">
        <v>583</v>
      </c>
      <c r="D463" s="750" t="s">
        <v>584</v>
      </c>
      <c r="E463" s="751">
        <v>50113008</v>
      </c>
      <c r="F463" s="750" t="s">
        <v>1163</v>
      </c>
      <c r="G463" s="749"/>
      <c r="H463" s="749"/>
      <c r="I463" s="749">
        <v>6480</v>
      </c>
      <c r="J463" s="749" t="s">
        <v>1164</v>
      </c>
      <c r="K463" s="749" t="s">
        <v>1165</v>
      </c>
      <c r="L463" s="752">
        <v>4305.3999280427633</v>
      </c>
      <c r="M463" s="752">
        <v>38</v>
      </c>
      <c r="N463" s="753">
        <v>163605.197265625</v>
      </c>
    </row>
    <row r="464" spans="1:14" ht="14.4" customHeight="1" x14ac:dyDescent="0.3">
      <c r="A464" s="747" t="s">
        <v>557</v>
      </c>
      <c r="B464" s="748" t="s">
        <v>558</v>
      </c>
      <c r="C464" s="749" t="s">
        <v>583</v>
      </c>
      <c r="D464" s="750" t="s">
        <v>584</v>
      </c>
      <c r="E464" s="751">
        <v>50113008</v>
      </c>
      <c r="F464" s="750" t="s">
        <v>1163</v>
      </c>
      <c r="G464" s="749"/>
      <c r="H464" s="749"/>
      <c r="I464" s="749">
        <v>212531</v>
      </c>
      <c r="J464" s="749" t="s">
        <v>1164</v>
      </c>
      <c r="K464" s="749" t="s">
        <v>1166</v>
      </c>
      <c r="L464" s="752">
        <v>8610.7999674479161</v>
      </c>
      <c r="M464" s="752">
        <v>18</v>
      </c>
      <c r="N464" s="753">
        <v>154994.3994140625</v>
      </c>
    </row>
    <row r="465" spans="1:14" ht="14.4" customHeight="1" x14ac:dyDescent="0.3">
      <c r="A465" s="747" t="s">
        <v>557</v>
      </c>
      <c r="B465" s="748" t="s">
        <v>558</v>
      </c>
      <c r="C465" s="749" t="s">
        <v>583</v>
      </c>
      <c r="D465" s="750" t="s">
        <v>584</v>
      </c>
      <c r="E465" s="751">
        <v>50113013</v>
      </c>
      <c r="F465" s="750" t="s">
        <v>750</v>
      </c>
      <c r="G465" s="749" t="s">
        <v>601</v>
      </c>
      <c r="H465" s="749">
        <v>195147</v>
      </c>
      <c r="I465" s="749">
        <v>195147</v>
      </c>
      <c r="J465" s="749" t="s">
        <v>1167</v>
      </c>
      <c r="K465" s="749" t="s">
        <v>1168</v>
      </c>
      <c r="L465" s="752">
        <v>561.51</v>
      </c>
      <c r="M465" s="752">
        <v>5</v>
      </c>
      <c r="N465" s="753">
        <v>2807.55</v>
      </c>
    </row>
    <row r="466" spans="1:14" ht="14.4" customHeight="1" x14ac:dyDescent="0.3">
      <c r="A466" s="747" t="s">
        <v>557</v>
      </c>
      <c r="B466" s="748" t="s">
        <v>558</v>
      </c>
      <c r="C466" s="749" t="s">
        <v>583</v>
      </c>
      <c r="D466" s="750" t="s">
        <v>584</v>
      </c>
      <c r="E466" s="751">
        <v>50113013</v>
      </c>
      <c r="F466" s="750" t="s">
        <v>750</v>
      </c>
      <c r="G466" s="749" t="s">
        <v>601</v>
      </c>
      <c r="H466" s="749">
        <v>203097</v>
      </c>
      <c r="I466" s="749">
        <v>203097</v>
      </c>
      <c r="J466" s="749" t="s">
        <v>753</v>
      </c>
      <c r="K466" s="749" t="s">
        <v>754</v>
      </c>
      <c r="L466" s="752">
        <v>167.53999999999996</v>
      </c>
      <c r="M466" s="752">
        <v>1</v>
      </c>
      <c r="N466" s="753">
        <v>167.53999999999996</v>
      </c>
    </row>
    <row r="467" spans="1:14" ht="14.4" customHeight="1" x14ac:dyDescent="0.3">
      <c r="A467" s="747" t="s">
        <v>557</v>
      </c>
      <c r="B467" s="748" t="s">
        <v>558</v>
      </c>
      <c r="C467" s="749" t="s">
        <v>583</v>
      </c>
      <c r="D467" s="750" t="s">
        <v>584</v>
      </c>
      <c r="E467" s="751">
        <v>50113013</v>
      </c>
      <c r="F467" s="750" t="s">
        <v>750</v>
      </c>
      <c r="G467" s="749" t="s">
        <v>590</v>
      </c>
      <c r="H467" s="749">
        <v>172972</v>
      </c>
      <c r="I467" s="749">
        <v>72972</v>
      </c>
      <c r="J467" s="749" t="s">
        <v>755</v>
      </c>
      <c r="K467" s="749" t="s">
        <v>756</v>
      </c>
      <c r="L467" s="752">
        <v>181.64999999999995</v>
      </c>
      <c r="M467" s="752">
        <v>74</v>
      </c>
      <c r="N467" s="753">
        <v>13442.099999999997</v>
      </c>
    </row>
    <row r="468" spans="1:14" ht="14.4" customHeight="1" x14ac:dyDescent="0.3">
      <c r="A468" s="747" t="s">
        <v>557</v>
      </c>
      <c r="B468" s="748" t="s">
        <v>558</v>
      </c>
      <c r="C468" s="749" t="s">
        <v>583</v>
      </c>
      <c r="D468" s="750" t="s">
        <v>584</v>
      </c>
      <c r="E468" s="751">
        <v>50113013</v>
      </c>
      <c r="F468" s="750" t="s">
        <v>750</v>
      </c>
      <c r="G468" s="749" t="s">
        <v>601</v>
      </c>
      <c r="H468" s="749">
        <v>105951</v>
      </c>
      <c r="I468" s="749">
        <v>5951</v>
      </c>
      <c r="J468" s="749" t="s">
        <v>757</v>
      </c>
      <c r="K468" s="749" t="s">
        <v>758</v>
      </c>
      <c r="L468" s="752">
        <v>114.92</v>
      </c>
      <c r="M468" s="752">
        <v>1</v>
      </c>
      <c r="N468" s="753">
        <v>114.92</v>
      </c>
    </row>
    <row r="469" spans="1:14" ht="14.4" customHeight="1" x14ac:dyDescent="0.3">
      <c r="A469" s="747" t="s">
        <v>557</v>
      </c>
      <c r="B469" s="748" t="s">
        <v>558</v>
      </c>
      <c r="C469" s="749" t="s">
        <v>583</v>
      </c>
      <c r="D469" s="750" t="s">
        <v>584</v>
      </c>
      <c r="E469" s="751">
        <v>50113013</v>
      </c>
      <c r="F469" s="750" t="s">
        <v>750</v>
      </c>
      <c r="G469" s="749" t="s">
        <v>601</v>
      </c>
      <c r="H469" s="749">
        <v>183817</v>
      </c>
      <c r="I469" s="749">
        <v>183817</v>
      </c>
      <c r="J469" s="749" t="s">
        <v>1169</v>
      </c>
      <c r="K469" s="749" t="s">
        <v>1170</v>
      </c>
      <c r="L469" s="752">
        <v>918.5</v>
      </c>
      <c r="M469" s="752">
        <v>11</v>
      </c>
      <c r="N469" s="753">
        <v>10103.5</v>
      </c>
    </row>
    <row r="470" spans="1:14" ht="14.4" customHeight="1" x14ac:dyDescent="0.3">
      <c r="A470" s="747" t="s">
        <v>557</v>
      </c>
      <c r="B470" s="748" t="s">
        <v>558</v>
      </c>
      <c r="C470" s="749" t="s">
        <v>583</v>
      </c>
      <c r="D470" s="750" t="s">
        <v>584</v>
      </c>
      <c r="E470" s="751">
        <v>50113013</v>
      </c>
      <c r="F470" s="750" t="s">
        <v>750</v>
      </c>
      <c r="G470" s="749" t="s">
        <v>590</v>
      </c>
      <c r="H470" s="749">
        <v>164831</v>
      </c>
      <c r="I470" s="749">
        <v>64831</v>
      </c>
      <c r="J470" s="749" t="s">
        <v>759</v>
      </c>
      <c r="K470" s="749" t="s">
        <v>760</v>
      </c>
      <c r="L470" s="752">
        <v>198.87999999999982</v>
      </c>
      <c r="M470" s="752">
        <v>24.700000000000028</v>
      </c>
      <c r="N470" s="753">
        <v>4912.3360000000011</v>
      </c>
    </row>
    <row r="471" spans="1:14" ht="14.4" customHeight="1" x14ac:dyDescent="0.3">
      <c r="A471" s="747" t="s">
        <v>557</v>
      </c>
      <c r="B471" s="748" t="s">
        <v>558</v>
      </c>
      <c r="C471" s="749" t="s">
        <v>583</v>
      </c>
      <c r="D471" s="750" t="s">
        <v>584</v>
      </c>
      <c r="E471" s="751">
        <v>50113013</v>
      </c>
      <c r="F471" s="750" t="s">
        <v>750</v>
      </c>
      <c r="G471" s="749" t="s">
        <v>601</v>
      </c>
      <c r="H471" s="749">
        <v>111706</v>
      </c>
      <c r="I471" s="749">
        <v>11706</v>
      </c>
      <c r="J471" s="749" t="s">
        <v>612</v>
      </c>
      <c r="K471" s="749" t="s">
        <v>1171</v>
      </c>
      <c r="L471" s="752">
        <v>229.51999999999998</v>
      </c>
      <c r="M471" s="752">
        <v>5</v>
      </c>
      <c r="N471" s="753">
        <v>1147.5999999999999</v>
      </c>
    </row>
    <row r="472" spans="1:14" ht="14.4" customHeight="1" x14ac:dyDescent="0.3">
      <c r="A472" s="747" t="s">
        <v>557</v>
      </c>
      <c r="B472" s="748" t="s">
        <v>558</v>
      </c>
      <c r="C472" s="749" t="s">
        <v>583</v>
      </c>
      <c r="D472" s="750" t="s">
        <v>584</v>
      </c>
      <c r="E472" s="751">
        <v>50113013</v>
      </c>
      <c r="F472" s="750" t="s">
        <v>750</v>
      </c>
      <c r="G472" s="749" t="s">
        <v>590</v>
      </c>
      <c r="H472" s="749">
        <v>131654</v>
      </c>
      <c r="I472" s="749">
        <v>131654</v>
      </c>
      <c r="J472" s="749" t="s">
        <v>1172</v>
      </c>
      <c r="K472" s="749" t="s">
        <v>1173</v>
      </c>
      <c r="L472" s="752">
        <v>264</v>
      </c>
      <c r="M472" s="752">
        <v>1</v>
      </c>
      <c r="N472" s="753">
        <v>264</v>
      </c>
    </row>
    <row r="473" spans="1:14" ht="14.4" customHeight="1" x14ac:dyDescent="0.3">
      <c r="A473" s="747" t="s">
        <v>557</v>
      </c>
      <c r="B473" s="748" t="s">
        <v>558</v>
      </c>
      <c r="C473" s="749" t="s">
        <v>583</v>
      </c>
      <c r="D473" s="750" t="s">
        <v>584</v>
      </c>
      <c r="E473" s="751">
        <v>50113013</v>
      </c>
      <c r="F473" s="750" t="s">
        <v>750</v>
      </c>
      <c r="G473" s="749" t="s">
        <v>590</v>
      </c>
      <c r="H473" s="749">
        <v>131656</v>
      </c>
      <c r="I473" s="749">
        <v>131656</v>
      </c>
      <c r="J473" s="749" t="s">
        <v>1174</v>
      </c>
      <c r="K473" s="749" t="s">
        <v>1175</v>
      </c>
      <c r="L473" s="752">
        <v>517</v>
      </c>
      <c r="M473" s="752">
        <v>4</v>
      </c>
      <c r="N473" s="753">
        <v>2068</v>
      </c>
    </row>
    <row r="474" spans="1:14" ht="14.4" customHeight="1" x14ac:dyDescent="0.3">
      <c r="A474" s="747" t="s">
        <v>557</v>
      </c>
      <c r="B474" s="748" t="s">
        <v>558</v>
      </c>
      <c r="C474" s="749" t="s">
        <v>583</v>
      </c>
      <c r="D474" s="750" t="s">
        <v>584</v>
      </c>
      <c r="E474" s="751">
        <v>50113013</v>
      </c>
      <c r="F474" s="750" t="s">
        <v>750</v>
      </c>
      <c r="G474" s="749" t="s">
        <v>590</v>
      </c>
      <c r="H474" s="749">
        <v>115658</v>
      </c>
      <c r="I474" s="749">
        <v>15658</v>
      </c>
      <c r="J474" s="749" t="s">
        <v>1176</v>
      </c>
      <c r="K474" s="749" t="s">
        <v>1177</v>
      </c>
      <c r="L474" s="752">
        <v>58.31</v>
      </c>
      <c r="M474" s="752">
        <v>1</v>
      </c>
      <c r="N474" s="753">
        <v>58.31</v>
      </c>
    </row>
    <row r="475" spans="1:14" ht="14.4" customHeight="1" x14ac:dyDescent="0.3">
      <c r="A475" s="747" t="s">
        <v>557</v>
      </c>
      <c r="B475" s="748" t="s">
        <v>558</v>
      </c>
      <c r="C475" s="749" t="s">
        <v>583</v>
      </c>
      <c r="D475" s="750" t="s">
        <v>584</v>
      </c>
      <c r="E475" s="751">
        <v>50113013</v>
      </c>
      <c r="F475" s="750" t="s">
        <v>750</v>
      </c>
      <c r="G475" s="749" t="s">
        <v>590</v>
      </c>
      <c r="H475" s="749">
        <v>162180</v>
      </c>
      <c r="I475" s="749">
        <v>162180</v>
      </c>
      <c r="J475" s="749" t="s">
        <v>1178</v>
      </c>
      <c r="K475" s="749" t="s">
        <v>1179</v>
      </c>
      <c r="L475" s="752">
        <v>152.9</v>
      </c>
      <c r="M475" s="752">
        <v>-0.5</v>
      </c>
      <c r="N475" s="753">
        <v>-76.45</v>
      </c>
    </row>
    <row r="476" spans="1:14" ht="14.4" customHeight="1" x14ac:dyDescent="0.3">
      <c r="A476" s="747" t="s">
        <v>557</v>
      </c>
      <c r="B476" s="748" t="s">
        <v>558</v>
      </c>
      <c r="C476" s="749" t="s">
        <v>583</v>
      </c>
      <c r="D476" s="750" t="s">
        <v>584</v>
      </c>
      <c r="E476" s="751">
        <v>50113013</v>
      </c>
      <c r="F476" s="750" t="s">
        <v>750</v>
      </c>
      <c r="G476" s="749" t="s">
        <v>590</v>
      </c>
      <c r="H476" s="749">
        <v>162187</v>
      </c>
      <c r="I476" s="749">
        <v>162187</v>
      </c>
      <c r="J476" s="749" t="s">
        <v>1180</v>
      </c>
      <c r="K476" s="749" t="s">
        <v>1181</v>
      </c>
      <c r="L476" s="752">
        <v>286</v>
      </c>
      <c r="M476" s="752">
        <v>-0.30000000000000004</v>
      </c>
      <c r="N476" s="753">
        <v>-85.800000000000011</v>
      </c>
    </row>
    <row r="477" spans="1:14" ht="14.4" customHeight="1" x14ac:dyDescent="0.3">
      <c r="A477" s="747" t="s">
        <v>557</v>
      </c>
      <c r="B477" s="748" t="s">
        <v>558</v>
      </c>
      <c r="C477" s="749" t="s">
        <v>583</v>
      </c>
      <c r="D477" s="750" t="s">
        <v>584</v>
      </c>
      <c r="E477" s="751">
        <v>50113013</v>
      </c>
      <c r="F477" s="750" t="s">
        <v>750</v>
      </c>
      <c r="G477" s="749" t="s">
        <v>601</v>
      </c>
      <c r="H477" s="749">
        <v>849655</v>
      </c>
      <c r="I477" s="749">
        <v>129836</v>
      </c>
      <c r="J477" s="749" t="s">
        <v>763</v>
      </c>
      <c r="K477" s="749" t="s">
        <v>764</v>
      </c>
      <c r="L477" s="752">
        <v>262.89999999999992</v>
      </c>
      <c r="M477" s="752">
        <v>8.3000000000000007</v>
      </c>
      <c r="N477" s="753">
        <v>2182.0699999999997</v>
      </c>
    </row>
    <row r="478" spans="1:14" ht="14.4" customHeight="1" x14ac:dyDescent="0.3">
      <c r="A478" s="747" t="s">
        <v>557</v>
      </c>
      <c r="B478" s="748" t="s">
        <v>558</v>
      </c>
      <c r="C478" s="749" t="s">
        <v>583</v>
      </c>
      <c r="D478" s="750" t="s">
        <v>584</v>
      </c>
      <c r="E478" s="751">
        <v>50113013</v>
      </c>
      <c r="F478" s="750" t="s">
        <v>750</v>
      </c>
      <c r="G478" s="749" t="s">
        <v>601</v>
      </c>
      <c r="H478" s="749">
        <v>849887</v>
      </c>
      <c r="I478" s="749">
        <v>129834</v>
      </c>
      <c r="J478" s="749" t="s">
        <v>925</v>
      </c>
      <c r="K478" s="749" t="s">
        <v>559</v>
      </c>
      <c r="L478" s="752">
        <v>154</v>
      </c>
      <c r="M478" s="752">
        <v>8</v>
      </c>
      <c r="N478" s="753">
        <v>1232</v>
      </c>
    </row>
    <row r="479" spans="1:14" ht="14.4" customHeight="1" x14ac:dyDescent="0.3">
      <c r="A479" s="747" t="s">
        <v>557</v>
      </c>
      <c r="B479" s="748" t="s">
        <v>558</v>
      </c>
      <c r="C479" s="749" t="s">
        <v>583</v>
      </c>
      <c r="D479" s="750" t="s">
        <v>584</v>
      </c>
      <c r="E479" s="751">
        <v>50113013</v>
      </c>
      <c r="F479" s="750" t="s">
        <v>750</v>
      </c>
      <c r="G479" s="749" t="s">
        <v>590</v>
      </c>
      <c r="H479" s="749">
        <v>218400</v>
      </c>
      <c r="I479" s="749">
        <v>218400</v>
      </c>
      <c r="J479" s="749" t="s">
        <v>1182</v>
      </c>
      <c r="K479" s="749" t="s">
        <v>1183</v>
      </c>
      <c r="L479" s="752">
        <v>605.31500000000005</v>
      </c>
      <c r="M479" s="752">
        <v>2</v>
      </c>
      <c r="N479" s="753">
        <v>1210.6300000000001</v>
      </c>
    </row>
    <row r="480" spans="1:14" ht="14.4" customHeight="1" x14ac:dyDescent="0.3">
      <c r="A480" s="747" t="s">
        <v>557</v>
      </c>
      <c r="B480" s="748" t="s">
        <v>558</v>
      </c>
      <c r="C480" s="749" t="s">
        <v>583</v>
      </c>
      <c r="D480" s="750" t="s">
        <v>584</v>
      </c>
      <c r="E480" s="751">
        <v>50113013</v>
      </c>
      <c r="F480" s="750" t="s">
        <v>750</v>
      </c>
      <c r="G480" s="749" t="s">
        <v>590</v>
      </c>
      <c r="H480" s="749">
        <v>101066</v>
      </c>
      <c r="I480" s="749">
        <v>1066</v>
      </c>
      <c r="J480" s="749" t="s">
        <v>765</v>
      </c>
      <c r="K480" s="749" t="s">
        <v>766</v>
      </c>
      <c r="L480" s="752">
        <v>57.420000000000009</v>
      </c>
      <c r="M480" s="752">
        <v>11</v>
      </c>
      <c r="N480" s="753">
        <v>631.62000000000012</v>
      </c>
    </row>
    <row r="481" spans="1:14" ht="14.4" customHeight="1" x14ac:dyDescent="0.3">
      <c r="A481" s="747" t="s">
        <v>557</v>
      </c>
      <c r="B481" s="748" t="s">
        <v>558</v>
      </c>
      <c r="C481" s="749" t="s">
        <v>583</v>
      </c>
      <c r="D481" s="750" t="s">
        <v>584</v>
      </c>
      <c r="E481" s="751">
        <v>50113013</v>
      </c>
      <c r="F481" s="750" t="s">
        <v>750</v>
      </c>
      <c r="G481" s="749" t="s">
        <v>590</v>
      </c>
      <c r="H481" s="749">
        <v>148262</v>
      </c>
      <c r="I481" s="749">
        <v>48262</v>
      </c>
      <c r="J481" s="749" t="s">
        <v>765</v>
      </c>
      <c r="K481" s="749" t="s">
        <v>1184</v>
      </c>
      <c r="L481" s="752">
        <v>37.568000000000005</v>
      </c>
      <c r="M481" s="752">
        <v>5</v>
      </c>
      <c r="N481" s="753">
        <v>187.84000000000003</v>
      </c>
    </row>
    <row r="482" spans="1:14" ht="14.4" customHeight="1" x14ac:dyDescent="0.3">
      <c r="A482" s="747" t="s">
        <v>557</v>
      </c>
      <c r="B482" s="748" t="s">
        <v>558</v>
      </c>
      <c r="C482" s="749" t="s">
        <v>583</v>
      </c>
      <c r="D482" s="750" t="s">
        <v>584</v>
      </c>
      <c r="E482" s="751">
        <v>50113013</v>
      </c>
      <c r="F482" s="750" t="s">
        <v>750</v>
      </c>
      <c r="G482" s="749" t="s">
        <v>590</v>
      </c>
      <c r="H482" s="749">
        <v>394618</v>
      </c>
      <c r="I482" s="749">
        <v>112786</v>
      </c>
      <c r="J482" s="749" t="s">
        <v>1185</v>
      </c>
      <c r="K482" s="749" t="s">
        <v>1186</v>
      </c>
      <c r="L482" s="752">
        <v>310.00133333333338</v>
      </c>
      <c r="M482" s="752">
        <v>1.5</v>
      </c>
      <c r="N482" s="753">
        <v>465.00200000000007</v>
      </c>
    </row>
    <row r="483" spans="1:14" ht="14.4" customHeight="1" x14ac:dyDescent="0.3">
      <c r="A483" s="747" t="s">
        <v>557</v>
      </c>
      <c r="B483" s="748" t="s">
        <v>558</v>
      </c>
      <c r="C483" s="749" t="s">
        <v>583</v>
      </c>
      <c r="D483" s="750" t="s">
        <v>584</v>
      </c>
      <c r="E483" s="751">
        <v>50113013</v>
      </c>
      <c r="F483" s="750" t="s">
        <v>750</v>
      </c>
      <c r="G483" s="749" t="s">
        <v>590</v>
      </c>
      <c r="H483" s="749">
        <v>847476</v>
      </c>
      <c r="I483" s="749">
        <v>112782</v>
      </c>
      <c r="J483" s="749" t="s">
        <v>928</v>
      </c>
      <c r="K483" s="749" t="s">
        <v>929</v>
      </c>
      <c r="L483" s="752">
        <v>674.31026666666685</v>
      </c>
      <c r="M483" s="752">
        <v>1.4999999999999998</v>
      </c>
      <c r="N483" s="753">
        <v>1011.4654</v>
      </c>
    </row>
    <row r="484" spans="1:14" ht="14.4" customHeight="1" x14ac:dyDescent="0.3">
      <c r="A484" s="747" t="s">
        <v>557</v>
      </c>
      <c r="B484" s="748" t="s">
        <v>558</v>
      </c>
      <c r="C484" s="749" t="s">
        <v>583</v>
      </c>
      <c r="D484" s="750" t="s">
        <v>584</v>
      </c>
      <c r="E484" s="751">
        <v>50113013</v>
      </c>
      <c r="F484" s="750" t="s">
        <v>750</v>
      </c>
      <c r="G484" s="749" t="s">
        <v>590</v>
      </c>
      <c r="H484" s="749">
        <v>216183</v>
      </c>
      <c r="I484" s="749">
        <v>216183</v>
      </c>
      <c r="J484" s="749" t="s">
        <v>1187</v>
      </c>
      <c r="K484" s="749" t="s">
        <v>1188</v>
      </c>
      <c r="L484" s="752">
        <v>249.45</v>
      </c>
      <c r="M484" s="752">
        <v>30</v>
      </c>
      <c r="N484" s="753">
        <v>7483.5</v>
      </c>
    </row>
    <row r="485" spans="1:14" ht="14.4" customHeight="1" x14ac:dyDescent="0.3">
      <c r="A485" s="747" t="s">
        <v>557</v>
      </c>
      <c r="B485" s="748" t="s">
        <v>558</v>
      </c>
      <c r="C485" s="749" t="s">
        <v>583</v>
      </c>
      <c r="D485" s="750" t="s">
        <v>584</v>
      </c>
      <c r="E485" s="751">
        <v>50113013</v>
      </c>
      <c r="F485" s="750" t="s">
        <v>750</v>
      </c>
      <c r="G485" s="749" t="s">
        <v>601</v>
      </c>
      <c r="H485" s="749">
        <v>111592</v>
      </c>
      <c r="I485" s="749">
        <v>11592</v>
      </c>
      <c r="J485" s="749" t="s">
        <v>769</v>
      </c>
      <c r="K485" s="749" t="s">
        <v>770</v>
      </c>
      <c r="L485" s="752">
        <v>385.7</v>
      </c>
      <c r="M485" s="752">
        <v>3</v>
      </c>
      <c r="N485" s="753">
        <v>1157.0999999999999</v>
      </c>
    </row>
    <row r="486" spans="1:14" ht="14.4" customHeight="1" x14ac:dyDescent="0.3">
      <c r="A486" s="747" t="s">
        <v>557</v>
      </c>
      <c r="B486" s="748" t="s">
        <v>558</v>
      </c>
      <c r="C486" s="749" t="s">
        <v>583</v>
      </c>
      <c r="D486" s="750" t="s">
        <v>584</v>
      </c>
      <c r="E486" s="751">
        <v>50113013</v>
      </c>
      <c r="F486" s="750" t="s">
        <v>750</v>
      </c>
      <c r="G486" s="749" t="s">
        <v>601</v>
      </c>
      <c r="H486" s="749">
        <v>197000</v>
      </c>
      <c r="I486" s="749">
        <v>97000</v>
      </c>
      <c r="J486" s="749" t="s">
        <v>1189</v>
      </c>
      <c r="K486" s="749" t="s">
        <v>1190</v>
      </c>
      <c r="L486" s="752">
        <v>18.96</v>
      </c>
      <c r="M486" s="752">
        <v>20</v>
      </c>
      <c r="N486" s="753">
        <v>379.20000000000005</v>
      </c>
    </row>
    <row r="487" spans="1:14" ht="14.4" customHeight="1" x14ac:dyDescent="0.3">
      <c r="A487" s="747" t="s">
        <v>557</v>
      </c>
      <c r="B487" s="748" t="s">
        <v>558</v>
      </c>
      <c r="C487" s="749" t="s">
        <v>583</v>
      </c>
      <c r="D487" s="750" t="s">
        <v>584</v>
      </c>
      <c r="E487" s="751">
        <v>50113013</v>
      </c>
      <c r="F487" s="750" t="s">
        <v>750</v>
      </c>
      <c r="G487" s="749" t="s">
        <v>590</v>
      </c>
      <c r="H487" s="749">
        <v>207116</v>
      </c>
      <c r="I487" s="749">
        <v>207116</v>
      </c>
      <c r="J487" s="749" t="s">
        <v>771</v>
      </c>
      <c r="K487" s="749" t="s">
        <v>772</v>
      </c>
      <c r="L487" s="752">
        <v>419.52</v>
      </c>
      <c r="M487" s="752">
        <v>2</v>
      </c>
      <c r="N487" s="753">
        <v>839.04</v>
      </c>
    </row>
    <row r="488" spans="1:14" ht="14.4" customHeight="1" x14ac:dyDescent="0.3">
      <c r="A488" s="747" t="s">
        <v>557</v>
      </c>
      <c r="B488" s="748" t="s">
        <v>558</v>
      </c>
      <c r="C488" s="749" t="s">
        <v>583</v>
      </c>
      <c r="D488" s="750" t="s">
        <v>584</v>
      </c>
      <c r="E488" s="751">
        <v>50113013</v>
      </c>
      <c r="F488" s="750" t="s">
        <v>750</v>
      </c>
      <c r="G488" s="749" t="s">
        <v>590</v>
      </c>
      <c r="H488" s="749">
        <v>101076</v>
      </c>
      <c r="I488" s="749">
        <v>1076</v>
      </c>
      <c r="J488" s="749" t="s">
        <v>773</v>
      </c>
      <c r="K488" s="749" t="s">
        <v>710</v>
      </c>
      <c r="L488" s="752">
        <v>78.42</v>
      </c>
      <c r="M488" s="752">
        <v>3</v>
      </c>
      <c r="N488" s="753">
        <v>235.26</v>
      </c>
    </row>
    <row r="489" spans="1:14" ht="14.4" customHeight="1" x14ac:dyDescent="0.3">
      <c r="A489" s="747" t="s">
        <v>557</v>
      </c>
      <c r="B489" s="748" t="s">
        <v>558</v>
      </c>
      <c r="C489" s="749" t="s">
        <v>583</v>
      </c>
      <c r="D489" s="750" t="s">
        <v>584</v>
      </c>
      <c r="E489" s="751">
        <v>50113013</v>
      </c>
      <c r="F489" s="750" t="s">
        <v>750</v>
      </c>
      <c r="G489" s="749" t="s">
        <v>601</v>
      </c>
      <c r="H489" s="749">
        <v>113453</v>
      </c>
      <c r="I489" s="749">
        <v>113453</v>
      </c>
      <c r="J489" s="749" t="s">
        <v>935</v>
      </c>
      <c r="K489" s="749" t="s">
        <v>936</v>
      </c>
      <c r="L489" s="752">
        <v>458.7</v>
      </c>
      <c r="M489" s="752">
        <v>5</v>
      </c>
      <c r="N489" s="753">
        <v>2293.5</v>
      </c>
    </row>
    <row r="490" spans="1:14" ht="14.4" customHeight="1" x14ac:dyDescent="0.3">
      <c r="A490" s="747" t="s">
        <v>557</v>
      </c>
      <c r="B490" s="748" t="s">
        <v>558</v>
      </c>
      <c r="C490" s="749" t="s">
        <v>583</v>
      </c>
      <c r="D490" s="750" t="s">
        <v>584</v>
      </c>
      <c r="E490" s="751">
        <v>50113013</v>
      </c>
      <c r="F490" s="750" t="s">
        <v>750</v>
      </c>
      <c r="G490" s="749" t="s">
        <v>559</v>
      </c>
      <c r="H490" s="749">
        <v>201030</v>
      </c>
      <c r="I490" s="749">
        <v>201030</v>
      </c>
      <c r="J490" s="749" t="s">
        <v>937</v>
      </c>
      <c r="K490" s="749" t="s">
        <v>938</v>
      </c>
      <c r="L490" s="752">
        <v>26.61</v>
      </c>
      <c r="M490" s="752">
        <v>220</v>
      </c>
      <c r="N490" s="753">
        <v>5854.2</v>
      </c>
    </row>
    <row r="491" spans="1:14" ht="14.4" customHeight="1" x14ac:dyDescent="0.3">
      <c r="A491" s="747" t="s">
        <v>557</v>
      </c>
      <c r="B491" s="748" t="s">
        <v>558</v>
      </c>
      <c r="C491" s="749" t="s">
        <v>583</v>
      </c>
      <c r="D491" s="750" t="s">
        <v>584</v>
      </c>
      <c r="E491" s="751">
        <v>50113013</v>
      </c>
      <c r="F491" s="750" t="s">
        <v>750</v>
      </c>
      <c r="G491" s="749" t="s">
        <v>590</v>
      </c>
      <c r="H491" s="749">
        <v>116600</v>
      </c>
      <c r="I491" s="749">
        <v>16600</v>
      </c>
      <c r="J491" s="749" t="s">
        <v>939</v>
      </c>
      <c r="K491" s="749" t="s">
        <v>940</v>
      </c>
      <c r="L491" s="752">
        <v>24.752499999999998</v>
      </c>
      <c r="M491" s="752">
        <v>52</v>
      </c>
      <c r="N491" s="753">
        <v>1287.1299999999999</v>
      </c>
    </row>
    <row r="492" spans="1:14" ht="14.4" customHeight="1" x14ac:dyDescent="0.3">
      <c r="A492" s="747" t="s">
        <v>557</v>
      </c>
      <c r="B492" s="748" t="s">
        <v>558</v>
      </c>
      <c r="C492" s="749" t="s">
        <v>583</v>
      </c>
      <c r="D492" s="750" t="s">
        <v>584</v>
      </c>
      <c r="E492" s="751">
        <v>50113013</v>
      </c>
      <c r="F492" s="750" t="s">
        <v>750</v>
      </c>
      <c r="G492" s="749" t="s">
        <v>601</v>
      </c>
      <c r="H492" s="749">
        <v>166269</v>
      </c>
      <c r="I492" s="749">
        <v>166269</v>
      </c>
      <c r="J492" s="749" t="s">
        <v>1191</v>
      </c>
      <c r="K492" s="749" t="s">
        <v>1192</v>
      </c>
      <c r="L492" s="752">
        <v>52.88</v>
      </c>
      <c r="M492" s="752">
        <v>3</v>
      </c>
      <c r="N492" s="753">
        <v>158.64000000000001</v>
      </c>
    </row>
    <row r="493" spans="1:14" ht="14.4" customHeight="1" x14ac:dyDescent="0.3">
      <c r="A493" s="747" t="s">
        <v>557</v>
      </c>
      <c r="B493" s="748" t="s">
        <v>558</v>
      </c>
      <c r="C493" s="749" t="s">
        <v>583</v>
      </c>
      <c r="D493" s="750" t="s">
        <v>584</v>
      </c>
      <c r="E493" s="751">
        <v>50113013</v>
      </c>
      <c r="F493" s="750" t="s">
        <v>750</v>
      </c>
      <c r="G493" s="749" t="s">
        <v>601</v>
      </c>
      <c r="H493" s="749">
        <v>166265</v>
      </c>
      <c r="I493" s="749">
        <v>166265</v>
      </c>
      <c r="J493" s="749" t="s">
        <v>1193</v>
      </c>
      <c r="K493" s="749" t="s">
        <v>1188</v>
      </c>
      <c r="L493" s="752">
        <v>33.39</v>
      </c>
      <c r="M493" s="752">
        <v>10</v>
      </c>
      <c r="N493" s="753">
        <v>333.9</v>
      </c>
    </row>
    <row r="494" spans="1:14" ht="14.4" customHeight="1" x14ac:dyDescent="0.3">
      <c r="A494" s="747" t="s">
        <v>557</v>
      </c>
      <c r="B494" s="748" t="s">
        <v>558</v>
      </c>
      <c r="C494" s="749" t="s">
        <v>583</v>
      </c>
      <c r="D494" s="750" t="s">
        <v>584</v>
      </c>
      <c r="E494" s="751">
        <v>50113014</v>
      </c>
      <c r="F494" s="750" t="s">
        <v>776</v>
      </c>
      <c r="G494" s="749" t="s">
        <v>601</v>
      </c>
      <c r="H494" s="749">
        <v>164401</v>
      </c>
      <c r="I494" s="749">
        <v>164401</v>
      </c>
      <c r="J494" s="749" t="s">
        <v>779</v>
      </c>
      <c r="K494" s="749" t="s">
        <v>780</v>
      </c>
      <c r="L494" s="752">
        <v>148.5</v>
      </c>
      <c r="M494" s="752">
        <v>8</v>
      </c>
      <c r="N494" s="753">
        <v>1188</v>
      </c>
    </row>
    <row r="495" spans="1:14" ht="14.4" customHeight="1" x14ac:dyDescent="0.3">
      <c r="A495" s="747" t="s">
        <v>557</v>
      </c>
      <c r="B495" s="748" t="s">
        <v>558</v>
      </c>
      <c r="C495" s="749" t="s">
        <v>583</v>
      </c>
      <c r="D495" s="750" t="s">
        <v>584</v>
      </c>
      <c r="E495" s="751">
        <v>50113014</v>
      </c>
      <c r="F495" s="750" t="s">
        <v>776</v>
      </c>
      <c r="G495" s="749" t="s">
        <v>590</v>
      </c>
      <c r="H495" s="749">
        <v>116895</v>
      </c>
      <c r="I495" s="749">
        <v>16895</v>
      </c>
      <c r="J495" s="749" t="s">
        <v>1194</v>
      </c>
      <c r="K495" s="749" t="s">
        <v>1195</v>
      </c>
      <c r="L495" s="752">
        <v>107.87000000000005</v>
      </c>
      <c r="M495" s="752">
        <v>3</v>
      </c>
      <c r="N495" s="753">
        <v>323.61000000000013</v>
      </c>
    </row>
    <row r="496" spans="1:14" ht="14.4" customHeight="1" x14ac:dyDescent="0.3">
      <c r="A496" s="747" t="s">
        <v>557</v>
      </c>
      <c r="B496" s="748" t="s">
        <v>558</v>
      </c>
      <c r="C496" s="749" t="s">
        <v>583</v>
      </c>
      <c r="D496" s="750" t="s">
        <v>584</v>
      </c>
      <c r="E496" s="751">
        <v>50113014</v>
      </c>
      <c r="F496" s="750" t="s">
        <v>776</v>
      </c>
      <c r="G496" s="749" t="s">
        <v>601</v>
      </c>
      <c r="H496" s="749">
        <v>189220</v>
      </c>
      <c r="I496" s="749">
        <v>189220</v>
      </c>
      <c r="J496" s="749" t="s">
        <v>1196</v>
      </c>
      <c r="K496" s="749" t="s">
        <v>1197</v>
      </c>
      <c r="L496" s="752">
        <v>6764.9999999999991</v>
      </c>
      <c r="M496" s="752">
        <v>1</v>
      </c>
      <c r="N496" s="753">
        <v>6764.9999999999991</v>
      </c>
    </row>
    <row r="497" spans="1:14" ht="14.4" customHeight="1" x14ac:dyDescent="0.3">
      <c r="A497" s="747" t="s">
        <v>557</v>
      </c>
      <c r="B497" s="748" t="s">
        <v>558</v>
      </c>
      <c r="C497" s="749" t="s">
        <v>586</v>
      </c>
      <c r="D497" s="750" t="s">
        <v>587</v>
      </c>
      <c r="E497" s="751">
        <v>50113001</v>
      </c>
      <c r="F497" s="750" t="s">
        <v>589</v>
      </c>
      <c r="G497" s="749" t="s">
        <v>590</v>
      </c>
      <c r="H497" s="749">
        <v>100362</v>
      </c>
      <c r="I497" s="749">
        <v>362</v>
      </c>
      <c r="J497" s="749" t="s">
        <v>593</v>
      </c>
      <c r="K497" s="749" t="s">
        <v>594</v>
      </c>
      <c r="L497" s="752">
        <v>86.473684210526315</v>
      </c>
      <c r="M497" s="752">
        <v>19</v>
      </c>
      <c r="N497" s="753">
        <v>1643</v>
      </c>
    </row>
    <row r="498" spans="1:14" ht="14.4" customHeight="1" x14ac:dyDescent="0.3">
      <c r="A498" s="747" t="s">
        <v>557</v>
      </c>
      <c r="B498" s="748" t="s">
        <v>558</v>
      </c>
      <c r="C498" s="749" t="s">
        <v>586</v>
      </c>
      <c r="D498" s="750" t="s">
        <v>587</v>
      </c>
      <c r="E498" s="751">
        <v>50113001</v>
      </c>
      <c r="F498" s="750" t="s">
        <v>589</v>
      </c>
      <c r="G498" s="749" t="s">
        <v>590</v>
      </c>
      <c r="H498" s="749">
        <v>847713</v>
      </c>
      <c r="I498" s="749">
        <v>125526</v>
      </c>
      <c r="J498" s="749" t="s">
        <v>794</v>
      </c>
      <c r="K498" s="749" t="s">
        <v>795</v>
      </c>
      <c r="L498" s="752">
        <v>84.25</v>
      </c>
      <c r="M498" s="752">
        <v>1</v>
      </c>
      <c r="N498" s="753">
        <v>84.25</v>
      </c>
    </row>
    <row r="499" spans="1:14" ht="14.4" customHeight="1" x14ac:dyDescent="0.3">
      <c r="A499" s="747" t="s">
        <v>557</v>
      </c>
      <c r="B499" s="748" t="s">
        <v>558</v>
      </c>
      <c r="C499" s="749" t="s">
        <v>586</v>
      </c>
      <c r="D499" s="750" t="s">
        <v>587</v>
      </c>
      <c r="E499" s="751">
        <v>50113001</v>
      </c>
      <c r="F499" s="750" t="s">
        <v>589</v>
      </c>
      <c r="G499" s="749" t="s">
        <v>590</v>
      </c>
      <c r="H499" s="749">
        <v>208456</v>
      </c>
      <c r="I499" s="749">
        <v>208456</v>
      </c>
      <c r="J499" s="749" t="s">
        <v>1198</v>
      </c>
      <c r="K499" s="749" t="s">
        <v>1199</v>
      </c>
      <c r="L499" s="752">
        <v>738.54000000000008</v>
      </c>
      <c r="M499" s="752">
        <v>3</v>
      </c>
      <c r="N499" s="753">
        <v>2215.6200000000003</v>
      </c>
    </row>
    <row r="500" spans="1:14" ht="14.4" customHeight="1" x14ac:dyDescent="0.3">
      <c r="A500" s="747" t="s">
        <v>557</v>
      </c>
      <c r="B500" s="748" t="s">
        <v>558</v>
      </c>
      <c r="C500" s="749" t="s">
        <v>586</v>
      </c>
      <c r="D500" s="750" t="s">
        <v>587</v>
      </c>
      <c r="E500" s="751">
        <v>50113001</v>
      </c>
      <c r="F500" s="750" t="s">
        <v>589</v>
      </c>
      <c r="G500" s="749" t="s">
        <v>590</v>
      </c>
      <c r="H500" s="749">
        <v>198880</v>
      </c>
      <c r="I500" s="749">
        <v>98880</v>
      </c>
      <c r="J500" s="749" t="s">
        <v>1200</v>
      </c>
      <c r="K500" s="749" t="s">
        <v>1201</v>
      </c>
      <c r="L500" s="752">
        <v>201.30000660088962</v>
      </c>
      <c r="M500" s="752">
        <v>90</v>
      </c>
      <c r="N500" s="753">
        <v>18117.000594080066</v>
      </c>
    </row>
    <row r="501" spans="1:14" ht="14.4" customHeight="1" x14ac:dyDescent="0.3">
      <c r="A501" s="747" t="s">
        <v>557</v>
      </c>
      <c r="B501" s="748" t="s">
        <v>558</v>
      </c>
      <c r="C501" s="749" t="s">
        <v>586</v>
      </c>
      <c r="D501" s="750" t="s">
        <v>587</v>
      </c>
      <c r="E501" s="751">
        <v>50113001</v>
      </c>
      <c r="F501" s="750" t="s">
        <v>589</v>
      </c>
      <c r="G501" s="749" t="s">
        <v>590</v>
      </c>
      <c r="H501" s="749">
        <v>51366</v>
      </c>
      <c r="I501" s="749">
        <v>51366</v>
      </c>
      <c r="J501" s="749" t="s">
        <v>669</v>
      </c>
      <c r="K501" s="749" t="s">
        <v>670</v>
      </c>
      <c r="L501" s="752">
        <v>171.60000000000002</v>
      </c>
      <c r="M501" s="752">
        <v>1</v>
      </c>
      <c r="N501" s="753">
        <v>171.60000000000002</v>
      </c>
    </row>
    <row r="502" spans="1:14" ht="14.4" customHeight="1" x14ac:dyDescent="0.3">
      <c r="A502" s="747" t="s">
        <v>557</v>
      </c>
      <c r="B502" s="748" t="s">
        <v>558</v>
      </c>
      <c r="C502" s="749" t="s">
        <v>586</v>
      </c>
      <c r="D502" s="750" t="s">
        <v>587</v>
      </c>
      <c r="E502" s="751">
        <v>50113001</v>
      </c>
      <c r="F502" s="750" t="s">
        <v>589</v>
      </c>
      <c r="G502" s="749" t="s">
        <v>590</v>
      </c>
      <c r="H502" s="749">
        <v>100802</v>
      </c>
      <c r="I502" s="749">
        <v>0</v>
      </c>
      <c r="J502" s="749" t="s">
        <v>674</v>
      </c>
      <c r="K502" s="749" t="s">
        <v>675</v>
      </c>
      <c r="L502" s="752">
        <v>88.047894400798086</v>
      </c>
      <c r="M502" s="752">
        <v>20</v>
      </c>
      <c r="N502" s="753">
        <v>1760.9578880159618</v>
      </c>
    </row>
    <row r="503" spans="1:14" ht="14.4" customHeight="1" x14ac:dyDescent="0.3">
      <c r="A503" s="747" t="s">
        <v>557</v>
      </c>
      <c r="B503" s="748" t="s">
        <v>558</v>
      </c>
      <c r="C503" s="749" t="s">
        <v>586</v>
      </c>
      <c r="D503" s="750" t="s">
        <v>587</v>
      </c>
      <c r="E503" s="751">
        <v>50113001</v>
      </c>
      <c r="F503" s="750" t="s">
        <v>589</v>
      </c>
      <c r="G503" s="749" t="s">
        <v>590</v>
      </c>
      <c r="H503" s="749">
        <v>844940</v>
      </c>
      <c r="I503" s="749">
        <v>0</v>
      </c>
      <c r="J503" s="749" t="s">
        <v>1202</v>
      </c>
      <c r="K503" s="749" t="s">
        <v>559</v>
      </c>
      <c r="L503" s="752">
        <v>125.18154332595677</v>
      </c>
      <c r="M503" s="752">
        <v>17</v>
      </c>
      <c r="N503" s="753">
        <v>2128.086236541265</v>
      </c>
    </row>
    <row r="504" spans="1:14" ht="14.4" customHeight="1" x14ac:dyDescent="0.3">
      <c r="A504" s="747" t="s">
        <v>557</v>
      </c>
      <c r="B504" s="748" t="s">
        <v>558</v>
      </c>
      <c r="C504" s="749" t="s">
        <v>586</v>
      </c>
      <c r="D504" s="750" t="s">
        <v>587</v>
      </c>
      <c r="E504" s="751">
        <v>50113001</v>
      </c>
      <c r="F504" s="750" t="s">
        <v>589</v>
      </c>
      <c r="G504" s="749" t="s">
        <v>590</v>
      </c>
      <c r="H504" s="749">
        <v>930589</v>
      </c>
      <c r="I504" s="749">
        <v>0</v>
      </c>
      <c r="J504" s="749" t="s">
        <v>1203</v>
      </c>
      <c r="K504" s="749" t="s">
        <v>559</v>
      </c>
      <c r="L504" s="752">
        <v>99.504372458124251</v>
      </c>
      <c r="M504" s="752">
        <v>17</v>
      </c>
      <c r="N504" s="753">
        <v>1691.5743317881122</v>
      </c>
    </row>
    <row r="505" spans="1:14" ht="14.4" customHeight="1" x14ac:dyDescent="0.3">
      <c r="A505" s="747" t="s">
        <v>557</v>
      </c>
      <c r="B505" s="748" t="s">
        <v>558</v>
      </c>
      <c r="C505" s="749" t="s">
        <v>586</v>
      </c>
      <c r="D505" s="750" t="s">
        <v>587</v>
      </c>
      <c r="E505" s="751">
        <v>50113001</v>
      </c>
      <c r="F505" s="750" t="s">
        <v>589</v>
      </c>
      <c r="G505" s="749" t="s">
        <v>590</v>
      </c>
      <c r="H505" s="749">
        <v>930759</v>
      </c>
      <c r="I505" s="749">
        <v>0</v>
      </c>
      <c r="J505" s="749" t="s">
        <v>1204</v>
      </c>
      <c r="K505" s="749" t="s">
        <v>559</v>
      </c>
      <c r="L505" s="752">
        <v>184.96217749512076</v>
      </c>
      <c r="M505" s="752">
        <v>16</v>
      </c>
      <c r="N505" s="753">
        <v>2959.3948399219321</v>
      </c>
    </row>
    <row r="506" spans="1:14" ht="14.4" customHeight="1" x14ac:dyDescent="0.3">
      <c r="A506" s="747" t="s">
        <v>557</v>
      </c>
      <c r="B506" s="748" t="s">
        <v>558</v>
      </c>
      <c r="C506" s="749" t="s">
        <v>586</v>
      </c>
      <c r="D506" s="750" t="s">
        <v>587</v>
      </c>
      <c r="E506" s="751">
        <v>50113001</v>
      </c>
      <c r="F506" s="750" t="s">
        <v>589</v>
      </c>
      <c r="G506" s="749" t="s">
        <v>590</v>
      </c>
      <c r="H506" s="749">
        <v>900441</v>
      </c>
      <c r="I506" s="749">
        <v>0</v>
      </c>
      <c r="J506" s="749" t="s">
        <v>1046</v>
      </c>
      <c r="K506" s="749" t="s">
        <v>1047</v>
      </c>
      <c r="L506" s="752">
        <v>191.78088522343648</v>
      </c>
      <c r="M506" s="752">
        <v>29</v>
      </c>
      <c r="N506" s="753">
        <v>5561.6456714796577</v>
      </c>
    </row>
    <row r="507" spans="1:14" ht="14.4" customHeight="1" x14ac:dyDescent="0.3">
      <c r="A507" s="747" t="s">
        <v>557</v>
      </c>
      <c r="B507" s="748" t="s">
        <v>558</v>
      </c>
      <c r="C507" s="749" t="s">
        <v>586</v>
      </c>
      <c r="D507" s="750" t="s">
        <v>587</v>
      </c>
      <c r="E507" s="751">
        <v>50113001</v>
      </c>
      <c r="F507" s="750" t="s">
        <v>589</v>
      </c>
      <c r="G507" s="749" t="s">
        <v>590</v>
      </c>
      <c r="H507" s="749">
        <v>900321</v>
      </c>
      <c r="I507" s="749">
        <v>0</v>
      </c>
      <c r="J507" s="749" t="s">
        <v>1205</v>
      </c>
      <c r="K507" s="749" t="s">
        <v>559</v>
      </c>
      <c r="L507" s="752">
        <v>230.71491669347876</v>
      </c>
      <c r="M507" s="752">
        <v>5</v>
      </c>
      <c r="N507" s="753">
        <v>1153.5745834673937</v>
      </c>
    </row>
    <row r="508" spans="1:14" ht="14.4" customHeight="1" x14ac:dyDescent="0.3">
      <c r="A508" s="747" t="s">
        <v>557</v>
      </c>
      <c r="B508" s="748" t="s">
        <v>558</v>
      </c>
      <c r="C508" s="749" t="s">
        <v>586</v>
      </c>
      <c r="D508" s="750" t="s">
        <v>587</v>
      </c>
      <c r="E508" s="751">
        <v>50113001</v>
      </c>
      <c r="F508" s="750" t="s">
        <v>589</v>
      </c>
      <c r="G508" s="749" t="s">
        <v>590</v>
      </c>
      <c r="H508" s="749">
        <v>900007</v>
      </c>
      <c r="I508" s="749">
        <v>0</v>
      </c>
      <c r="J508" s="749" t="s">
        <v>1206</v>
      </c>
      <c r="K508" s="749" t="s">
        <v>559</v>
      </c>
      <c r="L508" s="752">
        <v>56.675898261556114</v>
      </c>
      <c r="M508" s="752">
        <v>246</v>
      </c>
      <c r="N508" s="753">
        <v>13942.270972342803</v>
      </c>
    </row>
    <row r="509" spans="1:14" ht="14.4" customHeight="1" x14ac:dyDescent="0.3">
      <c r="A509" s="747" t="s">
        <v>557</v>
      </c>
      <c r="B509" s="748" t="s">
        <v>558</v>
      </c>
      <c r="C509" s="749" t="s">
        <v>586</v>
      </c>
      <c r="D509" s="750" t="s">
        <v>587</v>
      </c>
      <c r="E509" s="751">
        <v>50113001</v>
      </c>
      <c r="F509" s="750" t="s">
        <v>589</v>
      </c>
      <c r="G509" s="749" t="s">
        <v>590</v>
      </c>
      <c r="H509" s="749">
        <v>930241</v>
      </c>
      <c r="I509" s="749">
        <v>0</v>
      </c>
      <c r="J509" s="749" t="s">
        <v>1207</v>
      </c>
      <c r="K509" s="749" t="s">
        <v>559</v>
      </c>
      <c r="L509" s="752">
        <v>570.72900736012116</v>
      </c>
      <c r="M509" s="752">
        <v>17</v>
      </c>
      <c r="N509" s="753">
        <v>9702.3931251220602</v>
      </c>
    </row>
    <row r="510" spans="1:14" ht="14.4" customHeight="1" x14ac:dyDescent="0.3">
      <c r="A510" s="747" t="s">
        <v>557</v>
      </c>
      <c r="B510" s="748" t="s">
        <v>558</v>
      </c>
      <c r="C510" s="749" t="s">
        <v>586</v>
      </c>
      <c r="D510" s="750" t="s">
        <v>587</v>
      </c>
      <c r="E510" s="751">
        <v>50113001</v>
      </c>
      <c r="F510" s="750" t="s">
        <v>589</v>
      </c>
      <c r="G510" s="749" t="s">
        <v>590</v>
      </c>
      <c r="H510" s="749">
        <v>921564</v>
      </c>
      <c r="I510" s="749">
        <v>0</v>
      </c>
      <c r="J510" s="749" t="s">
        <v>1208</v>
      </c>
      <c r="K510" s="749" t="s">
        <v>559</v>
      </c>
      <c r="L510" s="752">
        <v>207.41591148006898</v>
      </c>
      <c r="M510" s="752">
        <v>17</v>
      </c>
      <c r="N510" s="753">
        <v>3526.0704951611729</v>
      </c>
    </row>
    <row r="511" spans="1:14" ht="14.4" customHeight="1" x14ac:dyDescent="0.3">
      <c r="A511" s="747" t="s">
        <v>557</v>
      </c>
      <c r="B511" s="748" t="s">
        <v>558</v>
      </c>
      <c r="C511" s="749" t="s">
        <v>586</v>
      </c>
      <c r="D511" s="750" t="s">
        <v>587</v>
      </c>
      <c r="E511" s="751">
        <v>50113001</v>
      </c>
      <c r="F511" s="750" t="s">
        <v>589</v>
      </c>
      <c r="G511" s="749" t="s">
        <v>590</v>
      </c>
      <c r="H511" s="749">
        <v>102439</v>
      </c>
      <c r="I511" s="749">
        <v>2439</v>
      </c>
      <c r="J511" s="749" t="s">
        <v>1209</v>
      </c>
      <c r="K511" s="749" t="s">
        <v>1210</v>
      </c>
      <c r="L511" s="752">
        <v>285.08000000000004</v>
      </c>
      <c r="M511" s="752">
        <v>10</v>
      </c>
      <c r="N511" s="753">
        <v>2850.8</v>
      </c>
    </row>
    <row r="512" spans="1:14" ht="14.4" customHeight="1" x14ac:dyDescent="0.3">
      <c r="A512" s="747" t="s">
        <v>557</v>
      </c>
      <c r="B512" s="748" t="s">
        <v>558</v>
      </c>
      <c r="C512" s="749" t="s">
        <v>586</v>
      </c>
      <c r="D512" s="750" t="s">
        <v>587</v>
      </c>
      <c r="E512" s="751">
        <v>50113001</v>
      </c>
      <c r="F512" s="750" t="s">
        <v>589</v>
      </c>
      <c r="G512" s="749" t="s">
        <v>590</v>
      </c>
      <c r="H512" s="749">
        <v>100502</v>
      </c>
      <c r="I512" s="749">
        <v>502</v>
      </c>
      <c r="J512" s="749" t="s">
        <v>696</v>
      </c>
      <c r="K512" s="749" t="s">
        <v>697</v>
      </c>
      <c r="L512" s="752">
        <v>238.66666666666666</v>
      </c>
      <c r="M512" s="752">
        <v>6</v>
      </c>
      <c r="N512" s="753">
        <v>1432</v>
      </c>
    </row>
    <row r="513" spans="1:14" ht="14.4" customHeight="1" x14ac:dyDescent="0.3">
      <c r="A513" s="747" t="s">
        <v>557</v>
      </c>
      <c r="B513" s="748" t="s">
        <v>558</v>
      </c>
      <c r="C513" s="749" t="s">
        <v>586</v>
      </c>
      <c r="D513" s="750" t="s">
        <v>587</v>
      </c>
      <c r="E513" s="751">
        <v>50113001</v>
      </c>
      <c r="F513" s="750" t="s">
        <v>589</v>
      </c>
      <c r="G513" s="749" t="s">
        <v>590</v>
      </c>
      <c r="H513" s="749">
        <v>113441</v>
      </c>
      <c r="I513" s="749">
        <v>13441</v>
      </c>
      <c r="J513" s="749" t="s">
        <v>1211</v>
      </c>
      <c r="K513" s="749" t="s">
        <v>1201</v>
      </c>
      <c r="L513" s="752">
        <v>246.5</v>
      </c>
      <c r="M513" s="752">
        <v>41</v>
      </c>
      <c r="N513" s="753">
        <v>10106.5</v>
      </c>
    </row>
    <row r="514" spans="1:14" ht="14.4" customHeight="1" x14ac:dyDescent="0.3">
      <c r="A514" s="747" t="s">
        <v>557</v>
      </c>
      <c r="B514" s="748" t="s">
        <v>558</v>
      </c>
      <c r="C514" s="749" t="s">
        <v>586</v>
      </c>
      <c r="D514" s="750" t="s">
        <v>587</v>
      </c>
      <c r="E514" s="751">
        <v>50113001</v>
      </c>
      <c r="F514" s="750" t="s">
        <v>589</v>
      </c>
      <c r="G514" s="749" t="s">
        <v>590</v>
      </c>
      <c r="H514" s="749">
        <v>100812</v>
      </c>
      <c r="I514" s="749">
        <v>812</v>
      </c>
      <c r="J514" s="749" t="s">
        <v>1212</v>
      </c>
      <c r="K514" s="749" t="s">
        <v>1213</v>
      </c>
      <c r="L514" s="752">
        <v>63.459999999999994</v>
      </c>
      <c r="M514" s="752">
        <v>8</v>
      </c>
      <c r="N514" s="753">
        <v>507.67999999999995</v>
      </c>
    </row>
    <row r="515" spans="1:14" ht="14.4" customHeight="1" x14ac:dyDescent="0.3">
      <c r="A515" s="747" t="s">
        <v>557</v>
      </c>
      <c r="B515" s="748" t="s">
        <v>558</v>
      </c>
      <c r="C515" s="749" t="s">
        <v>586</v>
      </c>
      <c r="D515" s="750" t="s">
        <v>587</v>
      </c>
      <c r="E515" s="751">
        <v>50113001</v>
      </c>
      <c r="F515" s="750" t="s">
        <v>589</v>
      </c>
      <c r="G515" s="749" t="s">
        <v>590</v>
      </c>
      <c r="H515" s="749">
        <v>208646</v>
      </c>
      <c r="I515" s="749">
        <v>208646</v>
      </c>
      <c r="J515" s="749" t="s">
        <v>1212</v>
      </c>
      <c r="K515" s="749" t="s">
        <v>1214</v>
      </c>
      <c r="L515" s="752">
        <v>63.380000000000038</v>
      </c>
      <c r="M515" s="752">
        <v>11</v>
      </c>
      <c r="N515" s="753">
        <v>697.1800000000004</v>
      </c>
    </row>
    <row r="516" spans="1:14" ht="14.4" customHeight="1" x14ac:dyDescent="0.3">
      <c r="A516" s="747" t="s">
        <v>557</v>
      </c>
      <c r="B516" s="748" t="s">
        <v>558</v>
      </c>
      <c r="C516" s="749" t="s">
        <v>586</v>
      </c>
      <c r="D516" s="750" t="s">
        <v>587</v>
      </c>
      <c r="E516" s="751">
        <v>50113001</v>
      </c>
      <c r="F516" s="750" t="s">
        <v>589</v>
      </c>
      <c r="G516" s="749" t="s">
        <v>590</v>
      </c>
      <c r="H516" s="749">
        <v>128178</v>
      </c>
      <c r="I516" s="749">
        <v>28178</v>
      </c>
      <c r="J516" s="749" t="s">
        <v>1215</v>
      </c>
      <c r="K516" s="749" t="s">
        <v>1216</v>
      </c>
      <c r="L516" s="752">
        <v>1316.0444999999995</v>
      </c>
      <c r="M516" s="752">
        <v>20</v>
      </c>
      <c r="N516" s="753">
        <v>26320.889999999992</v>
      </c>
    </row>
    <row r="517" spans="1:14" ht="14.4" customHeight="1" x14ac:dyDescent="0.3">
      <c r="A517" s="747" t="s">
        <v>557</v>
      </c>
      <c r="B517" s="748" t="s">
        <v>558</v>
      </c>
      <c r="C517" s="749" t="s">
        <v>586</v>
      </c>
      <c r="D517" s="750" t="s">
        <v>587</v>
      </c>
      <c r="E517" s="751">
        <v>50113001</v>
      </c>
      <c r="F517" s="750" t="s">
        <v>589</v>
      </c>
      <c r="G517" s="749" t="s">
        <v>590</v>
      </c>
      <c r="H517" s="749">
        <v>153346</v>
      </c>
      <c r="I517" s="749">
        <v>153346</v>
      </c>
      <c r="J517" s="749" t="s">
        <v>1217</v>
      </c>
      <c r="K517" s="749" t="s">
        <v>1218</v>
      </c>
      <c r="L517" s="752">
        <v>2730.9638888888885</v>
      </c>
      <c r="M517" s="752">
        <v>36</v>
      </c>
      <c r="N517" s="753">
        <v>98314.699999999983</v>
      </c>
    </row>
    <row r="518" spans="1:14" ht="14.4" customHeight="1" x14ac:dyDescent="0.3">
      <c r="A518" s="747" t="s">
        <v>557</v>
      </c>
      <c r="B518" s="748" t="s">
        <v>558</v>
      </c>
      <c r="C518" s="749" t="s">
        <v>586</v>
      </c>
      <c r="D518" s="750" t="s">
        <v>587</v>
      </c>
      <c r="E518" s="751">
        <v>50113001</v>
      </c>
      <c r="F518" s="750" t="s">
        <v>589</v>
      </c>
      <c r="G518" s="749" t="s">
        <v>590</v>
      </c>
      <c r="H518" s="749">
        <v>153347</v>
      </c>
      <c r="I518" s="749">
        <v>153347</v>
      </c>
      <c r="J518" s="749" t="s">
        <v>1217</v>
      </c>
      <c r="K518" s="749" t="s">
        <v>1219</v>
      </c>
      <c r="L518" s="752">
        <v>4851</v>
      </c>
      <c r="M518" s="752">
        <v>64</v>
      </c>
      <c r="N518" s="753">
        <v>310464</v>
      </c>
    </row>
    <row r="519" spans="1:14" ht="14.4" customHeight="1" x14ac:dyDescent="0.3">
      <c r="A519" s="747" t="s">
        <v>557</v>
      </c>
      <c r="B519" s="748" t="s">
        <v>558</v>
      </c>
      <c r="C519" s="749" t="s">
        <v>586</v>
      </c>
      <c r="D519" s="750" t="s">
        <v>587</v>
      </c>
      <c r="E519" s="751">
        <v>50113009</v>
      </c>
      <c r="F519" s="750" t="s">
        <v>1220</v>
      </c>
      <c r="G519" s="749" t="s">
        <v>590</v>
      </c>
      <c r="H519" s="749">
        <v>29817</v>
      </c>
      <c r="I519" s="749">
        <v>29817</v>
      </c>
      <c r="J519" s="749" t="s">
        <v>1221</v>
      </c>
      <c r="K519" s="749" t="s">
        <v>1222</v>
      </c>
      <c r="L519" s="752">
        <v>29620.538461538465</v>
      </c>
      <c r="M519" s="752">
        <v>13</v>
      </c>
      <c r="N519" s="753">
        <v>385067.00000000006</v>
      </c>
    </row>
    <row r="520" spans="1:14" ht="14.4" customHeight="1" thickBot="1" x14ac:dyDescent="0.35">
      <c r="A520" s="754" t="s">
        <v>557</v>
      </c>
      <c r="B520" s="755" t="s">
        <v>558</v>
      </c>
      <c r="C520" s="756" t="s">
        <v>586</v>
      </c>
      <c r="D520" s="757" t="s">
        <v>587</v>
      </c>
      <c r="E520" s="758">
        <v>50113013</v>
      </c>
      <c r="F520" s="757" t="s">
        <v>750</v>
      </c>
      <c r="G520" s="756" t="s">
        <v>590</v>
      </c>
      <c r="H520" s="756">
        <v>101066</v>
      </c>
      <c r="I520" s="756">
        <v>1066</v>
      </c>
      <c r="J520" s="756" t="s">
        <v>765</v>
      </c>
      <c r="K520" s="756" t="s">
        <v>766</v>
      </c>
      <c r="L520" s="759">
        <v>54.055000000000007</v>
      </c>
      <c r="M520" s="759">
        <v>6</v>
      </c>
      <c r="N520" s="760">
        <v>324.33000000000004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1223</v>
      </c>
      <c r="B5" s="745">
        <v>3651.1000000000004</v>
      </c>
      <c r="C5" s="765">
        <v>8.5102941202806065E-2</v>
      </c>
      <c r="D5" s="745">
        <v>39251.060000547834</v>
      </c>
      <c r="E5" s="765">
        <v>0.91489705879719396</v>
      </c>
      <c r="F5" s="746">
        <v>42902.160000547832</v>
      </c>
    </row>
    <row r="6" spans="1:6" ht="14.4" customHeight="1" x14ac:dyDescent="0.3">
      <c r="A6" s="776" t="s">
        <v>1224</v>
      </c>
      <c r="B6" s="752"/>
      <c r="C6" s="766">
        <v>0</v>
      </c>
      <c r="D6" s="752">
        <v>21576.929</v>
      </c>
      <c r="E6" s="766">
        <v>1</v>
      </c>
      <c r="F6" s="753">
        <v>21576.929</v>
      </c>
    </row>
    <row r="7" spans="1:6" ht="14.4" customHeight="1" x14ac:dyDescent="0.3">
      <c r="A7" s="776" t="s">
        <v>1225</v>
      </c>
      <c r="B7" s="752"/>
      <c r="C7" s="766">
        <v>0</v>
      </c>
      <c r="D7" s="752">
        <v>363.9</v>
      </c>
      <c r="E7" s="766">
        <v>1</v>
      </c>
      <c r="F7" s="753">
        <v>363.9</v>
      </c>
    </row>
    <row r="8" spans="1:6" ht="14.4" customHeight="1" thickBot="1" x14ac:dyDescent="0.35">
      <c r="A8" s="777" t="s">
        <v>1226</v>
      </c>
      <c r="B8" s="768">
        <v>16143.700000000003</v>
      </c>
      <c r="C8" s="769">
        <v>8.9882592021724717E-2</v>
      </c>
      <c r="D8" s="768">
        <v>163465.05000242597</v>
      </c>
      <c r="E8" s="769">
        <v>0.91011740797827523</v>
      </c>
      <c r="F8" s="770">
        <v>179608.75000242598</v>
      </c>
    </row>
    <row r="9" spans="1:6" ht="14.4" customHeight="1" thickBot="1" x14ac:dyDescent="0.35">
      <c r="A9" s="771" t="s">
        <v>3</v>
      </c>
      <c r="B9" s="772">
        <v>19794.800000000003</v>
      </c>
      <c r="C9" s="773">
        <v>8.0976310828204806E-2</v>
      </c>
      <c r="D9" s="772">
        <v>224656.93900297381</v>
      </c>
      <c r="E9" s="773">
        <v>0.91902368917179522</v>
      </c>
      <c r="F9" s="774">
        <v>244451.7390029738</v>
      </c>
    </row>
    <row r="10" spans="1:6" ht="14.4" customHeight="1" thickBot="1" x14ac:dyDescent="0.35"/>
    <row r="11" spans="1:6" ht="14.4" customHeight="1" x14ac:dyDescent="0.3">
      <c r="A11" s="775" t="s">
        <v>1227</v>
      </c>
      <c r="B11" s="745"/>
      <c r="C11" s="765">
        <v>0</v>
      </c>
      <c r="D11" s="745">
        <v>60.580000000000041</v>
      </c>
      <c r="E11" s="765">
        <v>1</v>
      </c>
      <c r="F11" s="746">
        <v>60.580000000000041</v>
      </c>
    </row>
    <row r="12" spans="1:6" ht="14.4" customHeight="1" x14ac:dyDescent="0.3">
      <c r="A12" s="776" t="s">
        <v>1228</v>
      </c>
      <c r="B12" s="752"/>
      <c r="C12" s="766">
        <v>0</v>
      </c>
      <c r="D12" s="752">
        <v>11071.65</v>
      </c>
      <c r="E12" s="766">
        <v>1</v>
      </c>
      <c r="F12" s="753">
        <v>11071.65</v>
      </c>
    </row>
    <row r="13" spans="1:6" ht="14.4" customHeight="1" x14ac:dyDescent="0.3">
      <c r="A13" s="776" t="s">
        <v>1229</v>
      </c>
      <c r="B13" s="752"/>
      <c r="C13" s="766">
        <v>0</v>
      </c>
      <c r="D13" s="752">
        <v>726.6099999999999</v>
      </c>
      <c r="E13" s="766">
        <v>1</v>
      </c>
      <c r="F13" s="753">
        <v>726.6099999999999</v>
      </c>
    </row>
    <row r="14" spans="1:6" ht="14.4" customHeight="1" x14ac:dyDescent="0.3">
      <c r="A14" s="776" t="s">
        <v>1230</v>
      </c>
      <c r="B14" s="752"/>
      <c r="C14" s="766">
        <v>0</v>
      </c>
      <c r="D14" s="752">
        <v>87.180000000000021</v>
      </c>
      <c r="E14" s="766">
        <v>1</v>
      </c>
      <c r="F14" s="753">
        <v>87.180000000000021</v>
      </c>
    </row>
    <row r="15" spans="1:6" ht="14.4" customHeight="1" x14ac:dyDescent="0.3">
      <c r="A15" s="776" t="s">
        <v>1231</v>
      </c>
      <c r="B15" s="752"/>
      <c r="C15" s="766">
        <v>0</v>
      </c>
      <c r="D15" s="752">
        <v>47715.21</v>
      </c>
      <c r="E15" s="766">
        <v>1</v>
      </c>
      <c r="F15" s="753">
        <v>47715.21</v>
      </c>
    </row>
    <row r="16" spans="1:6" ht="14.4" customHeight="1" x14ac:dyDescent="0.3">
      <c r="A16" s="776" t="s">
        <v>1232</v>
      </c>
      <c r="B16" s="752"/>
      <c r="C16" s="766">
        <v>0</v>
      </c>
      <c r="D16" s="752">
        <v>208.68</v>
      </c>
      <c r="E16" s="766">
        <v>1</v>
      </c>
      <c r="F16" s="753">
        <v>208.68</v>
      </c>
    </row>
    <row r="17" spans="1:6" ht="14.4" customHeight="1" x14ac:dyDescent="0.3">
      <c r="A17" s="776" t="s">
        <v>1233</v>
      </c>
      <c r="B17" s="752">
        <v>72.700000000000031</v>
      </c>
      <c r="C17" s="766">
        <v>3.4799674460569467E-2</v>
      </c>
      <c r="D17" s="752">
        <v>2016.4000024260104</v>
      </c>
      <c r="E17" s="766">
        <v>0.96520032553943069</v>
      </c>
      <c r="F17" s="753">
        <v>2089.1000024260102</v>
      </c>
    </row>
    <row r="18" spans="1:6" ht="14.4" customHeight="1" x14ac:dyDescent="0.3">
      <c r="A18" s="776" t="s">
        <v>1234</v>
      </c>
      <c r="B18" s="752"/>
      <c r="C18" s="766">
        <v>0</v>
      </c>
      <c r="D18" s="752">
        <v>293.27999999999997</v>
      </c>
      <c r="E18" s="766">
        <v>1</v>
      </c>
      <c r="F18" s="753">
        <v>293.27999999999997</v>
      </c>
    </row>
    <row r="19" spans="1:6" ht="14.4" customHeight="1" x14ac:dyDescent="0.3">
      <c r="A19" s="776" t="s">
        <v>1235</v>
      </c>
      <c r="B19" s="752"/>
      <c r="C19" s="766">
        <v>0</v>
      </c>
      <c r="D19" s="752">
        <v>290.36000000000007</v>
      </c>
      <c r="E19" s="766">
        <v>1</v>
      </c>
      <c r="F19" s="753">
        <v>290.36000000000007</v>
      </c>
    </row>
    <row r="20" spans="1:6" ht="14.4" customHeight="1" x14ac:dyDescent="0.3">
      <c r="A20" s="776" t="s">
        <v>1236</v>
      </c>
      <c r="B20" s="752"/>
      <c r="C20" s="766">
        <v>0</v>
      </c>
      <c r="D20" s="752">
        <v>808.05</v>
      </c>
      <c r="E20" s="766">
        <v>1</v>
      </c>
      <c r="F20" s="753">
        <v>808.05</v>
      </c>
    </row>
    <row r="21" spans="1:6" ht="14.4" customHeight="1" x14ac:dyDescent="0.3">
      <c r="A21" s="776" t="s">
        <v>1237</v>
      </c>
      <c r="B21" s="752"/>
      <c r="C21" s="766">
        <v>0</v>
      </c>
      <c r="D21" s="752">
        <v>982.25999999999988</v>
      </c>
      <c r="E21" s="766">
        <v>1</v>
      </c>
      <c r="F21" s="753">
        <v>982.25999999999988</v>
      </c>
    </row>
    <row r="22" spans="1:6" ht="14.4" customHeight="1" x14ac:dyDescent="0.3">
      <c r="A22" s="776" t="s">
        <v>1238</v>
      </c>
      <c r="B22" s="752"/>
      <c r="C22" s="766">
        <v>0</v>
      </c>
      <c r="D22" s="752">
        <v>2823.33</v>
      </c>
      <c r="E22" s="766">
        <v>1</v>
      </c>
      <c r="F22" s="753">
        <v>2823.33</v>
      </c>
    </row>
    <row r="23" spans="1:6" ht="14.4" customHeight="1" x14ac:dyDescent="0.3">
      <c r="A23" s="776" t="s">
        <v>1239</v>
      </c>
      <c r="B23" s="752"/>
      <c r="C23" s="766">
        <v>0</v>
      </c>
      <c r="D23" s="752">
        <v>196.12</v>
      </c>
      <c r="E23" s="766">
        <v>1</v>
      </c>
      <c r="F23" s="753">
        <v>196.12</v>
      </c>
    </row>
    <row r="24" spans="1:6" ht="14.4" customHeight="1" x14ac:dyDescent="0.3">
      <c r="A24" s="776" t="s">
        <v>1240</v>
      </c>
      <c r="B24" s="752"/>
      <c r="C24" s="766">
        <v>0</v>
      </c>
      <c r="D24" s="752">
        <v>26.149999999999988</v>
      </c>
      <c r="E24" s="766">
        <v>1</v>
      </c>
      <c r="F24" s="753">
        <v>26.149999999999988</v>
      </c>
    </row>
    <row r="25" spans="1:6" ht="14.4" customHeight="1" x14ac:dyDescent="0.3">
      <c r="A25" s="776" t="s">
        <v>1241</v>
      </c>
      <c r="B25" s="752"/>
      <c r="C25" s="766">
        <v>0</v>
      </c>
      <c r="D25" s="752">
        <v>64.860000000000014</v>
      </c>
      <c r="E25" s="766">
        <v>1</v>
      </c>
      <c r="F25" s="753">
        <v>64.860000000000014</v>
      </c>
    </row>
    <row r="26" spans="1:6" ht="14.4" customHeight="1" x14ac:dyDescent="0.3">
      <c r="A26" s="776" t="s">
        <v>1242</v>
      </c>
      <c r="B26" s="752"/>
      <c r="C26" s="766">
        <v>0</v>
      </c>
      <c r="D26" s="752">
        <v>51.31</v>
      </c>
      <c r="E26" s="766">
        <v>1</v>
      </c>
      <c r="F26" s="753">
        <v>51.31</v>
      </c>
    </row>
    <row r="27" spans="1:6" ht="14.4" customHeight="1" x14ac:dyDescent="0.3">
      <c r="A27" s="776" t="s">
        <v>1243</v>
      </c>
      <c r="B27" s="752"/>
      <c r="C27" s="766">
        <v>0</v>
      </c>
      <c r="D27" s="752">
        <v>162.82999999999987</v>
      </c>
      <c r="E27" s="766">
        <v>1</v>
      </c>
      <c r="F27" s="753">
        <v>162.82999999999987</v>
      </c>
    </row>
    <row r="28" spans="1:6" ht="14.4" customHeight="1" x14ac:dyDescent="0.3">
      <c r="A28" s="776" t="s">
        <v>1244</v>
      </c>
      <c r="B28" s="752"/>
      <c r="C28" s="766">
        <v>0</v>
      </c>
      <c r="D28" s="752">
        <v>330.82000000000005</v>
      </c>
      <c r="E28" s="766">
        <v>1</v>
      </c>
      <c r="F28" s="753">
        <v>330.82000000000005</v>
      </c>
    </row>
    <row r="29" spans="1:6" ht="14.4" customHeight="1" x14ac:dyDescent="0.3">
      <c r="A29" s="776" t="s">
        <v>1245</v>
      </c>
      <c r="B29" s="752"/>
      <c r="C29" s="766">
        <v>0</v>
      </c>
      <c r="D29" s="752">
        <v>1226.8400000000001</v>
      </c>
      <c r="E29" s="766">
        <v>1</v>
      </c>
      <c r="F29" s="753">
        <v>1226.8400000000001</v>
      </c>
    </row>
    <row r="30" spans="1:6" ht="14.4" customHeight="1" x14ac:dyDescent="0.3">
      <c r="A30" s="776" t="s">
        <v>1246</v>
      </c>
      <c r="B30" s="752"/>
      <c r="C30" s="766">
        <v>0</v>
      </c>
      <c r="D30" s="752">
        <v>36.58</v>
      </c>
      <c r="E30" s="766">
        <v>1</v>
      </c>
      <c r="F30" s="753">
        <v>36.58</v>
      </c>
    </row>
    <row r="31" spans="1:6" ht="14.4" customHeight="1" x14ac:dyDescent="0.3">
      <c r="A31" s="776" t="s">
        <v>1247</v>
      </c>
      <c r="B31" s="752"/>
      <c r="C31" s="766">
        <v>0</v>
      </c>
      <c r="D31" s="752">
        <v>58.310000000000016</v>
      </c>
      <c r="E31" s="766">
        <v>1</v>
      </c>
      <c r="F31" s="753">
        <v>58.310000000000016</v>
      </c>
    </row>
    <row r="32" spans="1:6" ht="14.4" customHeight="1" x14ac:dyDescent="0.3">
      <c r="A32" s="776" t="s">
        <v>1248</v>
      </c>
      <c r="B32" s="752"/>
      <c r="C32" s="766">
        <v>0</v>
      </c>
      <c r="D32" s="752">
        <v>37.96</v>
      </c>
      <c r="E32" s="766">
        <v>1</v>
      </c>
      <c r="F32" s="753">
        <v>37.96</v>
      </c>
    </row>
    <row r="33" spans="1:6" ht="14.4" customHeight="1" x14ac:dyDescent="0.3">
      <c r="A33" s="776" t="s">
        <v>1249</v>
      </c>
      <c r="B33" s="752"/>
      <c r="C33" s="766">
        <v>0</v>
      </c>
      <c r="D33" s="752">
        <v>192.73</v>
      </c>
      <c r="E33" s="766">
        <v>1</v>
      </c>
      <c r="F33" s="753">
        <v>192.73</v>
      </c>
    </row>
    <row r="34" spans="1:6" ht="14.4" customHeight="1" x14ac:dyDescent="0.3">
      <c r="A34" s="776" t="s">
        <v>1250</v>
      </c>
      <c r="B34" s="752"/>
      <c r="C34" s="766">
        <v>0</v>
      </c>
      <c r="D34" s="752">
        <v>208.12</v>
      </c>
      <c r="E34" s="766">
        <v>1</v>
      </c>
      <c r="F34" s="753">
        <v>208.12</v>
      </c>
    </row>
    <row r="35" spans="1:6" ht="14.4" customHeight="1" x14ac:dyDescent="0.3">
      <c r="A35" s="776" t="s">
        <v>1251</v>
      </c>
      <c r="B35" s="752"/>
      <c r="C35" s="766">
        <v>0</v>
      </c>
      <c r="D35" s="752">
        <v>68.700000000000031</v>
      </c>
      <c r="E35" s="766">
        <v>1</v>
      </c>
      <c r="F35" s="753">
        <v>68.700000000000031</v>
      </c>
    </row>
    <row r="36" spans="1:6" ht="14.4" customHeight="1" x14ac:dyDescent="0.3">
      <c r="A36" s="776" t="s">
        <v>1252</v>
      </c>
      <c r="B36" s="752"/>
      <c r="C36" s="766">
        <v>0</v>
      </c>
      <c r="D36" s="752">
        <v>137.97999999999999</v>
      </c>
      <c r="E36" s="766">
        <v>1</v>
      </c>
      <c r="F36" s="753">
        <v>137.97999999999999</v>
      </c>
    </row>
    <row r="37" spans="1:6" ht="14.4" customHeight="1" x14ac:dyDescent="0.3">
      <c r="A37" s="776" t="s">
        <v>1253</v>
      </c>
      <c r="B37" s="752">
        <v>847.74</v>
      </c>
      <c r="C37" s="766">
        <v>1</v>
      </c>
      <c r="D37" s="752"/>
      <c r="E37" s="766">
        <v>0</v>
      </c>
      <c r="F37" s="753">
        <v>847.74</v>
      </c>
    </row>
    <row r="38" spans="1:6" ht="14.4" customHeight="1" x14ac:dyDescent="0.3">
      <c r="A38" s="776" t="s">
        <v>1254</v>
      </c>
      <c r="B38" s="752"/>
      <c r="C38" s="766">
        <v>0</v>
      </c>
      <c r="D38" s="752">
        <v>74.509999999999977</v>
      </c>
      <c r="E38" s="766">
        <v>1</v>
      </c>
      <c r="F38" s="753">
        <v>74.509999999999977</v>
      </c>
    </row>
    <row r="39" spans="1:6" ht="14.4" customHeight="1" x14ac:dyDescent="0.3">
      <c r="A39" s="776" t="s">
        <v>1255</v>
      </c>
      <c r="B39" s="752"/>
      <c r="C39" s="766">
        <v>0</v>
      </c>
      <c r="D39" s="752">
        <v>11791.14</v>
      </c>
      <c r="E39" s="766">
        <v>1</v>
      </c>
      <c r="F39" s="753">
        <v>11791.14</v>
      </c>
    </row>
    <row r="40" spans="1:6" ht="14.4" customHeight="1" x14ac:dyDescent="0.3">
      <c r="A40" s="776" t="s">
        <v>1256</v>
      </c>
      <c r="B40" s="752"/>
      <c r="C40" s="766">
        <v>0</v>
      </c>
      <c r="D40" s="752">
        <v>1111.46</v>
      </c>
      <c r="E40" s="766">
        <v>1</v>
      </c>
      <c r="F40" s="753">
        <v>1111.46</v>
      </c>
    </row>
    <row r="41" spans="1:6" ht="14.4" customHeight="1" x14ac:dyDescent="0.3">
      <c r="A41" s="776" t="s">
        <v>1257</v>
      </c>
      <c r="B41" s="752">
        <v>8546.2899999999991</v>
      </c>
      <c r="C41" s="766">
        <v>1</v>
      </c>
      <c r="D41" s="752"/>
      <c r="E41" s="766">
        <v>0</v>
      </c>
      <c r="F41" s="753">
        <v>8546.2899999999991</v>
      </c>
    </row>
    <row r="42" spans="1:6" ht="14.4" customHeight="1" x14ac:dyDescent="0.3">
      <c r="A42" s="776" t="s">
        <v>1258</v>
      </c>
      <c r="B42" s="752"/>
      <c r="C42" s="766">
        <v>0</v>
      </c>
      <c r="D42" s="752">
        <v>10103.5</v>
      </c>
      <c r="E42" s="766">
        <v>1</v>
      </c>
      <c r="F42" s="753">
        <v>10103.5</v>
      </c>
    </row>
    <row r="43" spans="1:6" ht="14.4" customHeight="1" x14ac:dyDescent="0.3">
      <c r="A43" s="776" t="s">
        <v>1259</v>
      </c>
      <c r="B43" s="752"/>
      <c r="C43" s="766">
        <v>0</v>
      </c>
      <c r="D43" s="752">
        <v>1147.5999999999999</v>
      </c>
      <c r="E43" s="766">
        <v>1</v>
      </c>
      <c r="F43" s="753">
        <v>1147.5999999999999</v>
      </c>
    </row>
    <row r="44" spans="1:6" ht="14.4" customHeight="1" x14ac:dyDescent="0.3">
      <c r="A44" s="776" t="s">
        <v>1260</v>
      </c>
      <c r="B44" s="752"/>
      <c r="C44" s="766">
        <v>0</v>
      </c>
      <c r="D44" s="752">
        <v>9338.89</v>
      </c>
      <c r="E44" s="766">
        <v>1</v>
      </c>
      <c r="F44" s="753">
        <v>9338.89</v>
      </c>
    </row>
    <row r="45" spans="1:6" ht="14.4" customHeight="1" x14ac:dyDescent="0.3">
      <c r="A45" s="776" t="s">
        <v>1261</v>
      </c>
      <c r="B45" s="752"/>
      <c r="C45" s="766">
        <v>0</v>
      </c>
      <c r="D45" s="752">
        <v>2807.55</v>
      </c>
      <c r="E45" s="766">
        <v>1</v>
      </c>
      <c r="F45" s="753">
        <v>2807.55</v>
      </c>
    </row>
    <row r="46" spans="1:6" ht="14.4" customHeight="1" x14ac:dyDescent="0.3">
      <c r="A46" s="776" t="s">
        <v>1262</v>
      </c>
      <c r="B46" s="752"/>
      <c r="C46" s="766">
        <v>0</v>
      </c>
      <c r="D46" s="752">
        <v>492.53999999999996</v>
      </c>
      <c r="E46" s="766">
        <v>1</v>
      </c>
      <c r="F46" s="753">
        <v>492.53999999999996</v>
      </c>
    </row>
    <row r="47" spans="1:6" ht="14.4" customHeight="1" x14ac:dyDescent="0.3">
      <c r="A47" s="776" t="s">
        <v>1263</v>
      </c>
      <c r="B47" s="752"/>
      <c r="C47" s="766">
        <v>0</v>
      </c>
      <c r="D47" s="752">
        <v>2885.299</v>
      </c>
      <c r="E47" s="766">
        <v>1</v>
      </c>
      <c r="F47" s="753">
        <v>2885.299</v>
      </c>
    </row>
    <row r="48" spans="1:6" ht="14.4" customHeight="1" x14ac:dyDescent="0.3">
      <c r="A48" s="776" t="s">
        <v>1264</v>
      </c>
      <c r="B48" s="752"/>
      <c r="C48" s="766">
        <v>0</v>
      </c>
      <c r="D48" s="752">
        <v>1321.71</v>
      </c>
      <c r="E48" s="766">
        <v>1</v>
      </c>
      <c r="F48" s="753">
        <v>1321.71</v>
      </c>
    </row>
    <row r="49" spans="1:6" ht="14.4" customHeight="1" x14ac:dyDescent="0.3">
      <c r="A49" s="776" t="s">
        <v>1265</v>
      </c>
      <c r="B49" s="752"/>
      <c r="C49" s="766">
        <v>0</v>
      </c>
      <c r="D49" s="752">
        <v>6764.9999999999991</v>
      </c>
      <c r="E49" s="766">
        <v>1</v>
      </c>
      <c r="F49" s="753">
        <v>6764.9999999999991</v>
      </c>
    </row>
    <row r="50" spans="1:6" ht="14.4" customHeight="1" x14ac:dyDescent="0.3">
      <c r="A50" s="776" t="s">
        <v>1266</v>
      </c>
      <c r="B50" s="752"/>
      <c r="C50" s="766">
        <v>0</v>
      </c>
      <c r="D50" s="752">
        <v>648.6500000000002</v>
      </c>
      <c r="E50" s="766">
        <v>1</v>
      </c>
      <c r="F50" s="753">
        <v>648.6500000000002</v>
      </c>
    </row>
    <row r="51" spans="1:6" ht="14.4" customHeight="1" x14ac:dyDescent="0.3">
      <c r="A51" s="776" t="s">
        <v>1267</v>
      </c>
      <c r="B51" s="752"/>
      <c r="C51" s="766">
        <v>0</v>
      </c>
      <c r="D51" s="752">
        <v>16.200000000000003</v>
      </c>
      <c r="E51" s="766">
        <v>1</v>
      </c>
      <c r="F51" s="753">
        <v>16.200000000000003</v>
      </c>
    </row>
    <row r="52" spans="1:6" ht="14.4" customHeight="1" x14ac:dyDescent="0.3">
      <c r="A52" s="776" t="s">
        <v>1268</v>
      </c>
      <c r="B52" s="752">
        <v>10216.800000000001</v>
      </c>
      <c r="C52" s="766">
        <v>1</v>
      </c>
      <c r="D52" s="752"/>
      <c r="E52" s="766">
        <v>0</v>
      </c>
      <c r="F52" s="753">
        <v>10216.800000000001</v>
      </c>
    </row>
    <row r="53" spans="1:6" ht="14.4" customHeight="1" x14ac:dyDescent="0.3">
      <c r="A53" s="776" t="s">
        <v>1269</v>
      </c>
      <c r="B53" s="752"/>
      <c r="C53" s="766">
        <v>0</v>
      </c>
      <c r="D53" s="752">
        <v>13780.170000000004</v>
      </c>
      <c r="E53" s="766">
        <v>1</v>
      </c>
      <c r="F53" s="753">
        <v>13780.170000000004</v>
      </c>
    </row>
    <row r="54" spans="1:6" ht="14.4" customHeight="1" x14ac:dyDescent="0.3">
      <c r="A54" s="776" t="s">
        <v>1270</v>
      </c>
      <c r="B54" s="752"/>
      <c r="C54" s="766">
        <v>0</v>
      </c>
      <c r="D54" s="752">
        <v>2029.5</v>
      </c>
      <c r="E54" s="766">
        <v>1</v>
      </c>
      <c r="F54" s="753">
        <v>2029.5</v>
      </c>
    </row>
    <row r="55" spans="1:6" ht="14.4" customHeight="1" x14ac:dyDescent="0.3">
      <c r="A55" s="776" t="s">
        <v>1271</v>
      </c>
      <c r="B55" s="752"/>
      <c r="C55" s="766">
        <v>0</v>
      </c>
      <c r="D55" s="752">
        <v>23730.46</v>
      </c>
      <c r="E55" s="766">
        <v>1</v>
      </c>
      <c r="F55" s="753">
        <v>23730.46</v>
      </c>
    </row>
    <row r="56" spans="1:6" ht="14.4" customHeight="1" x14ac:dyDescent="0.3">
      <c r="A56" s="776" t="s">
        <v>1272</v>
      </c>
      <c r="B56" s="752"/>
      <c r="C56" s="766">
        <v>0</v>
      </c>
      <c r="D56" s="752">
        <v>416.0100000000001</v>
      </c>
      <c r="E56" s="766">
        <v>1</v>
      </c>
      <c r="F56" s="753">
        <v>416.0100000000001</v>
      </c>
    </row>
    <row r="57" spans="1:6" ht="14.4" customHeight="1" x14ac:dyDescent="0.3">
      <c r="A57" s="776" t="s">
        <v>1273</v>
      </c>
      <c r="B57" s="752">
        <v>111.27</v>
      </c>
      <c r="C57" s="766">
        <v>1</v>
      </c>
      <c r="D57" s="752"/>
      <c r="E57" s="766">
        <v>0</v>
      </c>
      <c r="F57" s="753">
        <v>111.27</v>
      </c>
    </row>
    <row r="58" spans="1:6" ht="14.4" customHeight="1" x14ac:dyDescent="0.3">
      <c r="A58" s="776" t="s">
        <v>1274</v>
      </c>
      <c r="B58" s="752"/>
      <c r="C58" s="766">
        <v>0</v>
      </c>
      <c r="D58" s="752">
        <v>188.24</v>
      </c>
      <c r="E58" s="766">
        <v>1</v>
      </c>
      <c r="F58" s="753">
        <v>188.24</v>
      </c>
    </row>
    <row r="59" spans="1:6" ht="14.4" customHeight="1" x14ac:dyDescent="0.3">
      <c r="A59" s="776" t="s">
        <v>1275</v>
      </c>
      <c r="B59" s="752"/>
      <c r="C59" s="766">
        <v>0</v>
      </c>
      <c r="D59" s="752">
        <v>254.13</v>
      </c>
      <c r="E59" s="766">
        <v>1</v>
      </c>
      <c r="F59" s="753">
        <v>254.13</v>
      </c>
    </row>
    <row r="60" spans="1:6" ht="14.4" customHeight="1" x14ac:dyDescent="0.3">
      <c r="A60" s="776" t="s">
        <v>1276</v>
      </c>
      <c r="B60" s="752"/>
      <c r="C60" s="766">
        <v>0</v>
      </c>
      <c r="D60" s="752">
        <v>46.040000000000006</v>
      </c>
      <c r="E60" s="766">
        <v>1</v>
      </c>
      <c r="F60" s="753">
        <v>46.040000000000006</v>
      </c>
    </row>
    <row r="61" spans="1:6" ht="14.4" customHeight="1" x14ac:dyDescent="0.3">
      <c r="A61" s="776" t="s">
        <v>1277</v>
      </c>
      <c r="B61" s="752"/>
      <c r="C61" s="766">
        <v>0</v>
      </c>
      <c r="D61" s="752">
        <v>6675.9000000000005</v>
      </c>
      <c r="E61" s="766">
        <v>1</v>
      </c>
      <c r="F61" s="753">
        <v>6675.9000000000005</v>
      </c>
    </row>
    <row r="62" spans="1:6" ht="14.4" customHeight="1" x14ac:dyDescent="0.3">
      <c r="A62" s="776" t="s">
        <v>1278</v>
      </c>
      <c r="B62" s="752"/>
      <c r="C62" s="766">
        <v>0</v>
      </c>
      <c r="D62" s="752">
        <v>202.35000000000002</v>
      </c>
      <c r="E62" s="766">
        <v>1</v>
      </c>
      <c r="F62" s="753">
        <v>202.35000000000002</v>
      </c>
    </row>
    <row r="63" spans="1:6" ht="14.4" customHeight="1" x14ac:dyDescent="0.3">
      <c r="A63" s="776" t="s">
        <v>1279</v>
      </c>
      <c r="B63" s="752"/>
      <c r="C63" s="766">
        <v>0</v>
      </c>
      <c r="D63" s="752">
        <v>167.85999999999999</v>
      </c>
      <c r="E63" s="766">
        <v>1</v>
      </c>
      <c r="F63" s="753">
        <v>167.85999999999999</v>
      </c>
    </row>
    <row r="64" spans="1:6" ht="14.4" customHeight="1" x14ac:dyDescent="0.3">
      <c r="A64" s="776" t="s">
        <v>1280</v>
      </c>
      <c r="B64" s="752"/>
      <c r="C64" s="766">
        <v>0</v>
      </c>
      <c r="D64" s="752">
        <v>50.640000547830518</v>
      </c>
      <c r="E64" s="766">
        <v>1</v>
      </c>
      <c r="F64" s="753">
        <v>50.640000547830518</v>
      </c>
    </row>
    <row r="65" spans="1:6" ht="14.4" customHeight="1" x14ac:dyDescent="0.3">
      <c r="A65" s="776" t="s">
        <v>1281</v>
      </c>
      <c r="B65" s="752"/>
      <c r="C65" s="766">
        <v>0</v>
      </c>
      <c r="D65" s="752">
        <v>283.50000000000011</v>
      </c>
      <c r="E65" s="766">
        <v>1</v>
      </c>
      <c r="F65" s="753">
        <v>283.50000000000011</v>
      </c>
    </row>
    <row r="66" spans="1:6" ht="14.4" customHeight="1" x14ac:dyDescent="0.3">
      <c r="A66" s="776" t="s">
        <v>1282</v>
      </c>
      <c r="B66" s="752"/>
      <c r="C66" s="766">
        <v>0</v>
      </c>
      <c r="D66" s="752">
        <v>953.97</v>
      </c>
      <c r="E66" s="766">
        <v>1</v>
      </c>
      <c r="F66" s="753">
        <v>953.97</v>
      </c>
    </row>
    <row r="67" spans="1:6" ht="14.4" customHeight="1" x14ac:dyDescent="0.3">
      <c r="A67" s="776" t="s">
        <v>1283</v>
      </c>
      <c r="B67" s="752"/>
      <c r="C67" s="766">
        <v>0</v>
      </c>
      <c r="D67" s="752">
        <v>149.47999999999996</v>
      </c>
      <c r="E67" s="766">
        <v>1</v>
      </c>
      <c r="F67" s="753">
        <v>149.47999999999996</v>
      </c>
    </row>
    <row r="68" spans="1:6" ht="14.4" customHeight="1" x14ac:dyDescent="0.3">
      <c r="A68" s="776" t="s">
        <v>1284</v>
      </c>
      <c r="B68" s="752"/>
      <c r="C68" s="766">
        <v>0</v>
      </c>
      <c r="D68" s="752">
        <v>29.87</v>
      </c>
      <c r="E68" s="766">
        <v>1</v>
      </c>
      <c r="F68" s="753">
        <v>29.87</v>
      </c>
    </row>
    <row r="69" spans="1:6" ht="14.4" customHeight="1" x14ac:dyDescent="0.3">
      <c r="A69" s="776" t="s">
        <v>1285</v>
      </c>
      <c r="B69" s="752"/>
      <c r="C69" s="766">
        <v>0</v>
      </c>
      <c r="D69" s="752">
        <v>131.27000000000001</v>
      </c>
      <c r="E69" s="766">
        <v>1</v>
      </c>
      <c r="F69" s="753">
        <v>131.27000000000001</v>
      </c>
    </row>
    <row r="70" spans="1:6" ht="14.4" customHeight="1" x14ac:dyDescent="0.3">
      <c r="A70" s="776" t="s">
        <v>1286</v>
      </c>
      <c r="B70" s="752"/>
      <c r="C70" s="766">
        <v>0</v>
      </c>
      <c r="D70" s="752">
        <v>334.53</v>
      </c>
      <c r="E70" s="766">
        <v>1</v>
      </c>
      <c r="F70" s="753">
        <v>334.53</v>
      </c>
    </row>
    <row r="71" spans="1:6" ht="14.4" customHeight="1" x14ac:dyDescent="0.3">
      <c r="A71" s="776" t="s">
        <v>1287</v>
      </c>
      <c r="B71" s="752"/>
      <c r="C71" s="766">
        <v>0</v>
      </c>
      <c r="D71" s="752">
        <v>1566.26</v>
      </c>
      <c r="E71" s="766">
        <v>1</v>
      </c>
      <c r="F71" s="753">
        <v>1566.26</v>
      </c>
    </row>
    <row r="72" spans="1:6" ht="14.4" customHeight="1" x14ac:dyDescent="0.3">
      <c r="A72" s="776" t="s">
        <v>1288</v>
      </c>
      <c r="B72" s="752"/>
      <c r="C72" s="766">
        <v>0</v>
      </c>
      <c r="D72" s="752">
        <v>420.18</v>
      </c>
      <c r="E72" s="766">
        <v>1</v>
      </c>
      <c r="F72" s="753">
        <v>420.18</v>
      </c>
    </row>
    <row r="73" spans="1:6" ht="14.4" customHeight="1" x14ac:dyDescent="0.3">
      <c r="A73" s="776" t="s">
        <v>1289</v>
      </c>
      <c r="B73" s="752"/>
      <c r="C73" s="766">
        <v>0</v>
      </c>
      <c r="D73" s="752">
        <v>86.84</v>
      </c>
      <c r="E73" s="766">
        <v>1</v>
      </c>
      <c r="F73" s="753">
        <v>86.84</v>
      </c>
    </row>
    <row r="74" spans="1:6" ht="14.4" customHeight="1" x14ac:dyDescent="0.3">
      <c r="A74" s="776" t="s">
        <v>1290</v>
      </c>
      <c r="B74" s="752"/>
      <c r="C74" s="766">
        <v>0</v>
      </c>
      <c r="D74" s="752">
        <v>1210.6999999999998</v>
      </c>
      <c r="E74" s="766">
        <v>1</v>
      </c>
      <c r="F74" s="753">
        <v>1210.6999999999998</v>
      </c>
    </row>
    <row r="75" spans="1:6" ht="14.4" customHeight="1" x14ac:dyDescent="0.3">
      <c r="A75" s="776" t="s">
        <v>1291</v>
      </c>
      <c r="B75" s="752"/>
      <c r="C75" s="766">
        <v>0</v>
      </c>
      <c r="D75" s="752">
        <v>47978</v>
      </c>
      <c r="E75" s="766">
        <v>1</v>
      </c>
      <c r="F75" s="753">
        <v>47978</v>
      </c>
    </row>
    <row r="76" spans="1:6" ht="14.4" customHeight="1" x14ac:dyDescent="0.3">
      <c r="A76" s="776" t="s">
        <v>1292</v>
      </c>
      <c r="B76" s="752"/>
      <c r="C76" s="766">
        <v>0</v>
      </c>
      <c r="D76" s="752">
        <v>1460.2</v>
      </c>
      <c r="E76" s="766">
        <v>1</v>
      </c>
      <c r="F76" s="753">
        <v>1460.2</v>
      </c>
    </row>
    <row r="77" spans="1:6" ht="14.4" customHeight="1" x14ac:dyDescent="0.3">
      <c r="A77" s="776" t="s">
        <v>1293</v>
      </c>
      <c r="B77" s="752"/>
      <c r="C77" s="766">
        <v>0</v>
      </c>
      <c r="D77" s="752">
        <v>525.15999999999985</v>
      </c>
      <c r="E77" s="766">
        <v>1</v>
      </c>
      <c r="F77" s="753">
        <v>525.15999999999985</v>
      </c>
    </row>
    <row r="78" spans="1:6" ht="14.4" customHeight="1" x14ac:dyDescent="0.3">
      <c r="A78" s="776" t="s">
        <v>1294</v>
      </c>
      <c r="B78" s="752"/>
      <c r="C78" s="766">
        <v>0</v>
      </c>
      <c r="D78" s="752">
        <v>3210.9</v>
      </c>
      <c r="E78" s="766">
        <v>1</v>
      </c>
      <c r="F78" s="753">
        <v>3210.9</v>
      </c>
    </row>
    <row r="79" spans="1:6" ht="14.4" customHeight="1" thickBot="1" x14ac:dyDescent="0.35">
      <c r="A79" s="777" t="s">
        <v>1295</v>
      </c>
      <c r="B79" s="768"/>
      <c r="C79" s="769">
        <v>0</v>
      </c>
      <c r="D79" s="768">
        <v>387.83000000000004</v>
      </c>
      <c r="E79" s="769">
        <v>1</v>
      </c>
      <c r="F79" s="770">
        <v>387.83000000000004</v>
      </c>
    </row>
    <row r="80" spans="1:6" ht="14.4" customHeight="1" thickBot="1" x14ac:dyDescent="0.35">
      <c r="A80" s="771" t="s">
        <v>3</v>
      </c>
      <c r="B80" s="772">
        <v>19794.8</v>
      </c>
      <c r="C80" s="773">
        <v>8.0976310828204792E-2</v>
      </c>
      <c r="D80" s="772">
        <v>224656.93900297381</v>
      </c>
      <c r="E80" s="773">
        <v>0.91902368917179522</v>
      </c>
      <c r="F80" s="774">
        <v>244451.7390029738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1622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320</v>
      </c>
      <c r="G3" s="47">
        <f>SUBTOTAL(9,G6:G1048576)</f>
        <v>19794.800000000003</v>
      </c>
      <c r="H3" s="48">
        <f>IF(M3=0,0,G3/M3)</f>
        <v>8.0976310828204806E-2</v>
      </c>
      <c r="I3" s="47">
        <f>SUBTOTAL(9,I6:I1048576)</f>
        <v>1698.6</v>
      </c>
      <c r="J3" s="47">
        <f>SUBTOTAL(9,J6:J1048576)</f>
        <v>224656.93900297381</v>
      </c>
      <c r="K3" s="48">
        <f>IF(M3=0,0,J3/M3)</f>
        <v>0.91902368917179522</v>
      </c>
      <c r="L3" s="47">
        <f>SUBTOTAL(9,L6:L1048576)</f>
        <v>2018.6</v>
      </c>
      <c r="M3" s="49">
        <f>SUBTOTAL(9,M6:M1048576)</f>
        <v>244451.7390029738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572</v>
      </c>
      <c r="B6" s="741" t="s">
        <v>1296</v>
      </c>
      <c r="C6" s="741" t="s">
        <v>1297</v>
      </c>
      <c r="D6" s="741" t="s">
        <v>620</v>
      </c>
      <c r="E6" s="741" t="s">
        <v>1298</v>
      </c>
      <c r="F6" s="745"/>
      <c r="G6" s="745"/>
      <c r="H6" s="765">
        <v>0</v>
      </c>
      <c r="I6" s="745">
        <v>13</v>
      </c>
      <c r="J6" s="745">
        <v>215.67000000000002</v>
      </c>
      <c r="K6" s="765">
        <v>1</v>
      </c>
      <c r="L6" s="745">
        <v>13</v>
      </c>
      <c r="M6" s="746">
        <v>215.67000000000002</v>
      </c>
    </row>
    <row r="7" spans="1:13" ht="14.4" customHeight="1" x14ac:dyDescent="0.3">
      <c r="A7" s="747" t="s">
        <v>572</v>
      </c>
      <c r="B7" s="748" t="s">
        <v>1296</v>
      </c>
      <c r="C7" s="748" t="s">
        <v>1299</v>
      </c>
      <c r="D7" s="748" t="s">
        <v>1300</v>
      </c>
      <c r="E7" s="748" t="s">
        <v>1301</v>
      </c>
      <c r="F7" s="752"/>
      <c r="G7" s="752"/>
      <c r="H7" s="766">
        <v>0</v>
      </c>
      <c r="I7" s="752">
        <v>6</v>
      </c>
      <c r="J7" s="752">
        <v>257.70000000000005</v>
      </c>
      <c r="K7" s="766">
        <v>1</v>
      </c>
      <c r="L7" s="752">
        <v>6</v>
      </c>
      <c r="M7" s="753">
        <v>257.70000000000005</v>
      </c>
    </row>
    <row r="8" spans="1:13" ht="14.4" customHeight="1" x14ac:dyDescent="0.3">
      <c r="A8" s="747" t="s">
        <v>572</v>
      </c>
      <c r="B8" s="748" t="s">
        <v>1302</v>
      </c>
      <c r="C8" s="748" t="s">
        <v>1303</v>
      </c>
      <c r="D8" s="748" t="s">
        <v>637</v>
      </c>
      <c r="E8" s="748" t="s">
        <v>1304</v>
      </c>
      <c r="F8" s="752"/>
      <c r="G8" s="752"/>
      <c r="H8" s="766">
        <v>0</v>
      </c>
      <c r="I8" s="752">
        <v>2</v>
      </c>
      <c r="J8" s="752">
        <v>132.68</v>
      </c>
      <c r="K8" s="766">
        <v>1</v>
      </c>
      <c r="L8" s="752">
        <v>2</v>
      </c>
      <c r="M8" s="753">
        <v>132.68</v>
      </c>
    </row>
    <row r="9" spans="1:13" ht="14.4" customHeight="1" x14ac:dyDescent="0.3">
      <c r="A9" s="747" t="s">
        <v>572</v>
      </c>
      <c r="B9" s="748" t="s">
        <v>1305</v>
      </c>
      <c r="C9" s="748" t="s">
        <v>1306</v>
      </c>
      <c r="D9" s="748" t="s">
        <v>714</v>
      </c>
      <c r="E9" s="748" t="s">
        <v>1307</v>
      </c>
      <c r="F9" s="752"/>
      <c r="G9" s="752"/>
      <c r="H9" s="766">
        <v>0</v>
      </c>
      <c r="I9" s="752">
        <v>1</v>
      </c>
      <c r="J9" s="752">
        <v>103.87999999999997</v>
      </c>
      <c r="K9" s="766">
        <v>1</v>
      </c>
      <c r="L9" s="752">
        <v>1</v>
      </c>
      <c r="M9" s="753">
        <v>103.87999999999997</v>
      </c>
    </row>
    <row r="10" spans="1:13" ht="14.4" customHeight="1" x14ac:dyDescent="0.3">
      <c r="A10" s="747" t="s">
        <v>572</v>
      </c>
      <c r="B10" s="748" t="s">
        <v>1308</v>
      </c>
      <c r="C10" s="748" t="s">
        <v>1309</v>
      </c>
      <c r="D10" s="748" t="s">
        <v>651</v>
      </c>
      <c r="E10" s="748" t="s">
        <v>1310</v>
      </c>
      <c r="F10" s="752"/>
      <c r="G10" s="752"/>
      <c r="H10" s="766">
        <v>0</v>
      </c>
      <c r="I10" s="752">
        <v>3</v>
      </c>
      <c r="J10" s="752">
        <v>9900</v>
      </c>
      <c r="K10" s="766">
        <v>1</v>
      </c>
      <c r="L10" s="752">
        <v>3</v>
      </c>
      <c r="M10" s="753">
        <v>9900</v>
      </c>
    </row>
    <row r="11" spans="1:13" ht="14.4" customHeight="1" x14ac:dyDescent="0.3">
      <c r="A11" s="747" t="s">
        <v>572</v>
      </c>
      <c r="B11" s="748" t="s">
        <v>1308</v>
      </c>
      <c r="C11" s="748" t="s">
        <v>1311</v>
      </c>
      <c r="D11" s="748" t="s">
        <v>653</v>
      </c>
      <c r="E11" s="748" t="s">
        <v>1312</v>
      </c>
      <c r="F11" s="752"/>
      <c r="G11" s="752"/>
      <c r="H11" s="766"/>
      <c r="I11" s="752">
        <v>0</v>
      </c>
      <c r="J11" s="752">
        <v>0</v>
      </c>
      <c r="K11" s="766"/>
      <c r="L11" s="752">
        <v>0</v>
      </c>
      <c r="M11" s="753">
        <v>0</v>
      </c>
    </row>
    <row r="12" spans="1:13" ht="14.4" customHeight="1" x14ac:dyDescent="0.3">
      <c r="A12" s="747" t="s">
        <v>572</v>
      </c>
      <c r="B12" s="748" t="s">
        <v>1313</v>
      </c>
      <c r="C12" s="748" t="s">
        <v>1314</v>
      </c>
      <c r="D12" s="748" t="s">
        <v>688</v>
      </c>
      <c r="E12" s="748" t="s">
        <v>1315</v>
      </c>
      <c r="F12" s="752"/>
      <c r="G12" s="752"/>
      <c r="H12" s="766">
        <v>0</v>
      </c>
      <c r="I12" s="752">
        <v>1</v>
      </c>
      <c r="J12" s="752">
        <v>18.29</v>
      </c>
      <c r="K12" s="766">
        <v>1</v>
      </c>
      <c r="L12" s="752">
        <v>1</v>
      </c>
      <c r="M12" s="753">
        <v>18.29</v>
      </c>
    </row>
    <row r="13" spans="1:13" ht="14.4" customHeight="1" x14ac:dyDescent="0.3">
      <c r="A13" s="747" t="s">
        <v>572</v>
      </c>
      <c r="B13" s="748" t="s">
        <v>1316</v>
      </c>
      <c r="C13" s="748" t="s">
        <v>1317</v>
      </c>
      <c r="D13" s="748" t="s">
        <v>690</v>
      </c>
      <c r="E13" s="748" t="s">
        <v>1318</v>
      </c>
      <c r="F13" s="752"/>
      <c r="G13" s="752"/>
      <c r="H13" s="766">
        <v>0</v>
      </c>
      <c r="I13" s="752">
        <v>1</v>
      </c>
      <c r="J13" s="752">
        <v>18.98</v>
      </c>
      <c r="K13" s="766">
        <v>1</v>
      </c>
      <c r="L13" s="752">
        <v>1</v>
      </c>
      <c r="M13" s="753">
        <v>18.98</v>
      </c>
    </row>
    <row r="14" spans="1:13" ht="14.4" customHeight="1" x14ac:dyDescent="0.3">
      <c r="A14" s="747" t="s">
        <v>572</v>
      </c>
      <c r="B14" s="748" t="s">
        <v>1319</v>
      </c>
      <c r="C14" s="748" t="s">
        <v>1320</v>
      </c>
      <c r="D14" s="748" t="s">
        <v>1321</v>
      </c>
      <c r="E14" s="748" t="s">
        <v>1322</v>
      </c>
      <c r="F14" s="752"/>
      <c r="G14" s="752"/>
      <c r="H14" s="766">
        <v>0</v>
      </c>
      <c r="I14" s="752">
        <v>3</v>
      </c>
      <c r="J14" s="752">
        <v>208.12</v>
      </c>
      <c r="K14" s="766">
        <v>1</v>
      </c>
      <c r="L14" s="752">
        <v>3</v>
      </c>
      <c r="M14" s="753">
        <v>208.12</v>
      </c>
    </row>
    <row r="15" spans="1:13" ht="14.4" customHeight="1" x14ac:dyDescent="0.3">
      <c r="A15" s="747" t="s">
        <v>572</v>
      </c>
      <c r="B15" s="748" t="s">
        <v>1323</v>
      </c>
      <c r="C15" s="748" t="s">
        <v>1324</v>
      </c>
      <c r="D15" s="748" t="s">
        <v>753</v>
      </c>
      <c r="E15" s="748" t="s">
        <v>1325</v>
      </c>
      <c r="F15" s="752"/>
      <c r="G15" s="752"/>
      <c r="H15" s="766">
        <v>0</v>
      </c>
      <c r="I15" s="752">
        <v>1</v>
      </c>
      <c r="J15" s="752">
        <v>167.53999999999994</v>
      </c>
      <c r="K15" s="766">
        <v>1</v>
      </c>
      <c r="L15" s="752">
        <v>1</v>
      </c>
      <c r="M15" s="753">
        <v>167.53999999999994</v>
      </c>
    </row>
    <row r="16" spans="1:13" ht="14.4" customHeight="1" x14ac:dyDescent="0.3">
      <c r="A16" s="747" t="s">
        <v>572</v>
      </c>
      <c r="B16" s="748" t="s">
        <v>1323</v>
      </c>
      <c r="C16" s="748" t="s">
        <v>1326</v>
      </c>
      <c r="D16" s="748" t="s">
        <v>753</v>
      </c>
      <c r="E16" s="748" t="s">
        <v>1327</v>
      </c>
      <c r="F16" s="752"/>
      <c r="G16" s="752"/>
      <c r="H16" s="766">
        <v>0</v>
      </c>
      <c r="I16" s="752">
        <v>2</v>
      </c>
      <c r="J16" s="752">
        <v>228.72000000000006</v>
      </c>
      <c r="K16" s="766">
        <v>1</v>
      </c>
      <c r="L16" s="752">
        <v>2</v>
      </c>
      <c r="M16" s="753">
        <v>228.72000000000006</v>
      </c>
    </row>
    <row r="17" spans="1:13" ht="14.4" customHeight="1" x14ac:dyDescent="0.3">
      <c r="A17" s="747" t="s">
        <v>572</v>
      </c>
      <c r="B17" s="748" t="s">
        <v>1323</v>
      </c>
      <c r="C17" s="748" t="s">
        <v>1328</v>
      </c>
      <c r="D17" s="748" t="s">
        <v>1329</v>
      </c>
      <c r="E17" s="748" t="s">
        <v>1330</v>
      </c>
      <c r="F17" s="752"/>
      <c r="G17" s="752"/>
      <c r="H17" s="766">
        <v>0</v>
      </c>
      <c r="I17" s="752">
        <v>1</v>
      </c>
      <c r="J17" s="752">
        <v>111.32</v>
      </c>
      <c r="K17" s="766">
        <v>1</v>
      </c>
      <c r="L17" s="752">
        <v>1</v>
      </c>
      <c r="M17" s="753">
        <v>111.32</v>
      </c>
    </row>
    <row r="18" spans="1:13" ht="14.4" customHeight="1" x14ac:dyDescent="0.3">
      <c r="A18" s="747" t="s">
        <v>572</v>
      </c>
      <c r="B18" s="748" t="s">
        <v>1331</v>
      </c>
      <c r="C18" s="748" t="s">
        <v>1332</v>
      </c>
      <c r="D18" s="748" t="s">
        <v>1333</v>
      </c>
      <c r="E18" s="748" t="s">
        <v>1334</v>
      </c>
      <c r="F18" s="752"/>
      <c r="G18" s="752"/>
      <c r="H18" s="766">
        <v>0</v>
      </c>
      <c r="I18" s="752">
        <v>2.6999999999999997</v>
      </c>
      <c r="J18" s="752">
        <v>709.82999999999993</v>
      </c>
      <c r="K18" s="766">
        <v>1</v>
      </c>
      <c r="L18" s="752">
        <v>2.6999999999999997</v>
      </c>
      <c r="M18" s="753">
        <v>709.82999999999993</v>
      </c>
    </row>
    <row r="19" spans="1:13" ht="14.4" customHeight="1" x14ac:dyDescent="0.3">
      <c r="A19" s="747" t="s">
        <v>572</v>
      </c>
      <c r="B19" s="748" t="s">
        <v>1335</v>
      </c>
      <c r="C19" s="748" t="s">
        <v>1336</v>
      </c>
      <c r="D19" s="748" t="s">
        <v>1337</v>
      </c>
      <c r="E19" s="748" t="s">
        <v>1338</v>
      </c>
      <c r="F19" s="752"/>
      <c r="G19" s="752"/>
      <c r="H19" s="766">
        <v>0</v>
      </c>
      <c r="I19" s="752">
        <v>0.3</v>
      </c>
      <c r="J19" s="752">
        <v>115.419</v>
      </c>
      <c r="K19" s="766">
        <v>1</v>
      </c>
      <c r="L19" s="752">
        <v>0.3</v>
      </c>
      <c r="M19" s="753">
        <v>115.419</v>
      </c>
    </row>
    <row r="20" spans="1:13" ht="14.4" customHeight="1" x14ac:dyDescent="0.3">
      <c r="A20" s="747" t="s">
        <v>572</v>
      </c>
      <c r="B20" s="748" t="s">
        <v>1339</v>
      </c>
      <c r="C20" s="748" t="s">
        <v>1340</v>
      </c>
      <c r="D20" s="748" t="s">
        <v>1341</v>
      </c>
      <c r="E20" s="748" t="s">
        <v>1342</v>
      </c>
      <c r="F20" s="752"/>
      <c r="G20" s="752"/>
      <c r="H20" s="766">
        <v>0</v>
      </c>
      <c r="I20" s="752">
        <v>0.5</v>
      </c>
      <c r="J20" s="752">
        <v>74.25</v>
      </c>
      <c r="K20" s="766">
        <v>1</v>
      </c>
      <c r="L20" s="752">
        <v>0.5</v>
      </c>
      <c r="M20" s="753">
        <v>74.25</v>
      </c>
    </row>
    <row r="21" spans="1:13" ht="14.4" customHeight="1" x14ac:dyDescent="0.3">
      <c r="A21" s="747" t="s">
        <v>572</v>
      </c>
      <c r="B21" s="748" t="s">
        <v>1339</v>
      </c>
      <c r="C21" s="748" t="s">
        <v>1343</v>
      </c>
      <c r="D21" s="748" t="s">
        <v>777</v>
      </c>
      <c r="E21" s="748" t="s">
        <v>1344</v>
      </c>
      <c r="F21" s="752"/>
      <c r="G21" s="752"/>
      <c r="H21" s="766">
        <v>0</v>
      </c>
      <c r="I21" s="752">
        <v>1</v>
      </c>
      <c r="J21" s="752">
        <v>59.459999999999994</v>
      </c>
      <c r="K21" s="766">
        <v>1</v>
      </c>
      <c r="L21" s="752">
        <v>1</v>
      </c>
      <c r="M21" s="753">
        <v>59.459999999999994</v>
      </c>
    </row>
    <row r="22" spans="1:13" ht="14.4" customHeight="1" x14ac:dyDescent="0.3">
      <c r="A22" s="747" t="s">
        <v>572</v>
      </c>
      <c r="B22" s="748" t="s">
        <v>1345</v>
      </c>
      <c r="C22" s="748" t="s">
        <v>1346</v>
      </c>
      <c r="D22" s="748" t="s">
        <v>602</v>
      </c>
      <c r="E22" s="748" t="s">
        <v>1347</v>
      </c>
      <c r="F22" s="752"/>
      <c r="G22" s="752"/>
      <c r="H22" s="766">
        <v>0</v>
      </c>
      <c r="I22" s="752">
        <v>4</v>
      </c>
      <c r="J22" s="752">
        <v>233.32000000000014</v>
      </c>
      <c r="K22" s="766">
        <v>1</v>
      </c>
      <c r="L22" s="752">
        <v>4</v>
      </c>
      <c r="M22" s="753">
        <v>233.32000000000014</v>
      </c>
    </row>
    <row r="23" spans="1:13" ht="14.4" customHeight="1" x14ac:dyDescent="0.3">
      <c r="A23" s="747" t="s">
        <v>572</v>
      </c>
      <c r="B23" s="748" t="s">
        <v>1348</v>
      </c>
      <c r="C23" s="748" t="s">
        <v>1349</v>
      </c>
      <c r="D23" s="748" t="s">
        <v>740</v>
      </c>
      <c r="E23" s="748" t="s">
        <v>1350</v>
      </c>
      <c r="F23" s="752"/>
      <c r="G23" s="752"/>
      <c r="H23" s="766">
        <v>0</v>
      </c>
      <c r="I23" s="752">
        <v>15</v>
      </c>
      <c r="J23" s="752">
        <v>1210.6999999999998</v>
      </c>
      <c r="K23" s="766">
        <v>1</v>
      </c>
      <c r="L23" s="752">
        <v>15</v>
      </c>
      <c r="M23" s="753">
        <v>1210.6999999999998</v>
      </c>
    </row>
    <row r="24" spans="1:13" ht="14.4" customHeight="1" x14ac:dyDescent="0.3">
      <c r="A24" s="747" t="s">
        <v>572</v>
      </c>
      <c r="B24" s="748" t="s">
        <v>1351</v>
      </c>
      <c r="C24" s="748" t="s">
        <v>1352</v>
      </c>
      <c r="D24" s="748" t="s">
        <v>1353</v>
      </c>
      <c r="E24" s="748" t="s">
        <v>1354</v>
      </c>
      <c r="F24" s="752"/>
      <c r="G24" s="752"/>
      <c r="H24" s="766">
        <v>0</v>
      </c>
      <c r="I24" s="752">
        <v>92</v>
      </c>
      <c r="J24" s="752">
        <v>3087.3</v>
      </c>
      <c r="K24" s="766">
        <v>1</v>
      </c>
      <c r="L24" s="752">
        <v>92</v>
      </c>
      <c r="M24" s="753">
        <v>3087.3</v>
      </c>
    </row>
    <row r="25" spans="1:13" ht="14.4" customHeight="1" x14ac:dyDescent="0.3">
      <c r="A25" s="747" t="s">
        <v>572</v>
      </c>
      <c r="B25" s="748" t="s">
        <v>1351</v>
      </c>
      <c r="C25" s="748" t="s">
        <v>1355</v>
      </c>
      <c r="D25" s="748" t="s">
        <v>1356</v>
      </c>
      <c r="E25" s="748" t="s">
        <v>1357</v>
      </c>
      <c r="F25" s="752"/>
      <c r="G25" s="752"/>
      <c r="H25" s="766">
        <v>0</v>
      </c>
      <c r="I25" s="752">
        <v>19</v>
      </c>
      <c r="J25" s="752">
        <v>963.63000000000022</v>
      </c>
      <c r="K25" s="766">
        <v>1</v>
      </c>
      <c r="L25" s="752">
        <v>19</v>
      </c>
      <c r="M25" s="753">
        <v>963.63000000000022</v>
      </c>
    </row>
    <row r="26" spans="1:13" ht="14.4" customHeight="1" x14ac:dyDescent="0.3">
      <c r="A26" s="747" t="s">
        <v>572</v>
      </c>
      <c r="B26" s="748" t="s">
        <v>1351</v>
      </c>
      <c r="C26" s="748" t="s">
        <v>1358</v>
      </c>
      <c r="D26" s="748" t="s">
        <v>1356</v>
      </c>
      <c r="E26" s="748" t="s">
        <v>1359</v>
      </c>
      <c r="F26" s="752"/>
      <c r="G26" s="752"/>
      <c r="H26" s="766">
        <v>0</v>
      </c>
      <c r="I26" s="752">
        <v>63</v>
      </c>
      <c r="J26" s="752">
        <v>3190.32</v>
      </c>
      <c r="K26" s="766">
        <v>1</v>
      </c>
      <c r="L26" s="752">
        <v>63</v>
      </c>
      <c r="M26" s="753">
        <v>3190.32</v>
      </c>
    </row>
    <row r="27" spans="1:13" ht="14.4" customHeight="1" x14ac:dyDescent="0.3">
      <c r="A27" s="747" t="s">
        <v>572</v>
      </c>
      <c r="B27" s="748" t="s">
        <v>1360</v>
      </c>
      <c r="C27" s="748" t="s">
        <v>1361</v>
      </c>
      <c r="D27" s="748" t="s">
        <v>1362</v>
      </c>
      <c r="E27" s="748" t="s">
        <v>1363</v>
      </c>
      <c r="F27" s="752"/>
      <c r="G27" s="752"/>
      <c r="H27" s="766">
        <v>0</v>
      </c>
      <c r="I27" s="752">
        <v>1</v>
      </c>
      <c r="J27" s="752">
        <v>58.25</v>
      </c>
      <c r="K27" s="766">
        <v>1</v>
      </c>
      <c r="L27" s="752">
        <v>1</v>
      </c>
      <c r="M27" s="753">
        <v>58.25</v>
      </c>
    </row>
    <row r="28" spans="1:13" ht="14.4" customHeight="1" x14ac:dyDescent="0.3">
      <c r="A28" s="747" t="s">
        <v>572</v>
      </c>
      <c r="B28" s="748" t="s">
        <v>1364</v>
      </c>
      <c r="C28" s="748" t="s">
        <v>1365</v>
      </c>
      <c r="D28" s="748" t="s">
        <v>1366</v>
      </c>
      <c r="E28" s="748" t="s">
        <v>1367</v>
      </c>
      <c r="F28" s="752"/>
      <c r="G28" s="752"/>
      <c r="H28" s="766">
        <v>0</v>
      </c>
      <c r="I28" s="752">
        <v>1</v>
      </c>
      <c r="J28" s="752">
        <v>9.1199999999999992</v>
      </c>
      <c r="K28" s="766">
        <v>1</v>
      </c>
      <c r="L28" s="752">
        <v>1</v>
      </c>
      <c r="M28" s="753">
        <v>9.1199999999999992</v>
      </c>
    </row>
    <row r="29" spans="1:13" ht="14.4" customHeight="1" x14ac:dyDescent="0.3">
      <c r="A29" s="747" t="s">
        <v>572</v>
      </c>
      <c r="B29" s="748" t="s">
        <v>1368</v>
      </c>
      <c r="C29" s="748" t="s">
        <v>1369</v>
      </c>
      <c r="D29" s="748" t="s">
        <v>747</v>
      </c>
      <c r="E29" s="748" t="s">
        <v>1370</v>
      </c>
      <c r="F29" s="752"/>
      <c r="G29" s="752"/>
      <c r="H29" s="766">
        <v>0</v>
      </c>
      <c r="I29" s="752">
        <v>2</v>
      </c>
      <c r="J29" s="752">
        <v>43.92</v>
      </c>
      <c r="K29" s="766">
        <v>1</v>
      </c>
      <c r="L29" s="752">
        <v>2</v>
      </c>
      <c r="M29" s="753">
        <v>43.92</v>
      </c>
    </row>
    <row r="30" spans="1:13" ht="14.4" customHeight="1" x14ac:dyDescent="0.3">
      <c r="A30" s="747" t="s">
        <v>572</v>
      </c>
      <c r="B30" s="748" t="s">
        <v>1368</v>
      </c>
      <c r="C30" s="748" t="s">
        <v>1371</v>
      </c>
      <c r="D30" s="748" t="s">
        <v>747</v>
      </c>
      <c r="E30" s="748" t="s">
        <v>1372</v>
      </c>
      <c r="F30" s="752"/>
      <c r="G30" s="752"/>
      <c r="H30" s="766">
        <v>0</v>
      </c>
      <c r="I30" s="752">
        <v>1</v>
      </c>
      <c r="J30" s="752">
        <v>45.49</v>
      </c>
      <c r="K30" s="766">
        <v>1</v>
      </c>
      <c r="L30" s="752">
        <v>1</v>
      </c>
      <c r="M30" s="753">
        <v>45.49</v>
      </c>
    </row>
    <row r="31" spans="1:13" ht="14.4" customHeight="1" x14ac:dyDescent="0.3">
      <c r="A31" s="747" t="s">
        <v>572</v>
      </c>
      <c r="B31" s="748" t="s">
        <v>1373</v>
      </c>
      <c r="C31" s="748" t="s">
        <v>1374</v>
      </c>
      <c r="D31" s="748" t="s">
        <v>614</v>
      </c>
      <c r="E31" s="748" t="s">
        <v>1375</v>
      </c>
      <c r="F31" s="752"/>
      <c r="G31" s="752"/>
      <c r="H31" s="766">
        <v>0</v>
      </c>
      <c r="I31" s="752">
        <v>4</v>
      </c>
      <c r="J31" s="752">
        <v>283.50000000000011</v>
      </c>
      <c r="K31" s="766">
        <v>1</v>
      </c>
      <c r="L31" s="752">
        <v>4</v>
      </c>
      <c r="M31" s="753">
        <v>283.50000000000011</v>
      </c>
    </row>
    <row r="32" spans="1:13" ht="14.4" customHeight="1" x14ac:dyDescent="0.3">
      <c r="A32" s="747" t="s">
        <v>572</v>
      </c>
      <c r="B32" s="748" t="s">
        <v>1376</v>
      </c>
      <c r="C32" s="748" t="s">
        <v>1377</v>
      </c>
      <c r="D32" s="748" t="s">
        <v>742</v>
      </c>
      <c r="E32" s="748" t="s">
        <v>1378</v>
      </c>
      <c r="F32" s="752"/>
      <c r="G32" s="752"/>
      <c r="H32" s="766">
        <v>0</v>
      </c>
      <c r="I32" s="752">
        <v>2</v>
      </c>
      <c r="J32" s="752">
        <v>99.649999999999977</v>
      </c>
      <c r="K32" s="766">
        <v>1</v>
      </c>
      <c r="L32" s="752">
        <v>2</v>
      </c>
      <c r="M32" s="753">
        <v>99.649999999999977</v>
      </c>
    </row>
    <row r="33" spans="1:13" ht="14.4" customHeight="1" x14ac:dyDescent="0.3">
      <c r="A33" s="747" t="s">
        <v>572</v>
      </c>
      <c r="B33" s="748" t="s">
        <v>1379</v>
      </c>
      <c r="C33" s="748" t="s">
        <v>1380</v>
      </c>
      <c r="D33" s="748" t="s">
        <v>745</v>
      </c>
      <c r="E33" s="748" t="s">
        <v>1381</v>
      </c>
      <c r="F33" s="752"/>
      <c r="G33" s="752"/>
      <c r="H33" s="766">
        <v>0</v>
      </c>
      <c r="I33" s="752">
        <v>1</v>
      </c>
      <c r="J33" s="752">
        <v>29.87</v>
      </c>
      <c r="K33" s="766">
        <v>1</v>
      </c>
      <c r="L33" s="752">
        <v>1</v>
      </c>
      <c r="M33" s="753">
        <v>29.87</v>
      </c>
    </row>
    <row r="34" spans="1:13" ht="14.4" customHeight="1" x14ac:dyDescent="0.3">
      <c r="A34" s="747" t="s">
        <v>577</v>
      </c>
      <c r="B34" s="748" t="s">
        <v>1382</v>
      </c>
      <c r="C34" s="748" t="s">
        <v>1383</v>
      </c>
      <c r="D34" s="748" t="s">
        <v>885</v>
      </c>
      <c r="E34" s="748" t="s">
        <v>1384</v>
      </c>
      <c r="F34" s="752"/>
      <c r="G34" s="752"/>
      <c r="H34" s="766">
        <v>0</v>
      </c>
      <c r="I34" s="752">
        <v>1</v>
      </c>
      <c r="J34" s="752">
        <v>60.580000000000041</v>
      </c>
      <c r="K34" s="766">
        <v>1</v>
      </c>
      <c r="L34" s="752">
        <v>1</v>
      </c>
      <c r="M34" s="753">
        <v>60.580000000000041</v>
      </c>
    </row>
    <row r="35" spans="1:13" ht="14.4" customHeight="1" x14ac:dyDescent="0.3">
      <c r="A35" s="747" t="s">
        <v>577</v>
      </c>
      <c r="B35" s="748" t="s">
        <v>1296</v>
      </c>
      <c r="C35" s="748" t="s">
        <v>1297</v>
      </c>
      <c r="D35" s="748" t="s">
        <v>620</v>
      </c>
      <c r="E35" s="748" t="s">
        <v>1298</v>
      </c>
      <c r="F35" s="752"/>
      <c r="G35" s="752"/>
      <c r="H35" s="766">
        <v>0</v>
      </c>
      <c r="I35" s="752">
        <v>8</v>
      </c>
      <c r="J35" s="752">
        <v>132.66000000000003</v>
      </c>
      <c r="K35" s="766">
        <v>1</v>
      </c>
      <c r="L35" s="752">
        <v>8</v>
      </c>
      <c r="M35" s="753">
        <v>132.66000000000003</v>
      </c>
    </row>
    <row r="36" spans="1:13" ht="14.4" customHeight="1" x14ac:dyDescent="0.3">
      <c r="A36" s="747" t="s">
        <v>577</v>
      </c>
      <c r="B36" s="748" t="s">
        <v>1302</v>
      </c>
      <c r="C36" s="748" t="s">
        <v>1303</v>
      </c>
      <c r="D36" s="748" t="s">
        <v>637</v>
      </c>
      <c r="E36" s="748" t="s">
        <v>1304</v>
      </c>
      <c r="F36" s="752"/>
      <c r="G36" s="752"/>
      <c r="H36" s="766">
        <v>0</v>
      </c>
      <c r="I36" s="752">
        <v>2</v>
      </c>
      <c r="J36" s="752">
        <v>132.68</v>
      </c>
      <c r="K36" s="766">
        <v>1</v>
      </c>
      <c r="L36" s="752">
        <v>2</v>
      </c>
      <c r="M36" s="753">
        <v>132.68</v>
      </c>
    </row>
    <row r="37" spans="1:13" ht="14.4" customHeight="1" x14ac:dyDescent="0.3">
      <c r="A37" s="747" t="s">
        <v>577</v>
      </c>
      <c r="B37" s="748" t="s">
        <v>1305</v>
      </c>
      <c r="C37" s="748" t="s">
        <v>1306</v>
      </c>
      <c r="D37" s="748" t="s">
        <v>714</v>
      </c>
      <c r="E37" s="748" t="s">
        <v>1307</v>
      </c>
      <c r="F37" s="752"/>
      <c r="G37" s="752"/>
      <c r="H37" s="766">
        <v>0</v>
      </c>
      <c r="I37" s="752">
        <v>2</v>
      </c>
      <c r="J37" s="752">
        <v>207.65</v>
      </c>
      <c r="K37" s="766">
        <v>1</v>
      </c>
      <c r="L37" s="752">
        <v>2</v>
      </c>
      <c r="M37" s="753">
        <v>207.65</v>
      </c>
    </row>
    <row r="38" spans="1:13" ht="14.4" customHeight="1" x14ac:dyDescent="0.3">
      <c r="A38" s="747" t="s">
        <v>577</v>
      </c>
      <c r="B38" s="748" t="s">
        <v>1385</v>
      </c>
      <c r="C38" s="748" t="s">
        <v>1386</v>
      </c>
      <c r="D38" s="748" t="s">
        <v>1387</v>
      </c>
      <c r="E38" s="748" t="s">
        <v>854</v>
      </c>
      <c r="F38" s="752"/>
      <c r="G38" s="752"/>
      <c r="H38" s="766">
        <v>0</v>
      </c>
      <c r="I38" s="752">
        <v>1</v>
      </c>
      <c r="J38" s="752">
        <v>29.06</v>
      </c>
      <c r="K38" s="766">
        <v>1</v>
      </c>
      <c r="L38" s="752">
        <v>1</v>
      </c>
      <c r="M38" s="753">
        <v>29.06</v>
      </c>
    </row>
    <row r="39" spans="1:13" ht="14.4" customHeight="1" x14ac:dyDescent="0.3">
      <c r="A39" s="747" t="s">
        <v>577</v>
      </c>
      <c r="B39" s="748" t="s">
        <v>1308</v>
      </c>
      <c r="C39" s="748" t="s">
        <v>1309</v>
      </c>
      <c r="D39" s="748" t="s">
        <v>651</v>
      </c>
      <c r="E39" s="748" t="s">
        <v>1310</v>
      </c>
      <c r="F39" s="752"/>
      <c r="G39" s="752"/>
      <c r="H39" s="766">
        <v>0</v>
      </c>
      <c r="I39" s="752">
        <v>6</v>
      </c>
      <c r="J39" s="752">
        <v>19800</v>
      </c>
      <c r="K39" s="766">
        <v>1</v>
      </c>
      <c r="L39" s="752">
        <v>6</v>
      </c>
      <c r="M39" s="753">
        <v>19800</v>
      </c>
    </row>
    <row r="40" spans="1:13" ht="14.4" customHeight="1" x14ac:dyDescent="0.3">
      <c r="A40" s="747" t="s">
        <v>577</v>
      </c>
      <c r="B40" s="748" t="s">
        <v>1308</v>
      </c>
      <c r="C40" s="748" t="s">
        <v>1388</v>
      </c>
      <c r="D40" s="748" t="s">
        <v>831</v>
      </c>
      <c r="E40" s="748" t="s">
        <v>1389</v>
      </c>
      <c r="F40" s="752"/>
      <c r="G40" s="752"/>
      <c r="H40" s="766">
        <v>0</v>
      </c>
      <c r="I40" s="752">
        <v>1</v>
      </c>
      <c r="J40" s="752">
        <v>1106.26</v>
      </c>
      <c r="K40" s="766">
        <v>1</v>
      </c>
      <c r="L40" s="752">
        <v>1</v>
      </c>
      <c r="M40" s="753">
        <v>1106.26</v>
      </c>
    </row>
    <row r="41" spans="1:13" ht="14.4" customHeight="1" x14ac:dyDescent="0.3">
      <c r="A41" s="747" t="s">
        <v>577</v>
      </c>
      <c r="B41" s="748" t="s">
        <v>1308</v>
      </c>
      <c r="C41" s="748" t="s">
        <v>1390</v>
      </c>
      <c r="D41" s="748" t="s">
        <v>653</v>
      </c>
      <c r="E41" s="748" t="s">
        <v>1391</v>
      </c>
      <c r="F41" s="752"/>
      <c r="G41" s="752"/>
      <c r="H41" s="766">
        <v>0</v>
      </c>
      <c r="I41" s="752">
        <v>1</v>
      </c>
      <c r="J41" s="752">
        <v>408.95</v>
      </c>
      <c r="K41" s="766">
        <v>1</v>
      </c>
      <c r="L41" s="752">
        <v>1</v>
      </c>
      <c r="M41" s="753">
        <v>408.95</v>
      </c>
    </row>
    <row r="42" spans="1:13" ht="14.4" customHeight="1" x14ac:dyDescent="0.3">
      <c r="A42" s="747" t="s">
        <v>577</v>
      </c>
      <c r="B42" s="748" t="s">
        <v>1392</v>
      </c>
      <c r="C42" s="748" t="s">
        <v>1393</v>
      </c>
      <c r="D42" s="748" t="s">
        <v>1394</v>
      </c>
      <c r="E42" s="748" t="s">
        <v>1395</v>
      </c>
      <c r="F42" s="752"/>
      <c r="G42" s="752"/>
      <c r="H42" s="766">
        <v>0</v>
      </c>
      <c r="I42" s="752">
        <v>1</v>
      </c>
      <c r="J42" s="752">
        <v>69.56</v>
      </c>
      <c r="K42" s="766">
        <v>1</v>
      </c>
      <c r="L42" s="752">
        <v>1</v>
      </c>
      <c r="M42" s="753">
        <v>69.56</v>
      </c>
    </row>
    <row r="43" spans="1:13" ht="14.4" customHeight="1" x14ac:dyDescent="0.3">
      <c r="A43" s="747" t="s">
        <v>577</v>
      </c>
      <c r="B43" s="748" t="s">
        <v>1392</v>
      </c>
      <c r="C43" s="748" t="s">
        <v>1396</v>
      </c>
      <c r="D43" s="748" t="s">
        <v>1394</v>
      </c>
      <c r="E43" s="748" t="s">
        <v>1397</v>
      </c>
      <c r="F43" s="752"/>
      <c r="G43" s="752"/>
      <c r="H43" s="766">
        <v>0</v>
      </c>
      <c r="I43" s="752">
        <v>1</v>
      </c>
      <c r="J43" s="752">
        <v>139.12</v>
      </c>
      <c r="K43" s="766">
        <v>1</v>
      </c>
      <c r="L43" s="752">
        <v>1</v>
      </c>
      <c r="M43" s="753">
        <v>139.12</v>
      </c>
    </row>
    <row r="44" spans="1:13" ht="14.4" customHeight="1" x14ac:dyDescent="0.3">
      <c r="A44" s="747" t="s">
        <v>577</v>
      </c>
      <c r="B44" s="748" t="s">
        <v>1398</v>
      </c>
      <c r="C44" s="748" t="s">
        <v>1399</v>
      </c>
      <c r="D44" s="748" t="s">
        <v>918</v>
      </c>
      <c r="E44" s="748" t="s">
        <v>1400</v>
      </c>
      <c r="F44" s="752"/>
      <c r="G44" s="752"/>
      <c r="H44" s="766">
        <v>0</v>
      </c>
      <c r="I44" s="752">
        <v>1</v>
      </c>
      <c r="J44" s="752">
        <v>290.36000000000007</v>
      </c>
      <c r="K44" s="766">
        <v>1</v>
      </c>
      <c r="L44" s="752">
        <v>1</v>
      </c>
      <c r="M44" s="753">
        <v>290.36000000000007</v>
      </c>
    </row>
    <row r="45" spans="1:13" ht="14.4" customHeight="1" x14ac:dyDescent="0.3">
      <c r="A45" s="747" t="s">
        <v>577</v>
      </c>
      <c r="B45" s="748" t="s">
        <v>1401</v>
      </c>
      <c r="C45" s="748" t="s">
        <v>1402</v>
      </c>
      <c r="D45" s="748" t="s">
        <v>837</v>
      </c>
      <c r="E45" s="748" t="s">
        <v>1403</v>
      </c>
      <c r="F45" s="752"/>
      <c r="G45" s="752"/>
      <c r="H45" s="766">
        <v>0</v>
      </c>
      <c r="I45" s="752">
        <v>1</v>
      </c>
      <c r="J45" s="752">
        <v>43.8</v>
      </c>
      <c r="K45" s="766">
        <v>1</v>
      </c>
      <c r="L45" s="752">
        <v>1</v>
      </c>
      <c r="M45" s="753">
        <v>43.8</v>
      </c>
    </row>
    <row r="46" spans="1:13" ht="14.4" customHeight="1" x14ac:dyDescent="0.3">
      <c r="A46" s="747" t="s">
        <v>577</v>
      </c>
      <c r="B46" s="748" t="s">
        <v>1404</v>
      </c>
      <c r="C46" s="748" t="s">
        <v>1405</v>
      </c>
      <c r="D46" s="748" t="s">
        <v>1406</v>
      </c>
      <c r="E46" s="748" t="s">
        <v>1407</v>
      </c>
      <c r="F46" s="752"/>
      <c r="G46" s="752"/>
      <c r="H46" s="766">
        <v>0</v>
      </c>
      <c r="I46" s="752">
        <v>1</v>
      </c>
      <c r="J46" s="752">
        <v>97.489999999999981</v>
      </c>
      <c r="K46" s="766">
        <v>1</v>
      </c>
      <c r="L46" s="752">
        <v>1</v>
      </c>
      <c r="M46" s="753">
        <v>97.489999999999981</v>
      </c>
    </row>
    <row r="47" spans="1:13" ht="14.4" customHeight="1" x14ac:dyDescent="0.3">
      <c r="A47" s="747" t="s">
        <v>577</v>
      </c>
      <c r="B47" s="748" t="s">
        <v>1408</v>
      </c>
      <c r="C47" s="748" t="s">
        <v>1409</v>
      </c>
      <c r="D47" s="748" t="s">
        <v>1410</v>
      </c>
      <c r="E47" s="748" t="s">
        <v>1411</v>
      </c>
      <c r="F47" s="752"/>
      <c r="G47" s="752"/>
      <c r="H47" s="766">
        <v>0</v>
      </c>
      <c r="I47" s="752">
        <v>1</v>
      </c>
      <c r="J47" s="752">
        <v>26.149999999999988</v>
      </c>
      <c r="K47" s="766">
        <v>1</v>
      </c>
      <c r="L47" s="752">
        <v>1</v>
      </c>
      <c r="M47" s="753">
        <v>26.149999999999988</v>
      </c>
    </row>
    <row r="48" spans="1:13" ht="14.4" customHeight="1" x14ac:dyDescent="0.3">
      <c r="A48" s="747" t="s">
        <v>577</v>
      </c>
      <c r="B48" s="748" t="s">
        <v>1412</v>
      </c>
      <c r="C48" s="748" t="s">
        <v>1413</v>
      </c>
      <c r="D48" s="748" t="s">
        <v>1414</v>
      </c>
      <c r="E48" s="748" t="s">
        <v>1415</v>
      </c>
      <c r="F48" s="752"/>
      <c r="G48" s="752"/>
      <c r="H48" s="766">
        <v>0</v>
      </c>
      <c r="I48" s="752">
        <v>1</v>
      </c>
      <c r="J48" s="752">
        <v>64.860000000000014</v>
      </c>
      <c r="K48" s="766">
        <v>1</v>
      </c>
      <c r="L48" s="752">
        <v>1</v>
      </c>
      <c r="M48" s="753">
        <v>64.860000000000014</v>
      </c>
    </row>
    <row r="49" spans="1:13" ht="14.4" customHeight="1" x14ac:dyDescent="0.3">
      <c r="A49" s="747" t="s">
        <v>577</v>
      </c>
      <c r="B49" s="748" t="s">
        <v>1416</v>
      </c>
      <c r="C49" s="748" t="s">
        <v>1417</v>
      </c>
      <c r="D49" s="748" t="s">
        <v>1418</v>
      </c>
      <c r="E49" s="748" t="s">
        <v>1419</v>
      </c>
      <c r="F49" s="752"/>
      <c r="G49" s="752"/>
      <c r="H49" s="766">
        <v>0</v>
      </c>
      <c r="I49" s="752">
        <v>1</v>
      </c>
      <c r="J49" s="752">
        <v>8.67</v>
      </c>
      <c r="K49" s="766">
        <v>1</v>
      </c>
      <c r="L49" s="752">
        <v>1</v>
      </c>
      <c r="M49" s="753">
        <v>8.67</v>
      </c>
    </row>
    <row r="50" spans="1:13" ht="14.4" customHeight="1" x14ac:dyDescent="0.3">
      <c r="A50" s="747" t="s">
        <v>577</v>
      </c>
      <c r="B50" s="748" t="s">
        <v>1420</v>
      </c>
      <c r="C50" s="748" t="s">
        <v>1421</v>
      </c>
      <c r="D50" s="748" t="s">
        <v>1422</v>
      </c>
      <c r="E50" s="748" t="s">
        <v>1423</v>
      </c>
      <c r="F50" s="752"/>
      <c r="G50" s="752"/>
      <c r="H50" s="766">
        <v>0</v>
      </c>
      <c r="I50" s="752">
        <v>1</v>
      </c>
      <c r="J50" s="752">
        <v>162.82999999999987</v>
      </c>
      <c r="K50" s="766">
        <v>1</v>
      </c>
      <c r="L50" s="752">
        <v>1</v>
      </c>
      <c r="M50" s="753">
        <v>162.82999999999987</v>
      </c>
    </row>
    <row r="51" spans="1:13" ht="14.4" customHeight="1" x14ac:dyDescent="0.3">
      <c r="A51" s="747" t="s">
        <v>577</v>
      </c>
      <c r="B51" s="748" t="s">
        <v>1424</v>
      </c>
      <c r="C51" s="748" t="s">
        <v>1425</v>
      </c>
      <c r="D51" s="748" t="s">
        <v>1426</v>
      </c>
      <c r="E51" s="748" t="s">
        <v>1375</v>
      </c>
      <c r="F51" s="752"/>
      <c r="G51" s="752"/>
      <c r="H51" s="766">
        <v>0</v>
      </c>
      <c r="I51" s="752">
        <v>1</v>
      </c>
      <c r="J51" s="752">
        <v>60.360000000000028</v>
      </c>
      <c r="K51" s="766">
        <v>1</v>
      </c>
      <c r="L51" s="752">
        <v>1</v>
      </c>
      <c r="M51" s="753">
        <v>60.360000000000028</v>
      </c>
    </row>
    <row r="52" spans="1:13" ht="14.4" customHeight="1" x14ac:dyDescent="0.3">
      <c r="A52" s="747" t="s">
        <v>577</v>
      </c>
      <c r="B52" s="748" t="s">
        <v>1427</v>
      </c>
      <c r="C52" s="748" t="s">
        <v>1428</v>
      </c>
      <c r="D52" s="748" t="s">
        <v>1429</v>
      </c>
      <c r="E52" s="748" t="s">
        <v>1430</v>
      </c>
      <c r="F52" s="752"/>
      <c r="G52" s="752"/>
      <c r="H52" s="766">
        <v>0</v>
      </c>
      <c r="I52" s="752">
        <v>1</v>
      </c>
      <c r="J52" s="752">
        <v>254.25</v>
      </c>
      <c r="K52" s="766">
        <v>1</v>
      </c>
      <c r="L52" s="752">
        <v>1</v>
      </c>
      <c r="M52" s="753">
        <v>254.25</v>
      </c>
    </row>
    <row r="53" spans="1:13" ht="14.4" customHeight="1" x14ac:dyDescent="0.3">
      <c r="A53" s="747" t="s">
        <v>577</v>
      </c>
      <c r="B53" s="748" t="s">
        <v>1431</v>
      </c>
      <c r="C53" s="748" t="s">
        <v>1432</v>
      </c>
      <c r="D53" s="748" t="s">
        <v>1433</v>
      </c>
      <c r="E53" s="748" t="s">
        <v>1434</v>
      </c>
      <c r="F53" s="752"/>
      <c r="G53" s="752"/>
      <c r="H53" s="766">
        <v>0</v>
      </c>
      <c r="I53" s="752">
        <v>1</v>
      </c>
      <c r="J53" s="752">
        <v>224.37</v>
      </c>
      <c r="K53" s="766">
        <v>1</v>
      </c>
      <c r="L53" s="752">
        <v>1</v>
      </c>
      <c r="M53" s="753">
        <v>224.37</v>
      </c>
    </row>
    <row r="54" spans="1:13" ht="14.4" customHeight="1" x14ac:dyDescent="0.3">
      <c r="A54" s="747" t="s">
        <v>577</v>
      </c>
      <c r="B54" s="748" t="s">
        <v>1313</v>
      </c>
      <c r="C54" s="748" t="s">
        <v>1314</v>
      </c>
      <c r="D54" s="748" t="s">
        <v>688</v>
      </c>
      <c r="E54" s="748" t="s">
        <v>1315</v>
      </c>
      <c r="F54" s="752"/>
      <c r="G54" s="752"/>
      <c r="H54" s="766">
        <v>0</v>
      </c>
      <c r="I54" s="752">
        <v>1</v>
      </c>
      <c r="J54" s="752">
        <v>18.290000000000003</v>
      </c>
      <c r="K54" s="766">
        <v>1</v>
      </c>
      <c r="L54" s="752">
        <v>1</v>
      </c>
      <c r="M54" s="753">
        <v>18.290000000000003</v>
      </c>
    </row>
    <row r="55" spans="1:13" ht="14.4" customHeight="1" x14ac:dyDescent="0.3">
      <c r="A55" s="747" t="s">
        <v>577</v>
      </c>
      <c r="B55" s="748" t="s">
        <v>1435</v>
      </c>
      <c r="C55" s="748" t="s">
        <v>1436</v>
      </c>
      <c r="D55" s="748" t="s">
        <v>1437</v>
      </c>
      <c r="E55" s="748" t="s">
        <v>1438</v>
      </c>
      <c r="F55" s="752"/>
      <c r="G55" s="752"/>
      <c r="H55" s="766">
        <v>0</v>
      </c>
      <c r="I55" s="752">
        <v>1</v>
      </c>
      <c r="J55" s="752">
        <v>58.310000000000016</v>
      </c>
      <c r="K55" s="766">
        <v>1</v>
      </c>
      <c r="L55" s="752">
        <v>1</v>
      </c>
      <c r="M55" s="753">
        <v>58.310000000000016</v>
      </c>
    </row>
    <row r="56" spans="1:13" ht="14.4" customHeight="1" x14ac:dyDescent="0.3">
      <c r="A56" s="747" t="s">
        <v>577</v>
      </c>
      <c r="B56" s="748" t="s">
        <v>1439</v>
      </c>
      <c r="C56" s="748" t="s">
        <v>1440</v>
      </c>
      <c r="D56" s="748" t="s">
        <v>1441</v>
      </c>
      <c r="E56" s="748" t="s">
        <v>1442</v>
      </c>
      <c r="F56" s="752"/>
      <c r="G56" s="752"/>
      <c r="H56" s="766">
        <v>0</v>
      </c>
      <c r="I56" s="752">
        <v>1</v>
      </c>
      <c r="J56" s="752">
        <v>77.860000000000014</v>
      </c>
      <c r="K56" s="766">
        <v>1</v>
      </c>
      <c r="L56" s="752">
        <v>1</v>
      </c>
      <c r="M56" s="753">
        <v>77.860000000000014</v>
      </c>
    </row>
    <row r="57" spans="1:13" ht="14.4" customHeight="1" x14ac:dyDescent="0.3">
      <c r="A57" s="747" t="s">
        <v>577</v>
      </c>
      <c r="B57" s="748" t="s">
        <v>1439</v>
      </c>
      <c r="C57" s="748" t="s">
        <v>1443</v>
      </c>
      <c r="D57" s="748" t="s">
        <v>1441</v>
      </c>
      <c r="E57" s="748" t="s">
        <v>1444</v>
      </c>
      <c r="F57" s="752"/>
      <c r="G57" s="752"/>
      <c r="H57" s="766">
        <v>0</v>
      </c>
      <c r="I57" s="752">
        <v>1</v>
      </c>
      <c r="J57" s="752">
        <v>114.86999999999998</v>
      </c>
      <c r="K57" s="766">
        <v>1</v>
      </c>
      <c r="L57" s="752">
        <v>1</v>
      </c>
      <c r="M57" s="753">
        <v>114.86999999999998</v>
      </c>
    </row>
    <row r="58" spans="1:13" ht="14.4" customHeight="1" x14ac:dyDescent="0.3">
      <c r="A58" s="747" t="s">
        <v>577</v>
      </c>
      <c r="B58" s="748" t="s">
        <v>1445</v>
      </c>
      <c r="C58" s="748" t="s">
        <v>1446</v>
      </c>
      <c r="D58" s="748" t="s">
        <v>1447</v>
      </c>
      <c r="E58" s="748" t="s">
        <v>1381</v>
      </c>
      <c r="F58" s="752"/>
      <c r="G58" s="752"/>
      <c r="H58" s="766">
        <v>0</v>
      </c>
      <c r="I58" s="752">
        <v>1</v>
      </c>
      <c r="J58" s="752">
        <v>68.700000000000031</v>
      </c>
      <c r="K58" s="766">
        <v>1</v>
      </c>
      <c r="L58" s="752">
        <v>1</v>
      </c>
      <c r="M58" s="753">
        <v>68.700000000000031</v>
      </c>
    </row>
    <row r="59" spans="1:13" ht="14.4" customHeight="1" x14ac:dyDescent="0.3">
      <c r="A59" s="747" t="s">
        <v>577</v>
      </c>
      <c r="B59" s="748" t="s">
        <v>1448</v>
      </c>
      <c r="C59" s="748" t="s">
        <v>1449</v>
      </c>
      <c r="D59" s="748" t="s">
        <v>855</v>
      </c>
      <c r="E59" s="748" t="s">
        <v>1450</v>
      </c>
      <c r="F59" s="752"/>
      <c r="G59" s="752"/>
      <c r="H59" s="766">
        <v>0</v>
      </c>
      <c r="I59" s="752">
        <v>1</v>
      </c>
      <c r="J59" s="752">
        <v>137.97999999999999</v>
      </c>
      <c r="K59" s="766">
        <v>1</v>
      </c>
      <c r="L59" s="752">
        <v>1</v>
      </c>
      <c r="M59" s="753">
        <v>137.97999999999999</v>
      </c>
    </row>
    <row r="60" spans="1:13" ht="14.4" customHeight="1" x14ac:dyDescent="0.3">
      <c r="A60" s="747" t="s">
        <v>577</v>
      </c>
      <c r="B60" s="748" t="s">
        <v>1451</v>
      </c>
      <c r="C60" s="748" t="s">
        <v>1452</v>
      </c>
      <c r="D60" s="748" t="s">
        <v>1453</v>
      </c>
      <c r="E60" s="748" t="s">
        <v>1454</v>
      </c>
      <c r="F60" s="752">
        <v>1</v>
      </c>
      <c r="G60" s="752">
        <v>847.74</v>
      </c>
      <c r="H60" s="766">
        <v>1</v>
      </c>
      <c r="I60" s="752"/>
      <c r="J60" s="752"/>
      <c r="K60" s="766">
        <v>0</v>
      </c>
      <c r="L60" s="752">
        <v>1</v>
      </c>
      <c r="M60" s="753">
        <v>847.74</v>
      </c>
    </row>
    <row r="61" spans="1:13" ht="14.4" customHeight="1" x14ac:dyDescent="0.3">
      <c r="A61" s="747" t="s">
        <v>577</v>
      </c>
      <c r="B61" s="748" t="s">
        <v>1455</v>
      </c>
      <c r="C61" s="748" t="s">
        <v>1456</v>
      </c>
      <c r="D61" s="748" t="s">
        <v>893</v>
      </c>
      <c r="E61" s="748" t="s">
        <v>1457</v>
      </c>
      <c r="F61" s="752"/>
      <c r="G61" s="752"/>
      <c r="H61" s="766">
        <v>0</v>
      </c>
      <c r="I61" s="752">
        <v>4</v>
      </c>
      <c r="J61" s="752">
        <v>343.55999999999995</v>
      </c>
      <c r="K61" s="766">
        <v>1</v>
      </c>
      <c r="L61" s="752">
        <v>4</v>
      </c>
      <c r="M61" s="753">
        <v>343.55999999999995</v>
      </c>
    </row>
    <row r="62" spans="1:13" ht="14.4" customHeight="1" x14ac:dyDescent="0.3">
      <c r="A62" s="747" t="s">
        <v>577</v>
      </c>
      <c r="B62" s="748" t="s">
        <v>1458</v>
      </c>
      <c r="C62" s="748" t="s">
        <v>1459</v>
      </c>
      <c r="D62" s="748" t="s">
        <v>1460</v>
      </c>
      <c r="E62" s="748" t="s">
        <v>1461</v>
      </c>
      <c r="F62" s="752"/>
      <c r="G62" s="752"/>
      <c r="H62" s="766">
        <v>0</v>
      </c>
      <c r="I62" s="752">
        <v>1</v>
      </c>
      <c r="J62" s="752">
        <v>92.199999999999974</v>
      </c>
      <c r="K62" s="766">
        <v>1</v>
      </c>
      <c r="L62" s="752">
        <v>1</v>
      </c>
      <c r="M62" s="753">
        <v>92.199999999999974</v>
      </c>
    </row>
    <row r="63" spans="1:13" ht="14.4" customHeight="1" x14ac:dyDescent="0.3">
      <c r="A63" s="747" t="s">
        <v>577</v>
      </c>
      <c r="B63" s="748" t="s">
        <v>1458</v>
      </c>
      <c r="C63" s="748" t="s">
        <v>1462</v>
      </c>
      <c r="D63" s="748" t="s">
        <v>1463</v>
      </c>
      <c r="E63" s="748" t="s">
        <v>1464</v>
      </c>
      <c r="F63" s="752"/>
      <c r="G63" s="752"/>
      <c r="H63" s="766">
        <v>0</v>
      </c>
      <c r="I63" s="752">
        <v>1</v>
      </c>
      <c r="J63" s="752">
        <v>112.28000000000003</v>
      </c>
      <c r="K63" s="766">
        <v>1</v>
      </c>
      <c r="L63" s="752">
        <v>1</v>
      </c>
      <c r="M63" s="753">
        <v>112.28000000000003</v>
      </c>
    </row>
    <row r="64" spans="1:13" ht="14.4" customHeight="1" x14ac:dyDescent="0.3">
      <c r="A64" s="747" t="s">
        <v>577</v>
      </c>
      <c r="B64" s="748" t="s">
        <v>1323</v>
      </c>
      <c r="C64" s="748" t="s">
        <v>1324</v>
      </c>
      <c r="D64" s="748" t="s">
        <v>753</v>
      </c>
      <c r="E64" s="748" t="s">
        <v>1325</v>
      </c>
      <c r="F64" s="752"/>
      <c r="G64" s="752"/>
      <c r="H64" s="766">
        <v>0</v>
      </c>
      <c r="I64" s="752">
        <v>4</v>
      </c>
      <c r="J64" s="752">
        <v>670.16000000000008</v>
      </c>
      <c r="K64" s="766">
        <v>1</v>
      </c>
      <c r="L64" s="752">
        <v>4</v>
      </c>
      <c r="M64" s="753">
        <v>670.16000000000008</v>
      </c>
    </row>
    <row r="65" spans="1:13" ht="14.4" customHeight="1" x14ac:dyDescent="0.3">
      <c r="A65" s="747" t="s">
        <v>577</v>
      </c>
      <c r="B65" s="748" t="s">
        <v>1465</v>
      </c>
      <c r="C65" s="748" t="s">
        <v>1466</v>
      </c>
      <c r="D65" s="748" t="s">
        <v>1467</v>
      </c>
      <c r="E65" s="748" t="s">
        <v>1468</v>
      </c>
      <c r="F65" s="752"/>
      <c r="G65" s="752"/>
      <c r="H65" s="766">
        <v>0</v>
      </c>
      <c r="I65" s="752">
        <v>2</v>
      </c>
      <c r="J65" s="752">
        <v>917.4</v>
      </c>
      <c r="K65" s="766">
        <v>1</v>
      </c>
      <c r="L65" s="752">
        <v>2</v>
      </c>
      <c r="M65" s="753">
        <v>917.4</v>
      </c>
    </row>
    <row r="66" spans="1:13" ht="14.4" customHeight="1" x14ac:dyDescent="0.3">
      <c r="A66" s="747" t="s">
        <v>577</v>
      </c>
      <c r="B66" s="748" t="s">
        <v>1469</v>
      </c>
      <c r="C66" s="748" t="s">
        <v>1470</v>
      </c>
      <c r="D66" s="748" t="s">
        <v>1471</v>
      </c>
      <c r="E66" s="748" t="s">
        <v>1472</v>
      </c>
      <c r="F66" s="752"/>
      <c r="G66" s="752"/>
      <c r="H66" s="766">
        <v>0</v>
      </c>
      <c r="I66" s="752">
        <v>9</v>
      </c>
      <c r="J66" s="752">
        <v>1111.46</v>
      </c>
      <c r="K66" s="766">
        <v>1</v>
      </c>
      <c r="L66" s="752">
        <v>9</v>
      </c>
      <c r="M66" s="753">
        <v>1111.46</v>
      </c>
    </row>
    <row r="67" spans="1:13" ht="14.4" customHeight="1" x14ac:dyDescent="0.3">
      <c r="A67" s="747" t="s">
        <v>577</v>
      </c>
      <c r="B67" s="748" t="s">
        <v>1473</v>
      </c>
      <c r="C67" s="748" t="s">
        <v>1474</v>
      </c>
      <c r="D67" s="748" t="s">
        <v>1475</v>
      </c>
      <c r="E67" s="748" t="s">
        <v>1476</v>
      </c>
      <c r="F67" s="752">
        <v>84</v>
      </c>
      <c r="G67" s="752">
        <v>2235.2400000000002</v>
      </c>
      <c r="H67" s="766">
        <v>1</v>
      </c>
      <c r="I67" s="752"/>
      <c r="J67" s="752"/>
      <c r="K67" s="766">
        <v>0</v>
      </c>
      <c r="L67" s="752">
        <v>84</v>
      </c>
      <c r="M67" s="753">
        <v>2235.2400000000002</v>
      </c>
    </row>
    <row r="68" spans="1:13" ht="14.4" customHeight="1" x14ac:dyDescent="0.3">
      <c r="A68" s="747" t="s">
        <v>577</v>
      </c>
      <c r="B68" s="748" t="s">
        <v>1473</v>
      </c>
      <c r="C68" s="748" t="s">
        <v>1477</v>
      </c>
      <c r="D68" s="748" t="s">
        <v>1478</v>
      </c>
      <c r="E68" s="748" t="s">
        <v>1479</v>
      </c>
      <c r="F68" s="752">
        <v>1</v>
      </c>
      <c r="G68" s="752">
        <v>456.85</v>
      </c>
      <c r="H68" s="766">
        <v>1</v>
      </c>
      <c r="I68" s="752"/>
      <c r="J68" s="752"/>
      <c r="K68" s="766">
        <v>0</v>
      </c>
      <c r="L68" s="752">
        <v>1</v>
      </c>
      <c r="M68" s="753">
        <v>456.85</v>
      </c>
    </row>
    <row r="69" spans="1:13" ht="14.4" customHeight="1" x14ac:dyDescent="0.3">
      <c r="A69" s="747" t="s">
        <v>577</v>
      </c>
      <c r="B69" s="748" t="s">
        <v>1331</v>
      </c>
      <c r="C69" s="748" t="s">
        <v>1480</v>
      </c>
      <c r="D69" s="748" t="s">
        <v>1333</v>
      </c>
      <c r="E69" s="748" t="s">
        <v>1481</v>
      </c>
      <c r="F69" s="752"/>
      <c r="G69" s="752"/>
      <c r="H69" s="766">
        <v>0</v>
      </c>
      <c r="I69" s="752">
        <v>11.5</v>
      </c>
      <c r="J69" s="752">
        <v>1771</v>
      </c>
      <c r="K69" s="766">
        <v>1</v>
      </c>
      <c r="L69" s="752">
        <v>11.5</v>
      </c>
      <c r="M69" s="753">
        <v>1771</v>
      </c>
    </row>
    <row r="70" spans="1:13" ht="14.4" customHeight="1" x14ac:dyDescent="0.3">
      <c r="A70" s="747" t="s">
        <v>577</v>
      </c>
      <c r="B70" s="748" t="s">
        <v>1331</v>
      </c>
      <c r="C70" s="748" t="s">
        <v>1332</v>
      </c>
      <c r="D70" s="748" t="s">
        <v>1333</v>
      </c>
      <c r="E70" s="748" t="s">
        <v>1334</v>
      </c>
      <c r="F70" s="752"/>
      <c r="G70" s="752"/>
      <c r="H70" s="766">
        <v>0</v>
      </c>
      <c r="I70" s="752">
        <v>13.099999999999998</v>
      </c>
      <c r="J70" s="752">
        <v>3443.99</v>
      </c>
      <c r="K70" s="766">
        <v>1</v>
      </c>
      <c r="L70" s="752">
        <v>13.099999999999998</v>
      </c>
      <c r="M70" s="753">
        <v>3443.99</v>
      </c>
    </row>
    <row r="71" spans="1:13" ht="14.4" customHeight="1" x14ac:dyDescent="0.3">
      <c r="A71" s="747" t="s">
        <v>577</v>
      </c>
      <c r="B71" s="748" t="s">
        <v>1335</v>
      </c>
      <c r="C71" s="748" t="s">
        <v>1336</v>
      </c>
      <c r="D71" s="748" t="s">
        <v>1337</v>
      </c>
      <c r="E71" s="748" t="s">
        <v>1338</v>
      </c>
      <c r="F71" s="752"/>
      <c r="G71" s="752"/>
      <c r="H71" s="766">
        <v>0</v>
      </c>
      <c r="I71" s="752">
        <v>3.2</v>
      </c>
      <c r="J71" s="752">
        <v>1233.58</v>
      </c>
      <c r="K71" s="766">
        <v>1</v>
      </c>
      <c r="L71" s="752">
        <v>3.2</v>
      </c>
      <c r="M71" s="753">
        <v>1233.58</v>
      </c>
    </row>
    <row r="72" spans="1:13" ht="14.4" customHeight="1" x14ac:dyDescent="0.3">
      <c r="A72" s="747" t="s">
        <v>577</v>
      </c>
      <c r="B72" s="748" t="s">
        <v>1482</v>
      </c>
      <c r="C72" s="748" t="s">
        <v>1483</v>
      </c>
      <c r="D72" s="748" t="s">
        <v>786</v>
      </c>
      <c r="E72" s="748" t="s">
        <v>787</v>
      </c>
      <c r="F72" s="752"/>
      <c r="G72" s="752"/>
      <c r="H72" s="766">
        <v>0</v>
      </c>
      <c r="I72" s="752">
        <v>1</v>
      </c>
      <c r="J72" s="752">
        <v>16.200000000000003</v>
      </c>
      <c r="K72" s="766">
        <v>1</v>
      </c>
      <c r="L72" s="752">
        <v>1</v>
      </c>
      <c r="M72" s="753">
        <v>16.200000000000003</v>
      </c>
    </row>
    <row r="73" spans="1:13" ht="14.4" customHeight="1" x14ac:dyDescent="0.3">
      <c r="A73" s="747" t="s">
        <v>577</v>
      </c>
      <c r="B73" s="748" t="s">
        <v>1484</v>
      </c>
      <c r="C73" s="748" t="s">
        <v>1485</v>
      </c>
      <c r="D73" s="748" t="s">
        <v>1486</v>
      </c>
      <c r="E73" s="748" t="s">
        <v>1487</v>
      </c>
      <c r="F73" s="752"/>
      <c r="G73" s="752"/>
      <c r="H73" s="766">
        <v>0</v>
      </c>
      <c r="I73" s="752">
        <v>1</v>
      </c>
      <c r="J73" s="752">
        <v>43.42</v>
      </c>
      <c r="K73" s="766">
        <v>1</v>
      </c>
      <c r="L73" s="752">
        <v>1</v>
      </c>
      <c r="M73" s="753">
        <v>43.42</v>
      </c>
    </row>
    <row r="74" spans="1:13" ht="14.4" customHeight="1" x14ac:dyDescent="0.3">
      <c r="A74" s="747" t="s">
        <v>577</v>
      </c>
      <c r="B74" s="748" t="s">
        <v>1351</v>
      </c>
      <c r="C74" s="748" t="s">
        <v>1352</v>
      </c>
      <c r="D74" s="748" t="s">
        <v>1353</v>
      </c>
      <c r="E74" s="748" t="s">
        <v>1354</v>
      </c>
      <c r="F74" s="752"/>
      <c r="G74" s="752"/>
      <c r="H74" s="766">
        <v>0</v>
      </c>
      <c r="I74" s="752">
        <v>86</v>
      </c>
      <c r="J74" s="752">
        <v>2878.82</v>
      </c>
      <c r="K74" s="766">
        <v>1</v>
      </c>
      <c r="L74" s="752">
        <v>86</v>
      </c>
      <c r="M74" s="753">
        <v>2878.82</v>
      </c>
    </row>
    <row r="75" spans="1:13" ht="14.4" customHeight="1" x14ac:dyDescent="0.3">
      <c r="A75" s="747" t="s">
        <v>577</v>
      </c>
      <c r="B75" s="748" t="s">
        <v>1351</v>
      </c>
      <c r="C75" s="748" t="s">
        <v>1355</v>
      </c>
      <c r="D75" s="748" t="s">
        <v>1356</v>
      </c>
      <c r="E75" s="748" t="s">
        <v>1357</v>
      </c>
      <c r="F75" s="752"/>
      <c r="G75" s="752"/>
      <c r="H75" s="766">
        <v>0</v>
      </c>
      <c r="I75" s="752">
        <v>4</v>
      </c>
      <c r="J75" s="752">
        <v>202.55999999999995</v>
      </c>
      <c r="K75" s="766">
        <v>1</v>
      </c>
      <c r="L75" s="752">
        <v>4</v>
      </c>
      <c r="M75" s="753">
        <v>202.55999999999995</v>
      </c>
    </row>
    <row r="76" spans="1:13" ht="14.4" customHeight="1" x14ac:dyDescent="0.3">
      <c r="A76" s="747" t="s">
        <v>577</v>
      </c>
      <c r="B76" s="748" t="s">
        <v>1351</v>
      </c>
      <c r="C76" s="748" t="s">
        <v>1358</v>
      </c>
      <c r="D76" s="748" t="s">
        <v>1356</v>
      </c>
      <c r="E76" s="748" t="s">
        <v>1359</v>
      </c>
      <c r="F76" s="752"/>
      <c r="G76" s="752"/>
      <c r="H76" s="766">
        <v>0</v>
      </c>
      <c r="I76" s="752">
        <v>48</v>
      </c>
      <c r="J76" s="752">
        <v>2431.0200000000004</v>
      </c>
      <c r="K76" s="766">
        <v>1</v>
      </c>
      <c r="L76" s="752">
        <v>48</v>
      </c>
      <c r="M76" s="753">
        <v>2431.0200000000004</v>
      </c>
    </row>
    <row r="77" spans="1:13" ht="14.4" customHeight="1" x14ac:dyDescent="0.3">
      <c r="A77" s="747" t="s">
        <v>577</v>
      </c>
      <c r="B77" s="748" t="s">
        <v>1488</v>
      </c>
      <c r="C77" s="748" t="s">
        <v>1489</v>
      </c>
      <c r="D77" s="748" t="s">
        <v>1490</v>
      </c>
      <c r="E77" s="748" t="s">
        <v>1491</v>
      </c>
      <c r="F77" s="752">
        <v>1</v>
      </c>
      <c r="G77" s="752">
        <v>111.27</v>
      </c>
      <c r="H77" s="766">
        <v>1</v>
      </c>
      <c r="I77" s="752"/>
      <c r="J77" s="752"/>
      <c r="K77" s="766">
        <v>0</v>
      </c>
      <c r="L77" s="752">
        <v>1</v>
      </c>
      <c r="M77" s="753">
        <v>111.27</v>
      </c>
    </row>
    <row r="78" spans="1:13" ht="14.4" customHeight="1" x14ac:dyDescent="0.3">
      <c r="A78" s="747" t="s">
        <v>577</v>
      </c>
      <c r="B78" s="748" t="s">
        <v>1368</v>
      </c>
      <c r="C78" s="748" t="s">
        <v>1369</v>
      </c>
      <c r="D78" s="748" t="s">
        <v>747</v>
      </c>
      <c r="E78" s="748" t="s">
        <v>1370</v>
      </c>
      <c r="F78" s="752"/>
      <c r="G78" s="752"/>
      <c r="H78" s="766">
        <v>0</v>
      </c>
      <c r="I78" s="752">
        <v>1</v>
      </c>
      <c r="J78" s="752">
        <v>21.960000000000004</v>
      </c>
      <c r="K78" s="766">
        <v>1</v>
      </c>
      <c r="L78" s="752">
        <v>1</v>
      </c>
      <c r="M78" s="753">
        <v>21.960000000000004</v>
      </c>
    </row>
    <row r="79" spans="1:13" ht="14.4" customHeight="1" x14ac:dyDescent="0.3">
      <c r="A79" s="747" t="s">
        <v>577</v>
      </c>
      <c r="B79" s="748" t="s">
        <v>1368</v>
      </c>
      <c r="C79" s="748" t="s">
        <v>1371</v>
      </c>
      <c r="D79" s="748" t="s">
        <v>747</v>
      </c>
      <c r="E79" s="748" t="s">
        <v>1372</v>
      </c>
      <c r="F79" s="752"/>
      <c r="G79" s="752"/>
      <c r="H79" s="766">
        <v>0</v>
      </c>
      <c r="I79" s="752">
        <v>1</v>
      </c>
      <c r="J79" s="752">
        <v>45.490000000000009</v>
      </c>
      <c r="K79" s="766">
        <v>1</v>
      </c>
      <c r="L79" s="752">
        <v>1</v>
      </c>
      <c r="M79" s="753">
        <v>45.490000000000009</v>
      </c>
    </row>
    <row r="80" spans="1:13" ht="14.4" customHeight="1" x14ac:dyDescent="0.3">
      <c r="A80" s="747" t="s">
        <v>577</v>
      </c>
      <c r="B80" s="748" t="s">
        <v>1492</v>
      </c>
      <c r="C80" s="748" t="s">
        <v>1493</v>
      </c>
      <c r="D80" s="748" t="s">
        <v>804</v>
      </c>
      <c r="E80" s="748" t="s">
        <v>1381</v>
      </c>
      <c r="F80" s="752"/>
      <c r="G80" s="752"/>
      <c r="H80" s="766">
        <v>0</v>
      </c>
      <c r="I80" s="752">
        <v>1</v>
      </c>
      <c r="J80" s="752">
        <v>19.82</v>
      </c>
      <c r="K80" s="766">
        <v>1</v>
      </c>
      <c r="L80" s="752">
        <v>1</v>
      </c>
      <c r="M80" s="753">
        <v>19.82</v>
      </c>
    </row>
    <row r="81" spans="1:13" ht="14.4" customHeight="1" x14ac:dyDescent="0.3">
      <c r="A81" s="747" t="s">
        <v>577</v>
      </c>
      <c r="B81" s="748" t="s">
        <v>1494</v>
      </c>
      <c r="C81" s="748" t="s">
        <v>1495</v>
      </c>
      <c r="D81" s="748" t="s">
        <v>1496</v>
      </c>
      <c r="E81" s="748" t="s">
        <v>1497</v>
      </c>
      <c r="F81" s="752"/>
      <c r="G81" s="752"/>
      <c r="H81" s="766">
        <v>0</v>
      </c>
      <c r="I81" s="752">
        <v>1</v>
      </c>
      <c r="J81" s="752">
        <v>50.640000547830518</v>
      </c>
      <c r="K81" s="766">
        <v>1</v>
      </c>
      <c r="L81" s="752">
        <v>1</v>
      </c>
      <c r="M81" s="753">
        <v>50.640000547830518</v>
      </c>
    </row>
    <row r="82" spans="1:13" ht="14.4" customHeight="1" x14ac:dyDescent="0.3">
      <c r="A82" s="747" t="s">
        <v>577</v>
      </c>
      <c r="B82" s="748" t="s">
        <v>1376</v>
      </c>
      <c r="C82" s="748" t="s">
        <v>1377</v>
      </c>
      <c r="D82" s="748" t="s">
        <v>742</v>
      </c>
      <c r="E82" s="748" t="s">
        <v>1378</v>
      </c>
      <c r="F82" s="752"/>
      <c r="G82" s="752"/>
      <c r="H82" s="766">
        <v>0</v>
      </c>
      <c r="I82" s="752">
        <v>1</v>
      </c>
      <c r="J82" s="752">
        <v>49.83</v>
      </c>
      <c r="K82" s="766">
        <v>1</v>
      </c>
      <c r="L82" s="752">
        <v>1</v>
      </c>
      <c r="M82" s="753">
        <v>49.83</v>
      </c>
    </row>
    <row r="83" spans="1:13" ht="14.4" customHeight="1" x14ac:dyDescent="0.3">
      <c r="A83" s="747" t="s">
        <v>580</v>
      </c>
      <c r="B83" s="748" t="s">
        <v>1455</v>
      </c>
      <c r="C83" s="748" t="s">
        <v>1498</v>
      </c>
      <c r="D83" s="748" t="s">
        <v>944</v>
      </c>
      <c r="E83" s="748" t="s">
        <v>1499</v>
      </c>
      <c r="F83" s="752"/>
      <c r="G83" s="752"/>
      <c r="H83" s="766">
        <v>0</v>
      </c>
      <c r="I83" s="752">
        <v>15</v>
      </c>
      <c r="J83" s="752">
        <v>363.9</v>
      </c>
      <c r="K83" s="766">
        <v>1</v>
      </c>
      <c r="L83" s="752">
        <v>15</v>
      </c>
      <c r="M83" s="753">
        <v>363.9</v>
      </c>
    </row>
    <row r="84" spans="1:13" ht="14.4" customHeight="1" x14ac:dyDescent="0.3">
      <c r="A84" s="747" t="s">
        <v>583</v>
      </c>
      <c r="B84" s="748" t="s">
        <v>1296</v>
      </c>
      <c r="C84" s="748" t="s">
        <v>1297</v>
      </c>
      <c r="D84" s="748" t="s">
        <v>620</v>
      </c>
      <c r="E84" s="748" t="s">
        <v>1298</v>
      </c>
      <c r="F84" s="752"/>
      <c r="G84" s="752"/>
      <c r="H84" s="766">
        <v>0</v>
      </c>
      <c r="I84" s="752">
        <v>630</v>
      </c>
      <c r="J84" s="752">
        <v>10465.619999999999</v>
      </c>
      <c r="K84" s="766">
        <v>1</v>
      </c>
      <c r="L84" s="752">
        <v>630</v>
      </c>
      <c r="M84" s="753">
        <v>10465.619999999999</v>
      </c>
    </row>
    <row r="85" spans="1:13" ht="14.4" customHeight="1" x14ac:dyDescent="0.3">
      <c r="A85" s="747" t="s">
        <v>583</v>
      </c>
      <c r="B85" s="748" t="s">
        <v>1302</v>
      </c>
      <c r="C85" s="748" t="s">
        <v>1500</v>
      </c>
      <c r="D85" s="748" t="s">
        <v>637</v>
      </c>
      <c r="E85" s="748" t="s">
        <v>1501</v>
      </c>
      <c r="F85" s="752"/>
      <c r="G85" s="752"/>
      <c r="H85" s="766">
        <v>0</v>
      </c>
      <c r="I85" s="752">
        <v>5</v>
      </c>
      <c r="J85" s="752">
        <v>259.7999999999999</v>
      </c>
      <c r="K85" s="766">
        <v>1</v>
      </c>
      <c r="L85" s="752">
        <v>5</v>
      </c>
      <c r="M85" s="753">
        <v>259.7999999999999</v>
      </c>
    </row>
    <row r="86" spans="1:13" ht="14.4" customHeight="1" x14ac:dyDescent="0.3">
      <c r="A86" s="747" t="s">
        <v>583</v>
      </c>
      <c r="B86" s="748" t="s">
        <v>1305</v>
      </c>
      <c r="C86" s="748" t="s">
        <v>1306</v>
      </c>
      <c r="D86" s="748" t="s">
        <v>714</v>
      </c>
      <c r="E86" s="748" t="s">
        <v>1307</v>
      </c>
      <c r="F86" s="752"/>
      <c r="G86" s="752"/>
      <c r="H86" s="766">
        <v>0</v>
      </c>
      <c r="I86" s="752">
        <v>4</v>
      </c>
      <c r="J86" s="752">
        <v>415.07999999999987</v>
      </c>
      <c r="K86" s="766">
        <v>1</v>
      </c>
      <c r="L86" s="752">
        <v>4</v>
      </c>
      <c r="M86" s="753">
        <v>415.07999999999987</v>
      </c>
    </row>
    <row r="87" spans="1:13" ht="14.4" customHeight="1" x14ac:dyDescent="0.3">
      <c r="A87" s="747" t="s">
        <v>583</v>
      </c>
      <c r="B87" s="748" t="s">
        <v>1385</v>
      </c>
      <c r="C87" s="748" t="s">
        <v>1386</v>
      </c>
      <c r="D87" s="748" t="s">
        <v>1387</v>
      </c>
      <c r="E87" s="748" t="s">
        <v>854</v>
      </c>
      <c r="F87" s="752"/>
      <c r="G87" s="752"/>
      <c r="H87" s="766">
        <v>0</v>
      </c>
      <c r="I87" s="752">
        <v>2</v>
      </c>
      <c r="J87" s="752">
        <v>58.120000000000026</v>
      </c>
      <c r="K87" s="766">
        <v>1</v>
      </c>
      <c r="L87" s="752">
        <v>2</v>
      </c>
      <c r="M87" s="753">
        <v>58.120000000000026</v>
      </c>
    </row>
    <row r="88" spans="1:13" ht="14.4" customHeight="1" x14ac:dyDescent="0.3">
      <c r="A88" s="747" t="s">
        <v>583</v>
      </c>
      <c r="B88" s="748" t="s">
        <v>1308</v>
      </c>
      <c r="C88" s="748" t="s">
        <v>1309</v>
      </c>
      <c r="D88" s="748" t="s">
        <v>651</v>
      </c>
      <c r="E88" s="748" t="s">
        <v>1310</v>
      </c>
      <c r="F88" s="752"/>
      <c r="G88" s="752"/>
      <c r="H88" s="766">
        <v>0</v>
      </c>
      <c r="I88" s="752">
        <v>5</v>
      </c>
      <c r="J88" s="752">
        <v>16500</v>
      </c>
      <c r="K88" s="766">
        <v>1</v>
      </c>
      <c r="L88" s="752">
        <v>5</v>
      </c>
      <c r="M88" s="753">
        <v>16500</v>
      </c>
    </row>
    <row r="89" spans="1:13" ht="14.4" customHeight="1" x14ac:dyDescent="0.3">
      <c r="A89" s="747" t="s">
        <v>583</v>
      </c>
      <c r="B89" s="748" t="s">
        <v>1502</v>
      </c>
      <c r="C89" s="748" t="s">
        <v>1503</v>
      </c>
      <c r="D89" s="748" t="s">
        <v>1504</v>
      </c>
      <c r="E89" s="748" t="s">
        <v>1505</v>
      </c>
      <c r="F89" s="752"/>
      <c r="G89" s="752"/>
      <c r="H89" s="766">
        <v>0</v>
      </c>
      <c r="I89" s="752">
        <v>1</v>
      </c>
      <c r="J89" s="752">
        <v>1566.26</v>
      </c>
      <c r="K89" s="766">
        <v>1</v>
      </c>
      <c r="L89" s="752">
        <v>1</v>
      </c>
      <c r="M89" s="753">
        <v>1566.26</v>
      </c>
    </row>
    <row r="90" spans="1:13" ht="14.4" customHeight="1" x14ac:dyDescent="0.3">
      <c r="A90" s="747" t="s">
        <v>583</v>
      </c>
      <c r="B90" s="748" t="s">
        <v>1506</v>
      </c>
      <c r="C90" s="748" t="s">
        <v>1507</v>
      </c>
      <c r="D90" s="748" t="s">
        <v>992</v>
      </c>
      <c r="E90" s="748" t="s">
        <v>1508</v>
      </c>
      <c r="F90" s="752"/>
      <c r="G90" s="752"/>
      <c r="H90" s="766">
        <v>0</v>
      </c>
      <c r="I90" s="752">
        <v>15</v>
      </c>
      <c r="J90" s="752">
        <v>1926.65</v>
      </c>
      <c r="K90" s="766">
        <v>1</v>
      </c>
      <c r="L90" s="752">
        <v>15</v>
      </c>
      <c r="M90" s="753">
        <v>1926.65</v>
      </c>
    </row>
    <row r="91" spans="1:13" ht="14.4" customHeight="1" x14ac:dyDescent="0.3">
      <c r="A91" s="747" t="s">
        <v>583</v>
      </c>
      <c r="B91" s="748" t="s">
        <v>1506</v>
      </c>
      <c r="C91" s="748" t="s">
        <v>1509</v>
      </c>
      <c r="D91" s="748" t="s">
        <v>992</v>
      </c>
      <c r="E91" s="748" t="s">
        <v>1510</v>
      </c>
      <c r="F91" s="752"/>
      <c r="G91" s="752"/>
      <c r="H91" s="766">
        <v>0</v>
      </c>
      <c r="I91" s="752">
        <v>1</v>
      </c>
      <c r="J91" s="752">
        <v>89.750002426010582</v>
      </c>
      <c r="K91" s="766">
        <v>1</v>
      </c>
      <c r="L91" s="752">
        <v>1</v>
      </c>
      <c r="M91" s="753">
        <v>89.750002426010582</v>
      </c>
    </row>
    <row r="92" spans="1:13" ht="14.4" customHeight="1" x14ac:dyDescent="0.3">
      <c r="A92" s="747" t="s">
        <v>583</v>
      </c>
      <c r="B92" s="748" t="s">
        <v>1506</v>
      </c>
      <c r="C92" s="748" t="s">
        <v>1511</v>
      </c>
      <c r="D92" s="748" t="s">
        <v>1101</v>
      </c>
      <c r="E92" s="748" t="s">
        <v>1512</v>
      </c>
      <c r="F92" s="752">
        <v>1</v>
      </c>
      <c r="G92" s="752">
        <v>72.700000000000031</v>
      </c>
      <c r="H92" s="766">
        <v>1</v>
      </c>
      <c r="I92" s="752"/>
      <c r="J92" s="752"/>
      <c r="K92" s="766">
        <v>0</v>
      </c>
      <c r="L92" s="752">
        <v>1</v>
      </c>
      <c r="M92" s="753">
        <v>72.700000000000031</v>
      </c>
    </row>
    <row r="93" spans="1:13" ht="14.4" customHeight="1" x14ac:dyDescent="0.3">
      <c r="A93" s="747" t="s">
        <v>583</v>
      </c>
      <c r="B93" s="748" t="s">
        <v>1513</v>
      </c>
      <c r="C93" s="748" t="s">
        <v>1514</v>
      </c>
      <c r="D93" s="748" t="s">
        <v>1515</v>
      </c>
      <c r="E93" s="748" t="s">
        <v>1516</v>
      </c>
      <c r="F93" s="752"/>
      <c r="G93" s="752"/>
      <c r="H93" s="766">
        <v>0</v>
      </c>
      <c r="I93" s="752">
        <v>3</v>
      </c>
      <c r="J93" s="752">
        <v>293.27999999999997</v>
      </c>
      <c r="K93" s="766">
        <v>1</v>
      </c>
      <c r="L93" s="752">
        <v>3</v>
      </c>
      <c r="M93" s="753">
        <v>293.27999999999997</v>
      </c>
    </row>
    <row r="94" spans="1:13" ht="14.4" customHeight="1" x14ac:dyDescent="0.3">
      <c r="A94" s="747" t="s">
        <v>583</v>
      </c>
      <c r="B94" s="748" t="s">
        <v>1517</v>
      </c>
      <c r="C94" s="748" t="s">
        <v>1518</v>
      </c>
      <c r="D94" s="748" t="s">
        <v>1026</v>
      </c>
      <c r="E94" s="748" t="s">
        <v>1027</v>
      </c>
      <c r="F94" s="752"/>
      <c r="G94" s="752"/>
      <c r="H94" s="766">
        <v>0</v>
      </c>
      <c r="I94" s="752">
        <v>20</v>
      </c>
      <c r="J94" s="752">
        <v>808.05</v>
      </c>
      <c r="K94" s="766">
        <v>1</v>
      </c>
      <c r="L94" s="752">
        <v>20</v>
      </c>
      <c r="M94" s="753">
        <v>808.05</v>
      </c>
    </row>
    <row r="95" spans="1:13" ht="14.4" customHeight="1" x14ac:dyDescent="0.3">
      <c r="A95" s="747" t="s">
        <v>583</v>
      </c>
      <c r="B95" s="748" t="s">
        <v>1401</v>
      </c>
      <c r="C95" s="748" t="s">
        <v>1519</v>
      </c>
      <c r="D95" s="748" t="s">
        <v>837</v>
      </c>
      <c r="E95" s="748" t="s">
        <v>1520</v>
      </c>
      <c r="F95" s="752"/>
      <c r="G95" s="752"/>
      <c r="H95" s="766">
        <v>0</v>
      </c>
      <c r="I95" s="752">
        <v>4</v>
      </c>
      <c r="J95" s="752">
        <v>173.32000000000002</v>
      </c>
      <c r="K95" s="766">
        <v>1</v>
      </c>
      <c r="L95" s="752">
        <v>4</v>
      </c>
      <c r="M95" s="753">
        <v>173.32000000000002</v>
      </c>
    </row>
    <row r="96" spans="1:13" ht="14.4" customHeight="1" x14ac:dyDescent="0.3">
      <c r="A96" s="747" t="s">
        <v>583</v>
      </c>
      <c r="B96" s="748" t="s">
        <v>1401</v>
      </c>
      <c r="C96" s="748" t="s">
        <v>1402</v>
      </c>
      <c r="D96" s="748" t="s">
        <v>837</v>
      </c>
      <c r="E96" s="748" t="s">
        <v>1403</v>
      </c>
      <c r="F96" s="752"/>
      <c r="G96" s="752"/>
      <c r="H96" s="766">
        <v>0</v>
      </c>
      <c r="I96" s="752">
        <v>13</v>
      </c>
      <c r="J96" s="752">
        <v>765.13999999999987</v>
      </c>
      <c r="K96" s="766">
        <v>1</v>
      </c>
      <c r="L96" s="752">
        <v>13</v>
      </c>
      <c r="M96" s="753">
        <v>765.13999999999987</v>
      </c>
    </row>
    <row r="97" spans="1:13" ht="14.4" customHeight="1" x14ac:dyDescent="0.3">
      <c r="A97" s="747" t="s">
        <v>583</v>
      </c>
      <c r="B97" s="748" t="s">
        <v>1404</v>
      </c>
      <c r="C97" s="748" t="s">
        <v>1521</v>
      </c>
      <c r="D97" s="748" t="s">
        <v>1522</v>
      </c>
      <c r="E97" s="748" t="s">
        <v>1523</v>
      </c>
      <c r="F97" s="752"/>
      <c r="G97" s="752"/>
      <c r="H97" s="766">
        <v>0</v>
      </c>
      <c r="I97" s="752">
        <v>1</v>
      </c>
      <c r="J97" s="752">
        <v>72.339999999999989</v>
      </c>
      <c r="K97" s="766">
        <v>1</v>
      </c>
      <c r="L97" s="752">
        <v>1</v>
      </c>
      <c r="M97" s="753">
        <v>72.339999999999989</v>
      </c>
    </row>
    <row r="98" spans="1:13" ht="14.4" customHeight="1" x14ac:dyDescent="0.3">
      <c r="A98" s="747" t="s">
        <v>583</v>
      </c>
      <c r="B98" s="748" t="s">
        <v>1404</v>
      </c>
      <c r="C98" s="748" t="s">
        <v>1524</v>
      </c>
      <c r="D98" s="748" t="s">
        <v>975</v>
      </c>
      <c r="E98" s="748" t="s">
        <v>1525</v>
      </c>
      <c r="F98" s="752"/>
      <c r="G98" s="752"/>
      <c r="H98" s="766">
        <v>0</v>
      </c>
      <c r="I98" s="752">
        <v>30</v>
      </c>
      <c r="J98" s="752">
        <v>2653.5</v>
      </c>
      <c r="K98" s="766">
        <v>1</v>
      </c>
      <c r="L98" s="752">
        <v>30</v>
      </c>
      <c r="M98" s="753">
        <v>2653.5</v>
      </c>
    </row>
    <row r="99" spans="1:13" ht="14.4" customHeight="1" x14ac:dyDescent="0.3">
      <c r="A99" s="747" t="s">
        <v>583</v>
      </c>
      <c r="B99" s="748" t="s">
        <v>1526</v>
      </c>
      <c r="C99" s="748" t="s">
        <v>1527</v>
      </c>
      <c r="D99" s="748" t="s">
        <v>1528</v>
      </c>
      <c r="E99" s="748" t="s">
        <v>1529</v>
      </c>
      <c r="F99" s="752"/>
      <c r="G99" s="752"/>
      <c r="H99" s="766">
        <v>0</v>
      </c>
      <c r="I99" s="752">
        <v>2</v>
      </c>
      <c r="J99" s="752">
        <v>196.12</v>
      </c>
      <c r="K99" s="766">
        <v>1</v>
      </c>
      <c r="L99" s="752">
        <v>2</v>
      </c>
      <c r="M99" s="753">
        <v>196.12</v>
      </c>
    </row>
    <row r="100" spans="1:13" ht="14.4" customHeight="1" x14ac:dyDescent="0.3">
      <c r="A100" s="747" t="s">
        <v>583</v>
      </c>
      <c r="B100" s="748" t="s">
        <v>1416</v>
      </c>
      <c r="C100" s="748" t="s">
        <v>1530</v>
      </c>
      <c r="D100" s="748" t="s">
        <v>1418</v>
      </c>
      <c r="E100" s="748" t="s">
        <v>1531</v>
      </c>
      <c r="F100" s="752"/>
      <c r="G100" s="752"/>
      <c r="H100" s="766">
        <v>0</v>
      </c>
      <c r="I100" s="752">
        <v>2</v>
      </c>
      <c r="J100" s="752">
        <v>42.64</v>
      </c>
      <c r="K100" s="766">
        <v>1</v>
      </c>
      <c r="L100" s="752">
        <v>2</v>
      </c>
      <c r="M100" s="753">
        <v>42.64</v>
      </c>
    </row>
    <row r="101" spans="1:13" ht="14.4" customHeight="1" x14ac:dyDescent="0.3">
      <c r="A101" s="747" t="s">
        <v>583</v>
      </c>
      <c r="B101" s="748" t="s">
        <v>1424</v>
      </c>
      <c r="C101" s="748" t="s">
        <v>1425</v>
      </c>
      <c r="D101" s="748" t="s">
        <v>1426</v>
      </c>
      <c r="E101" s="748" t="s">
        <v>1375</v>
      </c>
      <c r="F101" s="752"/>
      <c r="G101" s="752"/>
      <c r="H101" s="766">
        <v>0</v>
      </c>
      <c r="I101" s="752">
        <v>2</v>
      </c>
      <c r="J101" s="752">
        <v>120.72000000000001</v>
      </c>
      <c r="K101" s="766">
        <v>1</v>
      </c>
      <c r="L101" s="752">
        <v>2</v>
      </c>
      <c r="M101" s="753">
        <v>120.72000000000001</v>
      </c>
    </row>
    <row r="102" spans="1:13" ht="14.4" customHeight="1" x14ac:dyDescent="0.3">
      <c r="A102" s="747" t="s">
        <v>583</v>
      </c>
      <c r="B102" s="748" t="s">
        <v>1424</v>
      </c>
      <c r="C102" s="748" t="s">
        <v>1532</v>
      </c>
      <c r="D102" s="748" t="s">
        <v>1426</v>
      </c>
      <c r="E102" s="748" t="s">
        <v>1533</v>
      </c>
      <c r="F102" s="752"/>
      <c r="G102" s="752"/>
      <c r="H102" s="766">
        <v>0</v>
      </c>
      <c r="I102" s="752">
        <v>5</v>
      </c>
      <c r="J102" s="752">
        <v>59.200000000000017</v>
      </c>
      <c r="K102" s="766">
        <v>1</v>
      </c>
      <c r="L102" s="752">
        <v>5</v>
      </c>
      <c r="M102" s="753">
        <v>59.200000000000017</v>
      </c>
    </row>
    <row r="103" spans="1:13" ht="14.4" customHeight="1" x14ac:dyDescent="0.3">
      <c r="A103" s="747" t="s">
        <v>583</v>
      </c>
      <c r="B103" s="748" t="s">
        <v>1424</v>
      </c>
      <c r="C103" s="748" t="s">
        <v>1534</v>
      </c>
      <c r="D103" s="748" t="s">
        <v>1426</v>
      </c>
      <c r="E103" s="748" t="s">
        <v>1419</v>
      </c>
      <c r="F103" s="752"/>
      <c r="G103" s="752"/>
      <c r="H103" s="766">
        <v>0</v>
      </c>
      <c r="I103" s="752">
        <v>3</v>
      </c>
      <c r="J103" s="752">
        <v>90.54000000000002</v>
      </c>
      <c r="K103" s="766">
        <v>1</v>
      </c>
      <c r="L103" s="752">
        <v>3</v>
      </c>
      <c r="M103" s="753">
        <v>90.54000000000002</v>
      </c>
    </row>
    <row r="104" spans="1:13" ht="14.4" customHeight="1" x14ac:dyDescent="0.3">
      <c r="A104" s="747" t="s">
        <v>583</v>
      </c>
      <c r="B104" s="748" t="s">
        <v>1427</v>
      </c>
      <c r="C104" s="748" t="s">
        <v>1535</v>
      </c>
      <c r="D104" s="748" t="s">
        <v>1429</v>
      </c>
      <c r="E104" s="748" t="s">
        <v>1536</v>
      </c>
      <c r="F104" s="752"/>
      <c r="G104" s="752"/>
      <c r="H104" s="766">
        <v>0</v>
      </c>
      <c r="I104" s="752">
        <v>1</v>
      </c>
      <c r="J104" s="752">
        <v>158.97999999999999</v>
      </c>
      <c r="K104" s="766">
        <v>1</v>
      </c>
      <c r="L104" s="752">
        <v>1</v>
      </c>
      <c r="M104" s="753">
        <v>158.97999999999999</v>
      </c>
    </row>
    <row r="105" spans="1:13" ht="14.4" customHeight="1" x14ac:dyDescent="0.3">
      <c r="A105" s="747" t="s">
        <v>583</v>
      </c>
      <c r="B105" s="748" t="s">
        <v>1427</v>
      </c>
      <c r="C105" s="748" t="s">
        <v>1537</v>
      </c>
      <c r="D105" s="748" t="s">
        <v>1429</v>
      </c>
      <c r="E105" s="748" t="s">
        <v>1538</v>
      </c>
      <c r="F105" s="752"/>
      <c r="G105" s="752"/>
      <c r="H105" s="766">
        <v>0</v>
      </c>
      <c r="I105" s="752">
        <v>1</v>
      </c>
      <c r="J105" s="752">
        <v>387.13</v>
      </c>
      <c r="K105" s="766">
        <v>1</v>
      </c>
      <c r="L105" s="752">
        <v>1</v>
      </c>
      <c r="M105" s="753">
        <v>387.13</v>
      </c>
    </row>
    <row r="106" spans="1:13" ht="14.4" customHeight="1" x14ac:dyDescent="0.3">
      <c r="A106" s="747" t="s">
        <v>583</v>
      </c>
      <c r="B106" s="748" t="s">
        <v>1427</v>
      </c>
      <c r="C106" s="748" t="s">
        <v>1539</v>
      </c>
      <c r="D106" s="748" t="s">
        <v>1429</v>
      </c>
      <c r="E106" s="748" t="s">
        <v>1540</v>
      </c>
      <c r="F106" s="752"/>
      <c r="G106" s="752"/>
      <c r="H106" s="766">
        <v>0</v>
      </c>
      <c r="I106" s="752">
        <v>2</v>
      </c>
      <c r="J106" s="752">
        <v>426.48</v>
      </c>
      <c r="K106" s="766">
        <v>1</v>
      </c>
      <c r="L106" s="752">
        <v>2</v>
      </c>
      <c r="M106" s="753">
        <v>426.48</v>
      </c>
    </row>
    <row r="107" spans="1:13" ht="14.4" customHeight="1" x14ac:dyDescent="0.3">
      <c r="A107" s="747" t="s">
        <v>583</v>
      </c>
      <c r="B107" s="748" t="s">
        <v>1431</v>
      </c>
      <c r="C107" s="748" t="s">
        <v>1541</v>
      </c>
      <c r="D107" s="748" t="s">
        <v>1433</v>
      </c>
      <c r="E107" s="748" t="s">
        <v>1542</v>
      </c>
      <c r="F107" s="752"/>
      <c r="G107" s="752"/>
      <c r="H107" s="766">
        <v>0</v>
      </c>
      <c r="I107" s="752">
        <v>1</v>
      </c>
      <c r="J107" s="752">
        <v>195.81</v>
      </c>
      <c r="K107" s="766">
        <v>1</v>
      </c>
      <c r="L107" s="752">
        <v>1</v>
      </c>
      <c r="M107" s="753">
        <v>195.81</v>
      </c>
    </row>
    <row r="108" spans="1:13" ht="14.4" customHeight="1" x14ac:dyDescent="0.3">
      <c r="A108" s="747" t="s">
        <v>583</v>
      </c>
      <c r="B108" s="748" t="s">
        <v>1316</v>
      </c>
      <c r="C108" s="748" t="s">
        <v>1317</v>
      </c>
      <c r="D108" s="748" t="s">
        <v>690</v>
      </c>
      <c r="E108" s="748" t="s">
        <v>1318</v>
      </c>
      <c r="F108" s="752"/>
      <c r="G108" s="752"/>
      <c r="H108" s="766">
        <v>0</v>
      </c>
      <c r="I108" s="752">
        <v>1</v>
      </c>
      <c r="J108" s="752">
        <v>18.98</v>
      </c>
      <c r="K108" s="766">
        <v>1</v>
      </c>
      <c r="L108" s="752">
        <v>1</v>
      </c>
      <c r="M108" s="753">
        <v>18.98</v>
      </c>
    </row>
    <row r="109" spans="1:13" ht="14.4" customHeight="1" x14ac:dyDescent="0.3">
      <c r="A109" s="747" t="s">
        <v>583</v>
      </c>
      <c r="B109" s="748" t="s">
        <v>1543</v>
      </c>
      <c r="C109" s="748" t="s">
        <v>1544</v>
      </c>
      <c r="D109" s="748" t="s">
        <v>1024</v>
      </c>
      <c r="E109" s="748" t="s">
        <v>1545</v>
      </c>
      <c r="F109" s="752"/>
      <c r="G109" s="752"/>
      <c r="H109" s="766">
        <v>0</v>
      </c>
      <c r="I109" s="752">
        <v>1</v>
      </c>
      <c r="J109" s="752">
        <v>74.509999999999977</v>
      </c>
      <c r="K109" s="766">
        <v>1</v>
      </c>
      <c r="L109" s="752">
        <v>1</v>
      </c>
      <c r="M109" s="753">
        <v>74.509999999999977</v>
      </c>
    </row>
    <row r="110" spans="1:13" ht="14.4" customHeight="1" x14ac:dyDescent="0.3">
      <c r="A110" s="747" t="s">
        <v>583</v>
      </c>
      <c r="B110" s="748" t="s">
        <v>1455</v>
      </c>
      <c r="C110" s="748" t="s">
        <v>1546</v>
      </c>
      <c r="D110" s="748" t="s">
        <v>1547</v>
      </c>
      <c r="E110" s="748" t="s">
        <v>1548</v>
      </c>
      <c r="F110" s="752"/>
      <c r="G110" s="752"/>
      <c r="H110" s="766">
        <v>0</v>
      </c>
      <c r="I110" s="752">
        <v>1</v>
      </c>
      <c r="J110" s="752">
        <v>180.64000000000001</v>
      </c>
      <c r="K110" s="766">
        <v>1</v>
      </c>
      <c r="L110" s="752">
        <v>1</v>
      </c>
      <c r="M110" s="753">
        <v>180.64000000000001</v>
      </c>
    </row>
    <row r="111" spans="1:13" ht="14.4" customHeight="1" x14ac:dyDescent="0.3">
      <c r="A111" s="747" t="s">
        <v>583</v>
      </c>
      <c r="B111" s="748" t="s">
        <v>1455</v>
      </c>
      <c r="C111" s="748" t="s">
        <v>1498</v>
      </c>
      <c r="D111" s="748" t="s">
        <v>944</v>
      </c>
      <c r="E111" s="748" t="s">
        <v>1499</v>
      </c>
      <c r="F111" s="752"/>
      <c r="G111" s="752"/>
      <c r="H111" s="766">
        <v>0</v>
      </c>
      <c r="I111" s="752">
        <v>5</v>
      </c>
      <c r="J111" s="752">
        <v>121.29999999999998</v>
      </c>
      <c r="K111" s="766">
        <v>1</v>
      </c>
      <c r="L111" s="752">
        <v>5</v>
      </c>
      <c r="M111" s="753">
        <v>121.29999999999998</v>
      </c>
    </row>
    <row r="112" spans="1:13" ht="14.4" customHeight="1" x14ac:dyDescent="0.3">
      <c r="A112" s="747" t="s">
        <v>583</v>
      </c>
      <c r="B112" s="748" t="s">
        <v>1455</v>
      </c>
      <c r="C112" s="748" t="s">
        <v>1456</v>
      </c>
      <c r="D112" s="748" t="s">
        <v>893</v>
      </c>
      <c r="E112" s="748" t="s">
        <v>1457</v>
      </c>
      <c r="F112" s="752"/>
      <c r="G112" s="752"/>
      <c r="H112" s="766">
        <v>0</v>
      </c>
      <c r="I112" s="752">
        <v>60</v>
      </c>
      <c r="J112" s="752">
        <v>5154</v>
      </c>
      <c r="K112" s="766">
        <v>1</v>
      </c>
      <c r="L112" s="752">
        <v>60</v>
      </c>
      <c r="M112" s="753">
        <v>5154</v>
      </c>
    </row>
    <row r="113" spans="1:13" ht="14.4" customHeight="1" x14ac:dyDescent="0.3">
      <c r="A113" s="747" t="s">
        <v>583</v>
      </c>
      <c r="B113" s="748" t="s">
        <v>1455</v>
      </c>
      <c r="C113" s="748" t="s">
        <v>1549</v>
      </c>
      <c r="D113" s="748" t="s">
        <v>893</v>
      </c>
      <c r="E113" s="748" t="s">
        <v>1550</v>
      </c>
      <c r="F113" s="752"/>
      <c r="G113" s="752"/>
      <c r="H113" s="766">
        <v>0</v>
      </c>
      <c r="I113" s="752">
        <v>10</v>
      </c>
      <c r="J113" s="752">
        <v>1704.8</v>
      </c>
      <c r="K113" s="766">
        <v>1</v>
      </c>
      <c r="L113" s="752">
        <v>10</v>
      </c>
      <c r="M113" s="753">
        <v>1704.8</v>
      </c>
    </row>
    <row r="114" spans="1:13" ht="14.4" customHeight="1" x14ac:dyDescent="0.3">
      <c r="A114" s="747" t="s">
        <v>583</v>
      </c>
      <c r="B114" s="748" t="s">
        <v>1455</v>
      </c>
      <c r="C114" s="748" t="s">
        <v>1551</v>
      </c>
      <c r="D114" s="748" t="s">
        <v>893</v>
      </c>
      <c r="E114" s="748" t="s">
        <v>1552</v>
      </c>
      <c r="F114" s="752"/>
      <c r="G114" s="752"/>
      <c r="H114" s="766">
        <v>0</v>
      </c>
      <c r="I114" s="752">
        <v>14</v>
      </c>
      <c r="J114" s="752">
        <v>3922.9399999999996</v>
      </c>
      <c r="K114" s="766">
        <v>1</v>
      </c>
      <c r="L114" s="752">
        <v>14</v>
      </c>
      <c r="M114" s="753">
        <v>3922.9399999999996</v>
      </c>
    </row>
    <row r="115" spans="1:13" ht="14.4" customHeight="1" x14ac:dyDescent="0.3">
      <c r="A115" s="747" t="s">
        <v>583</v>
      </c>
      <c r="B115" s="748" t="s">
        <v>1458</v>
      </c>
      <c r="C115" s="748" t="s">
        <v>1553</v>
      </c>
      <c r="D115" s="748" t="s">
        <v>1460</v>
      </c>
      <c r="E115" s="748" t="s">
        <v>1554</v>
      </c>
      <c r="F115" s="752"/>
      <c r="G115" s="752"/>
      <c r="H115" s="766">
        <v>0</v>
      </c>
      <c r="I115" s="752">
        <v>3</v>
      </c>
      <c r="J115" s="752">
        <v>183.35000000000002</v>
      </c>
      <c r="K115" s="766">
        <v>1</v>
      </c>
      <c r="L115" s="752">
        <v>3</v>
      </c>
      <c r="M115" s="753">
        <v>183.35000000000002</v>
      </c>
    </row>
    <row r="116" spans="1:13" ht="14.4" customHeight="1" x14ac:dyDescent="0.3">
      <c r="A116" s="747" t="s">
        <v>583</v>
      </c>
      <c r="B116" s="748" t="s">
        <v>1323</v>
      </c>
      <c r="C116" s="748" t="s">
        <v>1324</v>
      </c>
      <c r="D116" s="748" t="s">
        <v>753</v>
      </c>
      <c r="E116" s="748" t="s">
        <v>1325</v>
      </c>
      <c r="F116" s="752"/>
      <c r="G116" s="752"/>
      <c r="H116" s="766">
        <v>0</v>
      </c>
      <c r="I116" s="752">
        <v>1</v>
      </c>
      <c r="J116" s="752">
        <v>167.53999999999996</v>
      </c>
      <c r="K116" s="766">
        <v>1</v>
      </c>
      <c r="L116" s="752">
        <v>1</v>
      </c>
      <c r="M116" s="753">
        <v>167.53999999999996</v>
      </c>
    </row>
    <row r="117" spans="1:13" ht="14.4" customHeight="1" x14ac:dyDescent="0.3">
      <c r="A117" s="747" t="s">
        <v>583</v>
      </c>
      <c r="B117" s="748" t="s">
        <v>1323</v>
      </c>
      <c r="C117" s="748" t="s">
        <v>1326</v>
      </c>
      <c r="D117" s="748" t="s">
        <v>753</v>
      </c>
      <c r="E117" s="748" t="s">
        <v>1327</v>
      </c>
      <c r="F117" s="752"/>
      <c r="G117" s="752"/>
      <c r="H117" s="766">
        <v>0</v>
      </c>
      <c r="I117" s="752">
        <v>1</v>
      </c>
      <c r="J117" s="752">
        <v>114.92</v>
      </c>
      <c r="K117" s="766">
        <v>1</v>
      </c>
      <c r="L117" s="752">
        <v>1</v>
      </c>
      <c r="M117" s="753">
        <v>114.92</v>
      </c>
    </row>
    <row r="118" spans="1:13" ht="14.4" customHeight="1" x14ac:dyDescent="0.3">
      <c r="A118" s="747" t="s">
        <v>583</v>
      </c>
      <c r="B118" s="748" t="s">
        <v>1465</v>
      </c>
      <c r="C118" s="748" t="s">
        <v>1466</v>
      </c>
      <c r="D118" s="748" t="s">
        <v>1467</v>
      </c>
      <c r="E118" s="748" t="s">
        <v>1468</v>
      </c>
      <c r="F118" s="752"/>
      <c r="G118" s="752"/>
      <c r="H118" s="766">
        <v>0</v>
      </c>
      <c r="I118" s="752">
        <v>5</v>
      </c>
      <c r="J118" s="752">
        <v>2293.5</v>
      </c>
      <c r="K118" s="766">
        <v>1</v>
      </c>
      <c r="L118" s="752">
        <v>5</v>
      </c>
      <c r="M118" s="753">
        <v>2293.5</v>
      </c>
    </row>
    <row r="119" spans="1:13" ht="14.4" customHeight="1" x14ac:dyDescent="0.3">
      <c r="A119" s="747" t="s">
        <v>583</v>
      </c>
      <c r="B119" s="748" t="s">
        <v>1473</v>
      </c>
      <c r="C119" s="748" t="s">
        <v>1474</v>
      </c>
      <c r="D119" s="748" t="s">
        <v>1475</v>
      </c>
      <c r="E119" s="748" t="s">
        <v>1476</v>
      </c>
      <c r="F119" s="752">
        <v>220</v>
      </c>
      <c r="G119" s="752">
        <v>5854.2</v>
      </c>
      <c r="H119" s="766">
        <v>1</v>
      </c>
      <c r="I119" s="752"/>
      <c r="J119" s="752"/>
      <c r="K119" s="766">
        <v>0</v>
      </c>
      <c r="L119" s="752">
        <v>220</v>
      </c>
      <c r="M119" s="753">
        <v>5854.2</v>
      </c>
    </row>
    <row r="120" spans="1:13" ht="14.4" customHeight="1" x14ac:dyDescent="0.3">
      <c r="A120" s="747" t="s">
        <v>583</v>
      </c>
      <c r="B120" s="748" t="s">
        <v>1555</v>
      </c>
      <c r="C120" s="748" t="s">
        <v>1556</v>
      </c>
      <c r="D120" s="748" t="s">
        <v>1557</v>
      </c>
      <c r="E120" s="748" t="s">
        <v>1558</v>
      </c>
      <c r="F120" s="752"/>
      <c r="G120" s="752"/>
      <c r="H120" s="766">
        <v>0</v>
      </c>
      <c r="I120" s="752">
        <v>11</v>
      </c>
      <c r="J120" s="752">
        <v>10103.5</v>
      </c>
      <c r="K120" s="766">
        <v>1</v>
      </c>
      <c r="L120" s="752">
        <v>11</v>
      </c>
      <c r="M120" s="753">
        <v>10103.5</v>
      </c>
    </row>
    <row r="121" spans="1:13" ht="14.4" customHeight="1" x14ac:dyDescent="0.3">
      <c r="A121" s="747" t="s">
        <v>583</v>
      </c>
      <c r="B121" s="748" t="s">
        <v>1559</v>
      </c>
      <c r="C121" s="748" t="s">
        <v>1560</v>
      </c>
      <c r="D121" s="748" t="s">
        <v>612</v>
      </c>
      <c r="E121" s="748" t="s">
        <v>1561</v>
      </c>
      <c r="F121" s="752"/>
      <c r="G121" s="752"/>
      <c r="H121" s="766">
        <v>0</v>
      </c>
      <c r="I121" s="752">
        <v>5</v>
      </c>
      <c r="J121" s="752">
        <v>1147.5999999999999</v>
      </c>
      <c r="K121" s="766">
        <v>1</v>
      </c>
      <c r="L121" s="752">
        <v>5</v>
      </c>
      <c r="M121" s="753">
        <v>1147.5999999999999</v>
      </c>
    </row>
    <row r="122" spans="1:13" ht="14.4" customHeight="1" x14ac:dyDescent="0.3">
      <c r="A122" s="747" t="s">
        <v>583</v>
      </c>
      <c r="B122" s="748" t="s">
        <v>1331</v>
      </c>
      <c r="C122" s="748" t="s">
        <v>1480</v>
      </c>
      <c r="D122" s="748" t="s">
        <v>1333</v>
      </c>
      <c r="E122" s="748" t="s">
        <v>1481</v>
      </c>
      <c r="F122" s="752"/>
      <c r="G122" s="752"/>
      <c r="H122" s="766">
        <v>0</v>
      </c>
      <c r="I122" s="752">
        <v>8</v>
      </c>
      <c r="J122" s="752">
        <v>1232</v>
      </c>
      <c r="K122" s="766">
        <v>1</v>
      </c>
      <c r="L122" s="752">
        <v>8</v>
      </c>
      <c r="M122" s="753">
        <v>1232</v>
      </c>
    </row>
    <row r="123" spans="1:13" ht="14.4" customHeight="1" x14ac:dyDescent="0.3">
      <c r="A123" s="747" t="s">
        <v>583</v>
      </c>
      <c r="B123" s="748" t="s">
        <v>1331</v>
      </c>
      <c r="C123" s="748" t="s">
        <v>1332</v>
      </c>
      <c r="D123" s="748" t="s">
        <v>1333</v>
      </c>
      <c r="E123" s="748" t="s">
        <v>1334</v>
      </c>
      <c r="F123" s="752"/>
      <c r="G123" s="752"/>
      <c r="H123" s="766">
        <v>0</v>
      </c>
      <c r="I123" s="752">
        <v>8.3000000000000007</v>
      </c>
      <c r="J123" s="752">
        <v>2182.0699999999997</v>
      </c>
      <c r="K123" s="766">
        <v>1</v>
      </c>
      <c r="L123" s="752">
        <v>8.3000000000000007</v>
      </c>
      <c r="M123" s="753">
        <v>2182.0699999999997</v>
      </c>
    </row>
    <row r="124" spans="1:13" ht="14.4" customHeight="1" x14ac:dyDescent="0.3">
      <c r="A124" s="747" t="s">
        <v>583</v>
      </c>
      <c r="B124" s="748" t="s">
        <v>1562</v>
      </c>
      <c r="C124" s="748" t="s">
        <v>1563</v>
      </c>
      <c r="D124" s="748" t="s">
        <v>1564</v>
      </c>
      <c r="E124" s="748" t="s">
        <v>1565</v>
      </c>
      <c r="F124" s="752"/>
      <c r="G124" s="752"/>
      <c r="H124" s="766">
        <v>0</v>
      </c>
      <c r="I124" s="752">
        <v>5</v>
      </c>
      <c r="J124" s="752">
        <v>2807.55</v>
      </c>
      <c r="K124" s="766">
        <v>1</v>
      </c>
      <c r="L124" s="752">
        <v>5</v>
      </c>
      <c r="M124" s="753">
        <v>2807.55</v>
      </c>
    </row>
    <row r="125" spans="1:13" ht="14.4" customHeight="1" x14ac:dyDescent="0.3">
      <c r="A125" s="747" t="s">
        <v>583</v>
      </c>
      <c r="B125" s="748" t="s">
        <v>1566</v>
      </c>
      <c r="C125" s="748" t="s">
        <v>1567</v>
      </c>
      <c r="D125" s="748" t="s">
        <v>1568</v>
      </c>
      <c r="E125" s="748" t="s">
        <v>1569</v>
      </c>
      <c r="F125" s="752"/>
      <c r="G125" s="752"/>
      <c r="H125" s="766">
        <v>0</v>
      </c>
      <c r="I125" s="752">
        <v>10</v>
      </c>
      <c r="J125" s="752">
        <v>333.9</v>
      </c>
      <c r="K125" s="766">
        <v>1</v>
      </c>
      <c r="L125" s="752">
        <v>10</v>
      </c>
      <c r="M125" s="753">
        <v>333.9</v>
      </c>
    </row>
    <row r="126" spans="1:13" ht="14.4" customHeight="1" x14ac:dyDescent="0.3">
      <c r="A126" s="747" t="s">
        <v>583</v>
      </c>
      <c r="B126" s="748" t="s">
        <v>1566</v>
      </c>
      <c r="C126" s="748" t="s">
        <v>1570</v>
      </c>
      <c r="D126" s="748" t="s">
        <v>1568</v>
      </c>
      <c r="E126" s="748" t="s">
        <v>1571</v>
      </c>
      <c r="F126" s="752"/>
      <c r="G126" s="752"/>
      <c r="H126" s="766">
        <v>0</v>
      </c>
      <c r="I126" s="752">
        <v>3</v>
      </c>
      <c r="J126" s="752">
        <v>158.64000000000001</v>
      </c>
      <c r="K126" s="766">
        <v>1</v>
      </c>
      <c r="L126" s="752">
        <v>3</v>
      </c>
      <c r="M126" s="753">
        <v>158.64000000000001</v>
      </c>
    </row>
    <row r="127" spans="1:13" ht="14.4" customHeight="1" x14ac:dyDescent="0.3">
      <c r="A127" s="747" t="s">
        <v>583</v>
      </c>
      <c r="B127" s="748" t="s">
        <v>1335</v>
      </c>
      <c r="C127" s="748" t="s">
        <v>1336</v>
      </c>
      <c r="D127" s="748" t="s">
        <v>1337</v>
      </c>
      <c r="E127" s="748" t="s">
        <v>1338</v>
      </c>
      <c r="F127" s="752"/>
      <c r="G127" s="752"/>
      <c r="H127" s="766">
        <v>0</v>
      </c>
      <c r="I127" s="752">
        <v>3</v>
      </c>
      <c r="J127" s="752">
        <v>1157.0999999999999</v>
      </c>
      <c r="K127" s="766">
        <v>1</v>
      </c>
      <c r="L127" s="752">
        <v>3</v>
      </c>
      <c r="M127" s="753">
        <v>1157.0999999999999</v>
      </c>
    </row>
    <row r="128" spans="1:13" ht="14.4" customHeight="1" x14ac:dyDescent="0.3">
      <c r="A128" s="747" t="s">
        <v>583</v>
      </c>
      <c r="B128" s="748" t="s">
        <v>1335</v>
      </c>
      <c r="C128" s="748" t="s">
        <v>1572</v>
      </c>
      <c r="D128" s="748" t="s">
        <v>1573</v>
      </c>
      <c r="E128" s="748" t="s">
        <v>1574</v>
      </c>
      <c r="F128" s="752"/>
      <c r="G128" s="752"/>
      <c r="H128" s="766">
        <v>0</v>
      </c>
      <c r="I128" s="752">
        <v>20</v>
      </c>
      <c r="J128" s="752">
        <v>379.20000000000005</v>
      </c>
      <c r="K128" s="766">
        <v>1</v>
      </c>
      <c r="L128" s="752">
        <v>20</v>
      </c>
      <c r="M128" s="753">
        <v>379.20000000000005</v>
      </c>
    </row>
    <row r="129" spans="1:13" ht="14.4" customHeight="1" x14ac:dyDescent="0.3">
      <c r="A129" s="747" t="s">
        <v>583</v>
      </c>
      <c r="B129" s="748" t="s">
        <v>1339</v>
      </c>
      <c r="C129" s="748" t="s">
        <v>1340</v>
      </c>
      <c r="D129" s="748" t="s">
        <v>1341</v>
      </c>
      <c r="E129" s="748" t="s">
        <v>1342</v>
      </c>
      <c r="F129" s="752"/>
      <c r="G129" s="752"/>
      <c r="H129" s="766">
        <v>0</v>
      </c>
      <c r="I129" s="752">
        <v>8</v>
      </c>
      <c r="J129" s="752">
        <v>1188</v>
      </c>
      <c r="K129" s="766">
        <v>1</v>
      </c>
      <c r="L129" s="752">
        <v>8</v>
      </c>
      <c r="M129" s="753">
        <v>1188</v>
      </c>
    </row>
    <row r="130" spans="1:13" ht="14.4" customHeight="1" x14ac:dyDescent="0.3">
      <c r="A130" s="747" t="s">
        <v>583</v>
      </c>
      <c r="B130" s="748" t="s">
        <v>1575</v>
      </c>
      <c r="C130" s="748" t="s">
        <v>1576</v>
      </c>
      <c r="D130" s="748" t="s">
        <v>1577</v>
      </c>
      <c r="E130" s="748" t="s">
        <v>1578</v>
      </c>
      <c r="F130" s="752"/>
      <c r="G130" s="752"/>
      <c r="H130" s="766">
        <v>0</v>
      </c>
      <c r="I130" s="752">
        <v>1</v>
      </c>
      <c r="J130" s="752">
        <v>6764.9999999999991</v>
      </c>
      <c r="K130" s="766">
        <v>1</v>
      </c>
      <c r="L130" s="752">
        <v>1</v>
      </c>
      <c r="M130" s="753">
        <v>6764.9999999999991</v>
      </c>
    </row>
    <row r="131" spans="1:13" ht="14.4" customHeight="1" x14ac:dyDescent="0.3">
      <c r="A131" s="747" t="s">
        <v>583</v>
      </c>
      <c r="B131" s="748" t="s">
        <v>1345</v>
      </c>
      <c r="C131" s="748" t="s">
        <v>1579</v>
      </c>
      <c r="D131" s="748" t="s">
        <v>602</v>
      </c>
      <c r="E131" s="748" t="s">
        <v>787</v>
      </c>
      <c r="F131" s="752"/>
      <c r="G131" s="752"/>
      <c r="H131" s="766">
        <v>0</v>
      </c>
      <c r="I131" s="752">
        <v>4</v>
      </c>
      <c r="J131" s="752">
        <v>415.3300000000001</v>
      </c>
      <c r="K131" s="766">
        <v>1</v>
      </c>
      <c r="L131" s="752">
        <v>4</v>
      </c>
      <c r="M131" s="753">
        <v>415.3300000000001</v>
      </c>
    </row>
    <row r="132" spans="1:13" ht="14.4" customHeight="1" x14ac:dyDescent="0.3">
      <c r="A132" s="747" t="s">
        <v>583</v>
      </c>
      <c r="B132" s="748" t="s">
        <v>1580</v>
      </c>
      <c r="C132" s="748" t="s">
        <v>1581</v>
      </c>
      <c r="D132" s="748" t="s">
        <v>1582</v>
      </c>
      <c r="E132" s="748" t="s">
        <v>1583</v>
      </c>
      <c r="F132" s="752"/>
      <c r="G132" s="752"/>
      <c r="H132" s="766">
        <v>0</v>
      </c>
      <c r="I132" s="752">
        <v>1</v>
      </c>
      <c r="J132" s="752">
        <v>334.53</v>
      </c>
      <c r="K132" s="766">
        <v>1</v>
      </c>
      <c r="L132" s="752">
        <v>1</v>
      </c>
      <c r="M132" s="753">
        <v>334.53</v>
      </c>
    </row>
    <row r="133" spans="1:13" ht="14.4" customHeight="1" x14ac:dyDescent="0.3">
      <c r="A133" s="747" t="s">
        <v>583</v>
      </c>
      <c r="B133" s="748" t="s">
        <v>1584</v>
      </c>
      <c r="C133" s="748" t="s">
        <v>1585</v>
      </c>
      <c r="D133" s="748" t="s">
        <v>1586</v>
      </c>
      <c r="E133" s="748" t="s">
        <v>1587</v>
      </c>
      <c r="F133" s="752"/>
      <c r="G133" s="752"/>
      <c r="H133" s="766">
        <v>0</v>
      </c>
      <c r="I133" s="752">
        <v>70</v>
      </c>
      <c r="J133" s="752">
        <v>47978</v>
      </c>
      <c r="K133" s="766">
        <v>1</v>
      </c>
      <c r="L133" s="752">
        <v>70</v>
      </c>
      <c r="M133" s="753">
        <v>47978</v>
      </c>
    </row>
    <row r="134" spans="1:13" ht="14.4" customHeight="1" x14ac:dyDescent="0.3">
      <c r="A134" s="747" t="s">
        <v>583</v>
      </c>
      <c r="B134" s="748" t="s">
        <v>1588</v>
      </c>
      <c r="C134" s="748" t="s">
        <v>1589</v>
      </c>
      <c r="D134" s="748" t="s">
        <v>1087</v>
      </c>
      <c r="E134" s="748" t="s">
        <v>1590</v>
      </c>
      <c r="F134" s="752">
        <v>12</v>
      </c>
      <c r="G134" s="752">
        <v>10216.800000000001</v>
      </c>
      <c r="H134" s="766">
        <v>1</v>
      </c>
      <c r="I134" s="752"/>
      <c r="J134" s="752"/>
      <c r="K134" s="766">
        <v>0</v>
      </c>
      <c r="L134" s="752">
        <v>12</v>
      </c>
      <c r="M134" s="753">
        <v>10216.800000000001</v>
      </c>
    </row>
    <row r="135" spans="1:13" ht="14.4" customHeight="1" x14ac:dyDescent="0.3">
      <c r="A135" s="747" t="s">
        <v>583</v>
      </c>
      <c r="B135" s="748" t="s">
        <v>1484</v>
      </c>
      <c r="C135" s="748" t="s">
        <v>1485</v>
      </c>
      <c r="D135" s="748" t="s">
        <v>1486</v>
      </c>
      <c r="E135" s="748" t="s">
        <v>1487</v>
      </c>
      <c r="F135" s="752"/>
      <c r="G135" s="752"/>
      <c r="H135" s="766">
        <v>0</v>
      </c>
      <c r="I135" s="752">
        <v>1</v>
      </c>
      <c r="J135" s="752">
        <v>43.42</v>
      </c>
      <c r="K135" s="766">
        <v>1</v>
      </c>
      <c r="L135" s="752">
        <v>1</v>
      </c>
      <c r="M135" s="753">
        <v>43.42</v>
      </c>
    </row>
    <row r="136" spans="1:13" ht="14.4" customHeight="1" x14ac:dyDescent="0.3">
      <c r="A136" s="747" t="s">
        <v>583</v>
      </c>
      <c r="B136" s="748" t="s">
        <v>1351</v>
      </c>
      <c r="C136" s="748" t="s">
        <v>1352</v>
      </c>
      <c r="D136" s="748" t="s">
        <v>1353</v>
      </c>
      <c r="E136" s="748" t="s">
        <v>1354</v>
      </c>
      <c r="F136" s="752"/>
      <c r="G136" s="752"/>
      <c r="H136" s="766">
        <v>0</v>
      </c>
      <c r="I136" s="752">
        <v>14</v>
      </c>
      <c r="J136" s="752">
        <v>468.58000000000004</v>
      </c>
      <c r="K136" s="766">
        <v>1</v>
      </c>
      <c r="L136" s="752">
        <v>14</v>
      </c>
      <c r="M136" s="753">
        <v>468.58000000000004</v>
      </c>
    </row>
    <row r="137" spans="1:13" ht="14.4" customHeight="1" x14ac:dyDescent="0.3">
      <c r="A137" s="747" t="s">
        <v>583</v>
      </c>
      <c r="B137" s="748" t="s">
        <v>1351</v>
      </c>
      <c r="C137" s="748" t="s">
        <v>1355</v>
      </c>
      <c r="D137" s="748" t="s">
        <v>1356</v>
      </c>
      <c r="E137" s="748" t="s">
        <v>1357</v>
      </c>
      <c r="F137" s="752"/>
      <c r="G137" s="752"/>
      <c r="H137" s="766">
        <v>0</v>
      </c>
      <c r="I137" s="752">
        <v>8</v>
      </c>
      <c r="J137" s="752">
        <v>406.02000000000021</v>
      </c>
      <c r="K137" s="766">
        <v>1</v>
      </c>
      <c r="L137" s="752">
        <v>8</v>
      </c>
      <c r="M137" s="753">
        <v>406.02000000000021</v>
      </c>
    </row>
    <row r="138" spans="1:13" ht="14.4" customHeight="1" x14ac:dyDescent="0.3">
      <c r="A138" s="747" t="s">
        <v>583</v>
      </c>
      <c r="B138" s="748" t="s">
        <v>1351</v>
      </c>
      <c r="C138" s="748" t="s">
        <v>1358</v>
      </c>
      <c r="D138" s="748" t="s">
        <v>1356</v>
      </c>
      <c r="E138" s="748" t="s">
        <v>1359</v>
      </c>
      <c r="F138" s="752"/>
      <c r="G138" s="752"/>
      <c r="H138" s="766">
        <v>0</v>
      </c>
      <c r="I138" s="752">
        <v>3</v>
      </c>
      <c r="J138" s="752">
        <v>151.92000000000002</v>
      </c>
      <c r="K138" s="766">
        <v>1</v>
      </c>
      <c r="L138" s="752">
        <v>3</v>
      </c>
      <c r="M138" s="753">
        <v>151.92000000000002</v>
      </c>
    </row>
    <row r="139" spans="1:13" ht="14.4" customHeight="1" x14ac:dyDescent="0.3">
      <c r="A139" s="747" t="s">
        <v>583</v>
      </c>
      <c r="B139" s="748" t="s">
        <v>1591</v>
      </c>
      <c r="C139" s="748" t="s">
        <v>1592</v>
      </c>
      <c r="D139" s="748" t="s">
        <v>1593</v>
      </c>
      <c r="E139" s="748" t="s">
        <v>1594</v>
      </c>
      <c r="F139" s="752"/>
      <c r="G139" s="752"/>
      <c r="H139" s="766">
        <v>0</v>
      </c>
      <c r="I139" s="752">
        <v>9</v>
      </c>
      <c r="J139" s="752">
        <v>2029.5</v>
      </c>
      <c r="K139" s="766">
        <v>1</v>
      </c>
      <c r="L139" s="752">
        <v>9</v>
      </c>
      <c r="M139" s="753">
        <v>2029.5</v>
      </c>
    </row>
    <row r="140" spans="1:13" ht="14.4" customHeight="1" x14ac:dyDescent="0.3">
      <c r="A140" s="747" t="s">
        <v>583</v>
      </c>
      <c r="B140" s="748" t="s">
        <v>1360</v>
      </c>
      <c r="C140" s="748" t="s">
        <v>1595</v>
      </c>
      <c r="D140" s="748" t="s">
        <v>996</v>
      </c>
      <c r="E140" s="748" t="s">
        <v>1596</v>
      </c>
      <c r="F140" s="752"/>
      <c r="G140" s="752"/>
      <c r="H140" s="766">
        <v>0</v>
      </c>
      <c r="I140" s="752">
        <v>47</v>
      </c>
      <c r="J140" s="752">
        <v>23672.21</v>
      </c>
      <c r="K140" s="766">
        <v>1</v>
      </c>
      <c r="L140" s="752">
        <v>47</v>
      </c>
      <c r="M140" s="753">
        <v>23672.21</v>
      </c>
    </row>
    <row r="141" spans="1:13" ht="14.4" customHeight="1" x14ac:dyDescent="0.3">
      <c r="A141" s="747" t="s">
        <v>583</v>
      </c>
      <c r="B141" s="748" t="s">
        <v>1597</v>
      </c>
      <c r="C141" s="748" t="s">
        <v>1598</v>
      </c>
      <c r="D141" s="748" t="s">
        <v>1599</v>
      </c>
      <c r="E141" s="748" t="s">
        <v>1600</v>
      </c>
      <c r="F141" s="752"/>
      <c r="G141" s="752"/>
      <c r="H141" s="766">
        <v>0</v>
      </c>
      <c r="I141" s="752">
        <v>1</v>
      </c>
      <c r="J141" s="752">
        <v>416.0100000000001</v>
      </c>
      <c r="K141" s="766">
        <v>1</v>
      </c>
      <c r="L141" s="752">
        <v>1</v>
      </c>
      <c r="M141" s="753">
        <v>416.0100000000001</v>
      </c>
    </row>
    <row r="142" spans="1:13" ht="14.4" customHeight="1" x14ac:dyDescent="0.3">
      <c r="A142" s="747" t="s">
        <v>583</v>
      </c>
      <c r="B142" s="748" t="s">
        <v>1601</v>
      </c>
      <c r="C142" s="748" t="s">
        <v>1602</v>
      </c>
      <c r="D142" s="748" t="s">
        <v>1603</v>
      </c>
      <c r="E142" s="748" t="s">
        <v>1604</v>
      </c>
      <c r="F142" s="752"/>
      <c r="G142" s="752"/>
      <c r="H142" s="766">
        <v>0</v>
      </c>
      <c r="I142" s="752">
        <v>1</v>
      </c>
      <c r="J142" s="752">
        <v>188.24</v>
      </c>
      <c r="K142" s="766">
        <v>1</v>
      </c>
      <c r="L142" s="752">
        <v>1</v>
      </c>
      <c r="M142" s="753">
        <v>188.24</v>
      </c>
    </row>
    <row r="143" spans="1:13" ht="14.4" customHeight="1" x14ac:dyDescent="0.3">
      <c r="A143" s="747" t="s">
        <v>583</v>
      </c>
      <c r="B143" s="748" t="s">
        <v>1605</v>
      </c>
      <c r="C143" s="748" t="s">
        <v>1606</v>
      </c>
      <c r="D143" s="748" t="s">
        <v>1607</v>
      </c>
      <c r="E143" s="748" t="s">
        <v>1608</v>
      </c>
      <c r="F143" s="752"/>
      <c r="G143" s="752"/>
      <c r="H143" s="766">
        <v>0</v>
      </c>
      <c r="I143" s="752">
        <v>1</v>
      </c>
      <c r="J143" s="752">
        <v>254.13</v>
      </c>
      <c r="K143" s="766">
        <v>1</v>
      </c>
      <c r="L143" s="752">
        <v>1</v>
      </c>
      <c r="M143" s="753">
        <v>254.13</v>
      </c>
    </row>
    <row r="144" spans="1:13" ht="14.4" customHeight="1" x14ac:dyDescent="0.3">
      <c r="A144" s="747" t="s">
        <v>583</v>
      </c>
      <c r="B144" s="748" t="s">
        <v>1364</v>
      </c>
      <c r="C144" s="748" t="s">
        <v>1365</v>
      </c>
      <c r="D144" s="748" t="s">
        <v>1366</v>
      </c>
      <c r="E144" s="748" t="s">
        <v>1367</v>
      </c>
      <c r="F144" s="752"/>
      <c r="G144" s="752"/>
      <c r="H144" s="766">
        <v>0</v>
      </c>
      <c r="I144" s="752">
        <v>4</v>
      </c>
      <c r="J144" s="752">
        <v>36.920000000000009</v>
      </c>
      <c r="K144" s="766">
        <v>1</v>
      </c>
      <c r="L144" s="752">
        <v>4</v>
      </c>
      <c r="M144" s="753">
        <v>36.920000000000009</v>
      </c>
    </row>
    <row r="145" spans="1:13" ht="14.4" customHeight="1" x14ac:dyDescent="0.3">
      <c r="A145" s="747" t="s">
        <v>583</v>
      </c>
      <c r="B145" s="748" t="s">
        <v>1609</v>
      </c>
      <c r="C145" s="748" t="s">
        <v>1610</v>
      </c>
      <c r="D145" s="748" t="s">
        <v>1611</v>
      </c>
      <c r="E145" s="748" t="s">
        <v>1612</v>
      </c>
      <c r="F145" s="752"/>
      <c r="G145" s="752"/>
      <c r="H145" s="766">
        <v>0</v>
      </c>
      <c r="I145" s="752">
        <v>70</v>
      </c>
      <c r="J145" s="752">
        <v>6675.9000000000005</v>
      </c>
      <c r="K145" s="766">
        <v>1</v>
      </c>
      <c r="L145" s="752">
        <v>70</v>
      </c>
      <c r="M145" s="753">
        <v>6675.9000000000005</v>
      </c>
    </row>
    <row r="146" spans="1:13" ht="14.4" customHeight="1" x14ac:dyDescent="0.3">
      <c r="A146" s="747" t="s">
        <v>583</v>
      </c>
      <c r="B146" s="748" t="s">
        <v>1368</v>
      </c>
      <c r="C146" s="748" t="s">
        <v>1371</v>
      </c>
      <c r="D146" s="748" t="s">
        <v>747</v>
      </c>
      <c r="E146" s="748" t="s">
        <v>1372</v>
      </c>
      <c r="F146" s="752"/>
      <c r="G146" s="752"/>
      <c r="H146" s="766">
        <v>0</v>
      </c>
      <c r="I146" s="752">
        <v>1</v>
      </c>
      <c r="J146" s="752">
        <v>45.49</v>
      </c>
      <c r="K146" s="766">
        <v>1</v>
      </c>
      <c r="L146" s="752">
        <v>1</v>
      </c>
      <c r="M146" s="753">
        <v>45.49</v>
      </c>
    </row>
    <row r="147" spans="1:13" ht="14.4" customHeight="1" x14ac:dyDescent="0.3">
      <c r="A147" s="747" t="s">
        <v>583</v>
      </c>
      <c r="B147" s="748" t="s">
        <v>1492</v>
      </c>
      <c r="C147" s="748" t="s">
        <v>1493</v>
      </c>
      <c r="D147" s="748" t="s">
        <v>804</v>
      </c>
      <c r="E147" s="748" t="s">
        <v>1381</v>
      </c>
      <c r="F147" s="752"/>
      <c r="G147" s="752"/>
      <c r="H147" s="766">
        <v>0</v>
      </c>
      <c r="I147" s="752">
        <v>2</v>
      </c>
      <c r="J147" s="752">
        <v>39.640000000000008</v>
      </c>
      <c r="K147" s="766">
        <v>1</v>
      </c>
      <c r="L147" s="752">
        <v>2</v>
      </c>
      <c r="M147" s="753">
        <v>39.640000000000008</v>
      </c>
    </row>
    <row r="148" spans="1:13" ht="14.4" customHeight="1" x14ac:dyDescent="0.3">
      <c r="A148" s="747" t="s">
        <v>583</v>
      </c>
      <c r="B148" s="748" t="s">
        <v>1492</v>
      </c>
      <c r="C148" s="748" t="s">
        <v>1613</v>
      </c>
      <c r="D148" s="748" t="s">
        <v>991</v>
      </c>
      <c r="E148" s="748" t="s">
        <v>1322</v>
      </c>
      <c r="F148" s="752"/>
      <c r="G148" s="752"/>
      <c r="H148" s="766">
        <v>0</v>
      </c>
      <c r="I148" s="752">
        <v>4</v>
      </c>
      <c r="J148" s="752">
        <v>108.39999999999999</v>
      </c>
      <c r="K148" s="766">
        <v>1</v>
      </c>
      <c r="L148" s="752">
        <v>4</v>
      </c>
      <c r="M148" s="753">
        <v>108.39999999999999</v>
      </c>
    </row>
    <row r="149" spans="1:13" ht="14.4" customHeight="1" x14ac:dyDescent="0.3">
      <c r="A149" s="747" t="s">
        <v>583</v>
      </c>
      <c r="B149" s="748" t="s">
        <v>1614</v>
      </c>
      <c r="C149" s="748" t="s">
        <v>1615</v>
      </c>
      <c r="D149" s="748" t="s">
        <v>1616</v>
      </c>
      <c r="E149" s="748" t="s">
        <v>1617</v>
      </c>
      <c r="F149" s="752"/>
      <c r="G149" s="752"/>
      <c r="H149" s="766">
        <v>0</v>
      </c>
      <c r="I149" s="752">
        <v>27</v>
      </c>
      <c r="J149" s="752">
        <v>953.97</v>
      </c>
      <c r="K149" s="766">
        <v>1</v>
      </c>
      <c r="L149" s="752">
        <v>27</v>
      </c>
      <c r="M149" s="753">
        <v>953.97</v>
      </c>
    </row>
    <row r="150" spans="1:13" ht="14.4" customHeight="1" thickBot="1" x14ac:dyDescent="0.35">
      <c r="A150" s="754" t="s">
        <v>583</v>
      </c>
      <c r="B150" s="755" t="s">
        <v>1618</v>
      </c>
      <c r="C150" s="755" t="s">
        <v>1619</v>
      </c>
      <c r="D150" s="755" t="s">
        <v>1620</v>
      </c>
      <c r="E150" s="755" t="s">
        <v>1621</v>
      </c>
      <c r="F150" s="759"/>
      <c r="G150" s="759"/>
      <c r="H150" s="767">
        <v>0</v>
      </c>
      <c r="I150" s="759">
        <v>1</v>
      </c>
      <c r="J150" s="759">
        <v>131.27000000000001</v>
      </c>
      <c r="K150" s="767">
        <v>1</v>
      </c>
      <c r="L150" s="759">
        <v>1</v>
      </c>
      <c r="M150" s="760">
        <v>131.27000000000001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1577</v>
      </c>
      <c r="C3" s="396">
        <f>SUM(C6:C1048576)</f>
        <v>505</v>
      </c>
      <c r="D3" s="396">
        <f>SUM(D6:D1048576)</f>
        <v>711</v>
      </c>
      <c r="E3" s="397">
        <f>SUM(E6:E1048576)</f>
        <v>0</v>
      </c>
      <c r="F3" s="394">
        <f>IF(SUM($B3:$E3)=0,"",B3/SUM($B3:$E3))</f>
        <v>0.56462585034013602</v>
      </c>
      <c r="G3" s="392">
        <f t="shared" ref="G3:I3" si="0">IF(SUM($B3:$E3)=0,"",C3/SUM($B3:$E3))</f>
        <v>0.1808091657715718</v>
      </c>
      <c r="H3" s="392">
        <f t="shared" si="0"/>
        <v>0.25456498388829218</v>
      </c>
      <c r="I3" s="393">
        <f t="shared" si="0"/>
        <v>0</v>
      </c>
      <c r="J3" s="396">
        <f>SUM(J6:J1048576)</f>
        <v>226</v>
      </c>
      <c r="K3" s="396">
        <f>SUM(K6:K1048576)</f>
        <v>244</v>
      </c>
      <c r="L3" s="396">
        <f>SUM(L6:L1048576)</f>
        <v>711</v>
      </c>
      <c r="M3" s="397">
        <f>SUM(M6:M1048576)</f>
        <v>0</v>
      </c>
      <c r="N3" s="394">
        <f>IF(SUM($J3:$M3)=0,"",J3/SUM($J3:$M3))</f>
        <v>0.19136325148179509</v>
      </c>
      <c r="O3" s="392">
        <f t="shared" ref="O3:Q3" si="1">IF(SUM($J3:$M3)=0,"",K3/SUM($J3:$M3))</f>
        <v>0.20660457239627433</v>
      </c>
      <c r="P3" s="392">
        <f t="shared" si="1"/>
        <v>0.60203217612193061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1623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1624</v>
      </c>
      <c r="B7" s="798">
        <v>324</v>
      </c>
      <c r="C7" s="752">
        <v>114</v>
      </c>
      <c r="D7" s="752">
        <v>278</v>
      </c>
      <c r="E7" s="753"/>
      <c r="F7" s="795">
        <v>0.45251396648044695</v>
      </c>
      <c r="G7" s="766">
        <v>0.15921787709497207</v>
      </c>
      <c r="H7" s="766">
        <v>0.38826815642458101</v>
      </c>
      <c r="I7" s="801">
        <v>0</v>
      </c>
      <c r="J7" s="798">
        <v>48</v>
      </c>
      <c r="K7" s="752">
        <v>59</v>
      </c>
      <c r="L7" s="752">
        <v>278</v>
      </c>
      <c r="M7" s="753"/>
      <c r="N7" s="795">
        <v>0.12467532467532468</v>
      </c>
      <c r="O7" s="766">
        <v>0.15324675324675324</v>
      </c>
      <c r="P7" s="766">
        <v>0.7220779220779221</v>
      </c>
      <c r="Q7" s="789">
        <v>0</v>
      </c>
    </row>
    <row r="8" spans="1:17" ht="14.4" customHeight="1" x14ac:dyDescent="0.3">
      <c r="A8" s="792" t="s">
        <v>1625</v>
      </c>
      <c r="B8" s="798">
        <v>202</v>
      </c>
      <c r="C8" s="752">
        <v>159</v>
      </c>
      <c r="D8" s="752">
        <v>226</v>
      </c>
      <c r="E8" s="753"/>
      <c r="F8" s="795">
        <v>0.34412265758091992</v>
      </c>
      <c r="G8" s="766">
        <v>0.27086882453151617</v>
      </c>
      <c r="H8" s="766">
        <v>0.38500851788756391</v>
      </c>
      <c r="I8" s="801">
        <v>0</v>
      </c>
      <c r="J8" s="798">
        <v>35</v>
      </c>
      <c r="K8" s="752">
        <v>79</v>
      </c>
      <c r="L8" s="752">
        <v>226</v>
      </c>
      <c r="M8" s="753"/>
      <c r="N8" s="795">
        <v>0.10294117647058823</v>
      </c>
      <c r="O8" s="766">
        <v>0.2323529411764706</v>
      </c>
      <c r="P8" s="766">
        <v>0.66470588235294115</v>
      </c>
      <c r="Q8" s="789">
        <v>0</v>
      </c>
    </row>
    <row r="9" spans="1:17" ht="14.4" customHeight="1" x14ac:dyDescent="0.3">
      <c r="A9" s="792" t="s">
        <v>1626</v>
      </c>
      <c r="B9" s="798">
        <v>18</v>
      </c>
      <c r="C9" s="752">
        <v>2</v>
      </c>
      <c r="D9" s="752"/>
      <c r="E9" s="753"/>
      <c r="F9" s="795">
        <v>0.9</v>
      </c>
      <c r="G9" s="766">
        <v>0.1</v>
      </c>
      <c r="H9" s="766">
        <v>0</v>
      </c>
      <c r="I9" s="801">
        <v>0</v>
      </c>
      <c r="J9" s="798">
        <v>5</v>
      </c>
      <c r="K9" s="752">
        <v>1</v>
      </c>
      <c r="L9" s="752"/>
      <c r="M9" s="753"/>
      <c r="N9" s="795">
        <v>0.83333333333333337</v>
      </c>
      <c r="O9" s="766">
        <v>0.16666666666666666</v>
      </c>
      <c r="P9" s="766">
        <v>0</v>
      </c>
      <c r="Q9" s="789">
        <v>0</v>
      </c>
    </row>
    <row r="10" spans="1:17" ht="14.4" customHeight="1" x14ac:dyDescent="0.3">
      <c r="A10" s="792" t="s">
        <v>1627</v>
      </c>
      <c r="B10" s="798">
        <v>511</v>
      </c>
      <c r="C10" s="752">
        <v>229</v>
      </c>
      <c r="D10" s="752">
        <v>207</v>
      </c>
      <c r="E10" s="753"/>
      <c r="F10" s="795">
        <v>0.53959873284054916</v>
      </c>
      <c r="G10" s="766">
        <v>0.24181626187961985</v>
      </c>
      <c r="H10" s="766">
        <v>0.21858500527983105</v>
      </c>
      <c r="I10" s="801">
        <v>0</v>
      </c>
      <c r="J10" s="798">
        <v>67</v>
      </c>
      <c r="K10" s="752">
        <v>104</v>
      </c>
      <c r="L10" s="752">
        <v>207</v>
      </c>
      <c r="M10" s="753"/>
      <c r="N10" s="795">
        <v>0.17724867724867724</v>
      </c>
      <c r="O10" s="766">
        <v>0.27513227513227512</v>
      </c>
      <c r="P10" s="766">
        <v>0.54761904761904767</v>
      </c>
      <c r="Q10" s="789">
        <v>0</v>
      </c>
    </row>
    <row r="11" spans="1:17" ht="14.4" customHeight="1" thickBot="1" x14ac:dyDescent="0.35">
      <c r="A11" s="793" t="s">
        <v>1628</v>
      </c>
      <c r="B11" s="799">
        <v>522</v>
      </c>
      <c r="C11" s="759">
        <v>1</v>
      </c>
      <c r="D11" s="759"/>
      <c r="E11" s="760"/>
      <c r="F11" s="796">
        <v>0.99808795411089868</v>
      </c>
      <c r="G11" s="767">
        <v>1.9120458891013384E-3</v>
      </c>
      <c r="H11" s="767">
        <v>0</v>
      </c>
      <c r="I11" s="802">
        <v>0</v>
      </c>
      <c r="J11" s="799">
        <v>71</v>
      </c>
      <c r="K11" s="759">
        <v>1</v>
      </c>
      <c r="L11" s="759"/>
      <c r="M11" s="760"/>
      <c r="N11" s="796">
        <v>0.98611111111111116</v>
      </c>
      <c r="O11" s="767">
        <v>1.3888888888888888E-2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6</v>
      </c>
      <c r="B5" s="730" t="s">
        <v>1629</v>
      </c>
      <c r="C5" s="733">
        <v>341533.49</v>
      </c>
      <c r="D5" s="733">
        <v>308</v>
      </c>
      <c r="E5" s="733">
        <v>274803.09999999998</v>
      </c>
      <c r="F5" s="803">
        <v>0.80461538339915062</v>
      </c>
      <c r="G5" s="733">
        <v>239</v>
      </c>
      <c r="H5" s="803">
        <v>0.77597402597402598</v>
      </c>
      <c r="I5" s="733">
        <v>66730.39</v>
      </c>
      <c r="J5" s="803">
        <v>0.1953846166008493</v>
      </c>
      <c r="K5" s="733">
        <v>69</v>
      </c>
      <c r="L5" s="803">
        <v>0.22402597402597402</v>
      </c>
      <c r="M5" s="733" t="s">
        <v>73</v>
      </c>
      <c r="N5" s="270"/>
    </row>
    <row r="6" spans="1:14" ht="14.4" customHeight="1" x14ac:dyDescent="0.3">
      <c r="A6" s="729">
        <v>6</v>
      </c>
      <c r="B6" s="730" t="s">
        <v>1630</v>
      </c>
      <c r="C6" s="733">
        <v>19385.5</v>
      </c>
      <c r="D6" s="733">
        <v>66</v>
      </c>
      <c r="E6" s="733">
        <v>12129.12</v>
      </c>
      <c r="F6" s="803">
        <v>0.6256800185705812</v>
      </c>
      <c r="G6" s="733">
        <v>42</v>
      </c>
      <c r="H6" s="803">
        <v>0.63636363636363635</v>
      </c>
      <c r="I6" s="733">
        <v>7256.3799999999992</v>
      </c>
      <c r="J6" s="803">
        <v>0.37431998142941886</v>
      </c>
      <c r="K6" s="733">
        <v>24</v>
      </c>
      <c r="L6" s="803">
        <v>0.36363636363636365</v>
      </c>
      <c r="M6" s="733" t="s">
        <v>1</v>
      </c>
      <c r="N6" s="270"/>
    </row>
    <row r="7" spans="1:14" ht="14.4" customHeight="1" x14ac:dyDescent="0.3">
      <c r="A7" s="729">
        <v>6</v>
      </c>
      <c r="B7" s="730" t="s">
        <v>1631</v>
      </c>
      <c r="C7" s="733">
        <v>322147.99</v>
      </c>
      <c r="D7" s="733">
        <v>242</v>
      </c>
      <c r="E7" s="733">
        <v>262673.98</v>
      </c>
      <c r="F7" s="803">
        <v>0.81538295489597801</v>
      </c>
      <c r="G7" s="733">
        <v>197</v>
      </c>
      <c r="H7" s="803">
        <v>0.81404958677685946</v>
      </c>
      <c r="I7" s="733">
        <v>59474.009999999995</v>
      </c>
      <c r="J7" s="803">
        <v>0.18461704510402191</v>
      </c>
      <c r="K7" s="733">
        <v>45</v>
      </c>
      <c r="L7" s="803">
        <v>0.18595041322314049</v>
      </c>
      <c r="M7" s="733" t="s">
        <v>1</v>
      </c>
      <c r="N7" s="270"/>
    </row>
    <row r="8" spans="1:14" ht="14.4" customHeight="1" x14ac:dyDescent="0.3">
      <c r="A8" s="729" t="s">
        <v>1632</v>
      </c>
      <c r="B8" s="730" t="s">
        <v>3</v>
      </c>
      <c r="C8" s="733">
        <v>341533.49</v>
      </c>
      <c r="D8" s="733">
        <v>308</v>
      </c>
      <c r="E8" s="733">
        <v>274803.09999999998</v>
      </c>
      <c r="F8" s="803">
        <v>0.80461538339915062</v>
      </c>
      <c r="G8" s="733">
        <v>239</v>
      </c>
      <c r="H8" s="803">
        <v>0.77597402597402598</v>
      </c>
      <c r="I8" s="733">
        <v>66730.39</v>
      </c>
      <c r="J8" s="803">
        <v>0.1953846166008493</v>
      </c>
      <c r="K8" s="733">
        <v>69</v>
      </c>
      <c r="L8" s="803">
        <v>0.22402597402597402</v>
      </c>
      <c r="M8" s="733" t="s">
        <v>571</v>
      </c>
      <c r="N8" s="270"/>
    </row>
    <row r="10" spans="1:14" ht="14.4" customHeight="1" x14ac:dyDescent="0.3">
      <c r="A10" s="729">
        <v>6</v>
      </c>
      <c r="B10" s="730" t="s">
        <v>1629</v>
      </c>
      <c r="C10" s="733" t="s">
        <v>559</v>
      </c>
      <c r="D10" s="733" t="s">
        <v>559</v>
      </c>
      <c r="E10" s="733" t="s">
        <v>559</v>
      </c>
      <c r="F10" s="803" t="s">
        <v>559</v>
      </c>
      <c r="G10" s="733" t="s">
        <v>559</v>
      </c>
      <c r="H10" s="803" t="s">
        <v>559</v>
      </c>
      <c r="I10" s="733" t="s">
        <v>559</v>
      </c>
      <c r="J10" s="803" t="s">
        <v>559</v>
      </c>
      <c r="K10" s="733" t="s">
        <v>559</v>
      </c>
      <c r="L10" s="803" t="s">
        <v>559</v>
      </c>
      <c r="M10" s="733" t="s">
        <v>73</v>
      </c>
      <c r="N10" s="270"/>
    </row>
    <row r="11" spans="1:14" ht="14.4" customHeight="1" x14ac:dyDescent="0.3">
      <c r="A11" s="729" t="s">
        <v>1633</v>
      </c>
      <c r="B11" s="730" t="s">
        <v>1630</v>
      </c>
      <c r="C11" s="733">
        <v>1624.48</v>
      </c>
      <c r="D11" s="733">
        <v>2</v>
      </c>
      <c r="E11" s="733">
        <v>1483.76</v>
      </c>
      <c r="F11" s="803">
        <v>0.91337535703732886</v>
      </c>
      <c r="G11" s="733">
        <v>1</v>
      </c>
      <c r="H11" s="803">
        <v>0.5</v>
      </c>
      <c r="I11" s="733">
        <v>140.72</v>
      </c>
      <c r="J11" s="803">
        <v>8.6624642962671125E-2</v>
      </c>
      <c r="K11" s="733">
        <v>1</v>
      </c>
      <c r="L11" s="803">
        <v>0.5</v>
      </c>
      <c r="M11" s="733" t="s">
        <v>1</v>
      </c>
      <c r="N11" s="270"/>
    </row>
    <row r="12" spans="1:14" ht="14.4" customHeight="1" x14ac:dyDescent="0.3">
      <c r="A12" s="729" t="s">
        <v>1633</v>
      </c>
      <c r="B12" s="730" t="s">
        <v>1631</v>
      </c>
      <c r="C12" s="733">
        <v>1064.3899999999999</v>
      </c>
      <c r="D12" s="733">
        <v>2</v>
      </c>
      <c r="E12" s="733">
        <v>864.39</v>
      </c>
      <c r="F12" s="803">
        <v>0.81209894869361798</v>
      </c>
      <c r="G12" s="733">
        <v>1</v>
      </c>
      <c r="H12" s="803">
        <v>0.5</v>
      </c>
      <c r="I12" s="733">
        <v>200</v>
      </c>
      <c r="J12" s="803">
        <v>0.18790105130638207</v>
      </c>
      <c r="K12" s="733">
        <v>1</v>
      </c>
      <c r="L12" s="803">
        <v>0.5</v>
      </c>
      <c r="M12" s="733" t="s">
        <v>1</v>
      </c>
      <c r="N12" s="270"/>
    </row>
    <row r="13" spans="1:14" ht="14.4" customHeight="1" x14ac:dyDescent="0.3">
      <c r="A13" s="729" t="s">
        <v>1633</v>
      </c>
      <c r="B13" s="730" t="s">
        <v>1634</v>
      </c>
      <c r="C13" s="733">
        <v>2688.87</v>
      </c>
      <c r="D13" s="733">
        <v>4</v>
      </c>
      <c r="E13" s="733">
        <v>2348.15</v>
      </c>
      <c r="F13" s="803">
        <v>0.87328506026695241</v>
      </c>
      <c r="G13" s="733">
        <v>2</v>
      </c>
      <c r="H13" s="803">
        <v>0.5</v>
      </c>
      <c r="I13" s="733">
        <v>340.72</v>
      </c>
      <c r="J13" s="803">
        <v>0.12671493973304773</v>
      </c>
      <c r="K13" s="733">
        <v>2</v>
      </c>
      <c r="L13" s="803">
        <v>0.5</v>
      </c>
      <c r="M13" s="733" t="s">
        <v>575</v>
      </c>
      <c r="N13" s="270"/>
    </row>
    <row r="14" spans="1:14" ht="14.4" customHeight="1" x14ac:dyDescent="0.3">
      <c r="A14" s="729" t="s">
        <v>559</v>
      </c>
      <c r="B14" s="730" t="s">
        <v>559</v>
      </c>
      <c r="C14" s="733" t="s">
        <v>559</v>
      </c>
      <c r="D14" s="733" t="s">
        <v>559</v>
      </c>
      <c r="E14" s="733" t="s">
        <v>559</v>
      </c>
      <c r="F14" s="803" t="s">
        <v>559</v>
      </c>
      <c r="G14" s="733" t="s">
        <v>559</v>
      </c>
      <c r="H14" s="803" t="s">
        <v>559</v>
      </c>
      <c r="I14" s="733" t="s">
        <v>559</v>
      </c>
      <c r="J14" s="803" t="s">
        <v>559</v>
      </c>
      <c r="K14" s="733" t="s">
        <v>559</v>
      </c>
      <c r="L14" s="803" t="s">
        <v>559</v>
      </c>
      <c r="M14" s="733" t="s">
        <v>576</v>
      </c>
      <c r="N14" s="270"/>
    </row>
    <row r="15" spans="1:14" ht="14.4" customHeight="1" x14ac:dyDescent="0.3">
      <c r="A15" s="729" t="s">
        <v>1635</v>
      </c>
      <c r="B15" s="730" t="s">
        <v>1630</v>
      </c>
      <c r="C15" s="733">
        <v>17153.96</v>
      </c>
      <c r="D15" s="733">
        <v>62</v>
      </c>
      <c r="E15" s="733">
        <v>10038.300000000001</v>
      </c>
      <c r="F15" s="803">
        <v>0.58518849291941932</v>
      </c>
      <c r="G15" s="733">
        <v>39</v>
      </c>
      <c r="H15" s="803">
        <v>0.62903225806451613</v>
      </c>
      <c r="I15" s="733">
        <v>7115.6599999999989</v>
      </c>
      <c r="J15" s="803">
        <v>0.41481150708058079</v>
      </c>
      <c r="K15" s="733">
        <v>23</v>
      </c>
      <c r="L15" s="803">
        <v>0.37096774193548387</v>
      </c>
      <c r="M15" s="733" t="s">
        <v>1</v>
      </c>
      <c r="N15" s="270"/>
    </row>
    <row r="16" spans="1:14" ht="14.4" customHeight="1" x14ac:dyDescent="0.3">
      <c r="A16" s="729" t="s">
        <v>1635</v>
      </c>
      <c r="B16" s="730" t="s">
        <v>1631</v>
      </c>
      <c r="C16" s="733">
        <v>321083.59999999998</v>
      </c>
      <c r="D16" s="733">
        <v>240</v>
      </c>
      <c r="E16" s="733">
        <v>261809.58999999997</v>
      </c>
      <c r="F16" s="803">
        <v>0.8153938413547126</v>
      </c>
      <c r="G16" s="733">
        <v>196</v>
      </c>
      <c r="H16" s="803">
        <v>0.81666666666666665</v>
      </c>
      <c r="I16" s="733">
        <v>59274.009999999995</v>
      </c>
      <c r="J16" s="803">
        <v>0.1846061586452874</v>
      </c>
      <c r="K16" s="733">
        <v>44</v>
      </c>
      <c r="L16" s="803">
        <v>0.18333333333333332</v>
      </c>
      <c r="M16" s="733" t="s">
        <v>1</v>
      </c>
      <c r="N16" s="270"/>
    </row>
    <row r="17" spans="1:14" ht="14.4" customHeight="1" x14ac:dyDescent="0.3">
      <c r="A17" s="729" t="s">
        <v>1635</v>
      </c>
      <c r="B17" s="730" t="s">
        <v>1636</v>
      </c>
      <c r="C17" s="733">
        <v>338237.56</v>
      </c>
      <c r="D17" s="733">
        <v>302</v>
      </c>
      <c r="E17" s="733">
        <v>271847.88999999996</v>
      </c>
      <c r="F17" s="803">
        <v>0.80371881230458253</v>
      </c>
      <c r="G17" s="733">
        <v>235</v>
      </c>
      <c r="H17" s="803">
        <v>0.77814569536423839</v>
      </c>
      <c r="I17" s="733">
        <v>66389.67</v>
      </c>
      <c r="J17" s="803">
        <v>0.19628118769541739</v>
      </c>
      <c r="K17" s="733">
        <v>67</v>
      </c>
      <c r="L17" s="803">
        <v>0.22185430463576158</v>
      </c>
      <c r="M17" s="733" t="s">
        <v>575</v>
      </c>
      <c r="N17" s="270"/>
    </row>
    <row r="18" spans="1:14" ht="14.4" customHeight="1" x14ac:dyDescent="0.3">
      <c r="A18" s="729" t="s">
        <v>559</v>
      </c>
      <c r="B18" s="730" t="s">
        <v>559</v>
      </c>
      <c r="C18" s="733" t="s">
        <v>559</v>
      </c>
      <c r="D18" s="733" t="s">
        <v>559</v>
      </c>
      <c r="E18" s="733" t="s">
        <v>559</v>
      </c>
      <c r="F18" s="803" t="s">
        <v>559</v>
      </c>
      <c r="G18" s="733" t="s">
        <v>559</v>
      </c>
      <c r="H18" s="803" t="s">
        <v>559</v>
      </c>
      <c r="I18" s="733" t="s">
        <v>559</v>
      </c>
      <c r="J18" s="803" t="s">
        <v>559</v>
      </c>
      <c r="K18" s="733" t="s">
        <v>559</v>
      </c>
      <c r="L18" s="803" t="s">
        <v>559</v>
      </c>
      <c r="M18" s="733" t="s">
        <v>576</v>
      </c>
      <c r="N18" s="270"/>
    </row>
    <row r="19" spans="1:14" ht="14.4" customHeight="1" x14ac:dyDescent="0.3">
      <c r="A19" s="729" t="s">
        <v>1637</v>
      </c>
      <c r="B19" s="730" t="s">
        <v>1630</v>
      </c>
      <c r="C19" s="733">
        <v>607.05999999999995</v>
      </c>
      <c r="D19" s="733">
        <v>2</v>
      </c>
      <c r="E19" s="733">
        <v>607.05999999999995</v>
      </c>
      <c r="F19" s="803">
        <v>1</v>
      </c>
      <c r="G19" s="733">
        <v>2</v>
      </c>
      <c r="H19" s="803">
        <v>1</v>
      </c>
      <c r="I19" s="733" t="s">
        <v>559</v>
      </c>
      <c r="J19" s="803">
        <v>0</v>
      </c>
      <c r="K19" s="733" t="s">
        <v>559</v>
      </c>
      <c r="L19" s="803">
        <v>0</v>
      </c>
      <c r="M19" s="733" t="s">
        <v>1</v>
      </c>
      <c r="N19" s="270"/>
    </row>
    <row r="20" spans="1:14" ht="14.4" customHeight="1" x14ac:dyDescent="0.3">
      <c r="A20" s="729" t="s">
        <v>1637</v>
      </c>
      <c r="B20" s="730" t="s">
        <v>1638</v>
      </c>
      <c r="C20" s="733">
        <v>607.05999999999995</v>
      </c>
      <c r="D20" s="733">
        <v>2</v>
      </c>
      <c r="E20" s="733">
        <v>607.05999999999995</v>
      </c>
      <c r="F20" s="803">
        <v>1</v>
      </c>
      <c r="G20" s="733">
        <v>2</v>
      </c>
      <c r="H20" s="803">
        <v>1</v>
      </c>
      <c r="I20" s="733" t="s">
        <v>559</v>
      </c>
      <c r="J20" s="803">
        <v>0</v>
      </c>
      <c r="K20" s="733" t="s">
        <v>559</v>
      </c>
      <c r="L20" s="803">
        <v>0</v>
      </c>
      <c r="M20" s="733" t="s">
        <v>575</v>
      </c>
      <c r="N20" s="270"/>
    </row>
    <row r="21" spans="1:14" ht="14.4" customHeight="1" x14ac:dyDescent="0.3">
      <c r="A21" s="729" t="s">
        <v>559</v>
      </c>
      <c r="B21" s="730" t="s">
        <v>559</v>
      </c>
      <c r="C21" s="733" t="s">
        <v>559</v>
      </c>
      <c r="D21" s="733" t="s">
        <v>559</v>
      </c>
      <c r="E21" s="733" t="s">
        <v>559</v>
      </c>
      <c r="F21" s="803" t="s">
        <v>559</v>
      </c>
      <c r="G21" s="733" t="s">
        <v>559</v>
      </c>
      <c r="H21" s="803" t="s">
        <v>559</v>
      </c>
      <c r="I21" s="733" t="s">
        <v>559</v>
      </c>
      <c r="J21" s="803" t="s">
        <v>559</v>
      </c>
      <c r="K21" s="733" t="s">
        <v>559</v>
      </c>
      <c r="L21" s="803" t="s">
        <v>559</v>
      </c>
      <c r="M21" s="733" t="s">
        <v>576</v>
      </c>
      <c r="N21" s="270"/>
    </row>
    <row r="22" spans="1:14" ht="14.4" customHeight="1" x14ac:dyDescent="0.3">
      <c r="A22" s="729" t="s">
        <v>1632</v>
      </c>
      <c r="B22" s="730" t="s">
        <v>1639</v>
      </c>
      <c r="C22" s="733">
        <v>341533.49</v>
      </c>
      <c r="D22" s="733">
        <v>308</v>
      </c>
      <c r="E22" s="733">
        <v>274803.09999999998</v>
      </c>
      <c r="F22" s="803">
        <v>0.80461538339915062</v>
      </c>
      <c r="G22" s="733">
        <v>239</v>
      </c>
      <c r="H22" s="803">
        <v>0.77597402597402598</v>
      </c>
      <c r="I22" s="733">
        <v>66730.39</v>
      </c>
      <c r="J22" s="803">
        <v>0.1953846166008493</v>
      </c>
      <c r="K22" s="733">
        <v>69</v>
      </c>
      <c r="L22" s="803">
        <v>0.22402597402597402</v>
      </c>
      <c r="M22" s="733" t="s">
        <v>571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1640</v>
      </c>
    </row>
    <row r="25" spans="1:14" ht="14.4" customHeight="1" x14ac:dyDescent="0.3">
      <c r="A25" s="804" t="s">
        <v>1641</v>
      </c>
    </row>
  </sheetData>
  <autoFilter ref="A4:M4"/>
  <mergeCells count="4">
    <mergeCell ref="E3:H3"/>
    <mergeCell ref="C3:D3"/>
    <mergeCell ref="I3:L3"/>
    <mergeCell ref="A1:L1"/>
  </mergeCells>
  <conditionalFormatting sqref="F4 F9 F23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2">
    <cfRule type="expression" dxfId="49" priority="4">
      <formula>AND(LEFT(M10,6)&lt;&gt;"mezera",M10&lt;&gt;"")</formula>
    </cfRule>
  </conditionalFormatting>
  <conditionalFormatting sqref="A10:A22">
    <cfRule type="expression" dxfId="48" priority="2">
      <formula>AND(M10&lt;&gt;"",M10&lt;&gt;"mezeraKL")</formula>
    </cfRule>
  </conditionalFormatting>
  <conditionalFormatting sqref="F10:F22">
    <cfRule type="cellIs" dxfId="47" priority="1" operator="lessThan">
      <formula>0.6</formula>
    </cfRule>
  </conditionalFormatting>
  <conditionalFormatting sqref="B10:L22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2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1642</v>
      </c>
      <c r="B5" s="797">
        <v>1255.82</v>
      </c>
      <c r="C5" s="741">
        <v>1</v>
      </c>
      <c r="D5" s="810">
        <v>4</v>
      </c>
      <c r="E5" s="813" t="s">
        <v>1642</v>
      </c>
      <c r="F5" s="797">
        <v>1255.82</v>
      </c>
      <c r="G5" s="765">
        <v>1</v>
      </c>
      <c r="H5" s="745">
        <v>4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1643</v>
      </c>
      <c r="B6" s="798">
        <v>25078.22</v>
      </c>
      <c r="C6" s="748">
        <v>1</v>
      </c>
      <c r="D6" s="811">
        <v>25</v>
      </c>
      <c r="E6" s="814" t="s">
        <v>1643</v>
      </c>
      <c r="F6" s="798">
        <v>24942.32</v>
      </c>
      <c r="G6" s="766">
        <v>0.99458095510765909</v>
      </c>
      <c r="H6" s="752">
        <v>21</v>
      </c>
      <c r="I6" s="789">
        <v>0.84</v>
      </c>
      <c r="J6" s="817">
        <v>135.9</v>
      </c>
      <c r="K6" s="766">
        <v>5.419044892340844E-3</v>
      </c>
      <c r="L6" s="752">
        <v>4</v>
      </c>
      <c r="M6" s="789">
        <v>0.16</v>
      </c>
    </row>
    <row r="7" spans="1:13" ht="14.4" customHeight="1" x14ac:dyDescent="0.3">
      <c r="A7" s="807" t="s">
        <v>1644</v>
      </c>
      <c r="B7" s="798">
        <v>23711.25</v>
      </c>
      <c r="C7" s="748">
        <v>1</v>
      </c>
      <c r="D7" s="811">
        <v>20</v>
      </c>
      <c r="E7" s="814" t="s">
        <v>1644</v>
      </c>
      <c r="F7" s="798">
        <v>20805.740000000002</v>
      </c>
      <c r="G7" s="766">
        <v>0.87746280773894259</v>
      </c>
      <c r="H7" s="752">
        <v>16</v>
      </c>
      <c r="I7" s="789">
        <v>0.8</v>
      </c>
      <c r="J7" s="817">
        <v>2905.51</v>
      </c>
      <c r="K7" s="766">
        <v>0.12253719226105753</v>
      </c>
      <c r="L7" s="752">
        <v>4</v>
      </c>
      <c r="M7" s="789">
        <v>0.2</v>
      </c>
    </row>
    <row r="8" spans="1:13" ht="14.4" customHeight="1" x14ac:dyDescent="0.3">
      <c r="A8" s="807" t="s">
        <v>1645</v>
      </c>
      <c r="B8" s="798">
        <v>280.10000000000002</v>
      </c>
      <c r="C8" s="748">
        <v>1</v>
      </c>
      <c r="D8" s="811">
        <v>2</v>
      </c>
      <c r="E8" s="814" t="s">
        <v>1645</v>
      </c>
      <c r="F8" s="798">
        <v>280.10000000000002</v>
      </c>
      <c r="G8" s="766">
        <v>1</v>
      </c>
      <c r="H8" s="752">
        <v>2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1646</v>
      </c>
      <c r="B9" s="798">
        <v>56006.12</v>
      </c>
      <c r="C9" s="748">
        <v>1</v>
      </c>
      <c r="D9" s="811">
        <v>35</v>
      </c>
      <c r="E9" s="814" t="s">
        <v>1646</v>
      </c>
      <c r="F9" s="798">
        <v>44132.480000000003</v>
      </c>
      <c r="G9" s="766">
        <v>0.78799388352558619</v>
      </c>
      <c r="H9" s="752">
        <v>28</v>
      </c>
      <c r="I9" s="789">
        <v>0.8</v>
      </c>
      <c r="J9" s="817">
        <v>11873.640000000001</v>
      </c>
      <c r="K9" s="766">
        <v>0.21200611647441389</v>
      </c>
      <c r="L9" s="752">
        <v>7</v>
      </c>
      <c r="M9" s="789">
        <v>0.2</v>
      </c>
    </row>
    <row r="10" spans="1:13" ht="14.4" customHeight="1" x14ac:dyDescent="0.3">
      <c r="A10" s="807" t="s">
        <v>1647</v>
      </c>
      <c r="B10" s="798">
        <v>41898.58</v>
      </c>
      <c r="C10" s="748">
        <v>1</v>
      </c>
      <c r="D10" s="811">
        <v>36</v>
      </c>
      <c r="E10" s="814" t="s">
        <v>1647</v>
      </c>
      <c r="F10" s="798">
        <v>31182.82</v>
      </c>
      <c r="G10" s="766">
        <v>0.74424527036477128</v>
      </c>
      <c r="H10" s="752">
        <v>28</v>
      </c>
      <c r="I10" s="789">
        <v>0.77777777777777779</v>
      </c>
      <c r="J10" s="817">
        <v>10715.76</v>
      </c>
      <c r="K10" s="766">
        <v>0.25575472963522866</v>
      </c>
      <c r="L10" s="752">
        <v>8</v>
      </c>
      <c r="M10" s="789">
        <v>0.22222222222222221</v>
      </c>
    </row>
    <row r="11" spans="1:13" ht="14.4" customHeight="1" x14ac:dyDescent="0.3">
      <c r="A11" s="807" t="s">
        <v>1648</v>
      </c>
      <c r="B11" s="798">
        <v>67266.09</v>
      </c>
      <c r="C11" s="748">
        <v>1</v>
      </c>
      <c r="D11" s="811">
        <v>67</v>
      </c>
      <c r="E11" s="814" t="s">
        <v>1648</v>
      </c>
      <c r="F11" s="798">
        <v>57994.819999999992</v>
      </c>
      <c r="G11" s="766">
        <v>0.8621702257407855</v>
      </c>
      <c r="H11" s="752">
        <v>52</v>
      </c>
      <c r="I11" s="789">
        <v>0.77611940298507465</v>
      </c>
      <c r="J11" s="817">
        <v>9271.27</v>
      </c>
      <c r="K11" s="766">
        <v>0.13782977425921442</v>
      </c>
      <c r="L11" s="752">
        <v>15</v>
      </c>
      <c r="M11" s="789">
        <v>0.22388059701492538</v>
      </c>
    </row>
    <row r="12" spans="1:13" ht="14.4" customHeight="1" x14ac:dyDescent="0.3">
      <c r="A12" s="807" t="s">
        <v>1649</v>
      </c>
      <c r="B12" s="798">
        <v>35828.600000000006</v>
      </c>
      <c r="C12" s="748">
        <v>1</v>
      </c>
      <c r="D12" s="811">
        <v>31</v>
      </c>
      <c r="E12" s="814" t="s">
        <v>1649</v>
      </c>
      <c r="F12" s="798">
        <v>21522.140000000003</v>
      </c>
      <c r="G12" s="766">
        <v>0.60069720837543195</v>
      </c>
      <c r="H12" s="752">
        <v>20</v>
      </c>
      <c r="I12" s="789">
        <v>0.64516129032258063</v>
      </c>
      <c r="J12" s="817">
        <v>14306.460000000001</v>
      </c>
      <c r="K12" s="766">
        <v>0.39930279162456805</v>
      </c>
      <c r="L12" s="752">
        <v>11</v>
      </c>
      <c r="M12" s="789">
        <v>0.35483870967741937</v>
      </c>
    </row>
    <row r="13" spans="1:13" ht="14.4" customHeight="1" x14ac:dyDescent="0.3">
      <c r="A13" s="807" t="s">
        <v>1650</v>
      </c>
      <c r="B13" s="798">
        <v>84075.859999999986</v>
      </c>
      <c r="C13" s="748">
        <v>1</v>
      </c>
      <c r="D13" s="811">
        <v>84</v>
      </c>
      <c r="E13" s="814" t="s">
        <v>1650</v>
      </c>
      <c r="F13" s="798">
        <v>70511.889999999985</v>
      </c>
      <c r="G13" s="766">
        <v>0.83866986314502157</v>
      </c>
      <c r="H13" s="752">
        <v>66</v>
      </c>
      <c r="I13" s="789">
        <v>0.7857142857142857</v>
      </c>
      <c r="J13" s="817">
        <v>13563.970000000001</v>
      </c>
      <c r="K13" s="766">
        <v>0.16133013685497838</v>
      </c>
      <c r="L13" s="752">
        <v>18</v>
      </c>
      <c r="M13" s="789">
        <v>0.21428571428571427</v>
      </c>
    </row>
    <row r="14" spans="1:13" ht="14.4" customHeight="1" x14ac:dyDescent="0.3">
      <c r="A14" s="807" t="s">
        <v>1651</v>
      </c>
      <c r="B14" s="798">
        <v>196.03</v>
      </c>
      <c r="C14" s="748">
        <v>1</v>
      </c>
      <c r="D14" s="811">
        <v>1</v>
      </c>
      <c r="E14" s="814" t="s">
        <v>1651</v>
      </c>
      <c r="F14" s="798">
        <v>196.03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thickBot="1" x14ac:dyDescent="0.35">
      <c r="A15" s="808" t="s">
        <v>1652</v>
      </c>
      <c r="B15" s="799">
        <v>5936.82</v>
      </c>
      <c r="C15" s="755">
        <v>1</v>
      </c>
      <c r="D15" s="812">
        <v>3</v>
      </c>
      <c r="E15" s="815" t="s">
        <v>1652</v>
      </c>
      <c r="F15" s="799">
        <v>1978.94</v>
      </c>
      <c r="G15" s="767">
        <v>0.33333333333333337</v>
      </c>
      <c r="H15" s="759">
        <v>1</v>
      </c>
      <c r="I15" s="790">
        <v>0.33333333333333331</v>
      </c>
      <c r="J15" s="818">
        <v>3957.88</v>
      </c>
      <c r="K15" s="767">
        <v>0.66666666666666674</v>
      </c>
      <c r="L15" s="759">
        <v>2</v>
      </c>
      <c r="M15" s="790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1848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341533.49000000005</v>
      </c>
      <c r="N3" s="70">
        <f>SUBTOTAL(9,N7:N1048576)</f>
        <v>355</v>
      </c>
      <c r="O3" s="70">
        <f>SUBTOTAL(9,O7:O1048576)</f>
        <v>308</v>
      </c>
      <c r="P3" s="70">
        <f>SUBTOTAL(9,P7:P1048576)</f>
        <v>274803.10000000009</v>
      </c>
      <c r="Q3" s="71">
        <f>IF(M3=0,0,P3/M3)</f>
        <v>0.80461538339915084</v>
      </c>
      <c r="R3" s="70">
        <f>SUBTOTAL(9,R7:R1048576)</f>
        <v>269</v>
      </c>
      <c r="S3" s="71">
        <f>IF(N3=0,0,R3/N3)</f>
        <v>0.75774647887323943</v>
      </c>
      <c r="T3" s="70">
        <f>SUBTOTAL(9,T7:T1048576)</f>
        <v>239</v>
      </c>
      <c r="U3" s="72">
        <f>IF(O3=0,0,T3/O3)</f>
        <v>0.77597402597402598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6</v>
      </c>
      <c r="B7" s="825" t="s">
        <v>1629</v>
      </c>
      <c r="C7" s="825" t="s">
        <v>1635</v>
      </c>
      <c r="D7" s="826" t="s">
        <v>1845</v>
      </c>
      <c r="E7" s="827" t="s">
        <v>1645</v>
      </c>
      <c r="F7" s="825" t="s">
        <v>1630</v>
      </c>
      <c r="G7" s="825" t="s">
        <v>1653</v>
      </c>
      <c r="H7" s="825" t="s">
        <v>559</v>
      </c>
      <c r="I7" s="825" t="s">
        <v>1654</v>
      </c>
      <c r="J7" s="825" t="s">
        <v>816</v>
      </c>
      <c r="K7" s="825" t="s">
        <v>1512</v>
      </c>
      <c r="L7" s="828">
        <v>38.56</v>
      </c>
      <c r="M7" s="828">
        <v>38.56</v>
      </c>
      <c r="N7" s="825">
        <v>1</v>
      </c>
      <c r="O7" s="829">
        <v>1</v>
      </c>
      <c r="P7" s="828">
        <v>38.56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6</v>
      </c>
      <c r="B8" s="832" t="s">
        <v>1629</v>
      </c>
      <c r="C8" s="832" t="s">
        <v>1635</v>
      </c>
      <c r="D8" s="833" t="s">
        <v>1845</v>
      </c>
      <c r="E8" s="834" t="s">
        <v>1645</v>
      </c>
      <c r="F8" s="832" t="s">
        <v>1630</v>
      </c>
      <c r="G8" s="832" t="s">
        <v>1655</v>
      </c>
      <c r="H8" s="832" t="s">
        <v>601</v>
      </c>
      <c r="I8" s="832" t="s">
        <v>1656</v>
      </c>
      <c r="J8" s="832" t="s">
        <v>1657</v>
      </c>
      <c r="K8" s="832" t="s">
        <v>1658</v>
      </c>
      <c r="L8" s="835">
        <v>120.77</v>
      </c>
      <c r="M8" s="835">
        <v>241.54</v>
      </c>
      <c r="N8" s="832">
        <v>2</v>
      </c>
      <c r="O8" s="836">
        <v>1</v>
      </c>
      <c r="P8" s="835">
        <v>241.54</v>
      </c>
      <c r="Q8" s="837">
        <v>1</v>
      </c>
      <c r="R8" s="832">
        <v>2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6</v>
      </c>
      <c r="B9" s="832" t="s">
        <v>1629</v>
      </c>
      <c r="C9" s="832" t="s">
        <v>1635</v>
      </c>
      <c r="D9" s="833" t="s">
        <v>1845</v>
      </c>
      <c r="E9" s="834" t="s">
        <v>1647</v>
      </c>
      <c r="F9" s="832" t="s">
        <v>1631</v>
      </c>
      <c r="G9" s="832" t="s">
        <v>1659</v>
      </c>
      <c r="H9" s="832" t="s">
        <v>559</v>
      </c>
      <c r="I9" s="832" t="s">
        <v>1660</v>
      </c>
      <c r="J9" s="832" t="s">
        <v>1661</v>
      </c>
      <c r="K9" s="832" t="s">
        <v>1662</v>
      </c>
      <c r="L9" s="835">
        <v>864.39</v>
      </c>
      <c r="M9" s="835">
        <v>13830.239999999998</v>
      </c>
      <c r="N9" s="832">
        <v>16</v>
      </c>
      <c r="O9" s="836">
        <v>16</v>
      </c>
      <c r="P9" s="835">
        <v>13830.239999999998</v>
      </c>
      <c r="Q9" s="837">
        <v>1</v>
      </c>
      <c r="R9" s="832">
        <v>16</v>
      </c>
      <c r="S9" s="837">
        <v>1</v>
      </c>
      <c r="T9" s="836">
        <v>16</v>
      </c>
      <c r="U9" s="838">
        <v>1</v>
      </c>
    </row>
    <row r="10" spans="1:21" ht="14.4" customHeight="1" x14ac:dyDescent="0.3">
      <c r="A10" s="831">
        <v>6</v>
      </c>
      <c r="B10" s="832" t="s">
        <v>1629</v>
      </c>
      <c r="C10" s="832" t="s">
        <v>1635</v>
      </c>
      <c r="D10" s="833" t="s">
        <v>1845</v>
      </c>
      <c r="E10" s="834" t="s">
        <v>1647</v>
      </c>
      <c r="F10" s="832" t="s">
        <v>1631</v>
      </c>
      <c r="G10" s="832" t="s">
        <v>1659</v>
      </c>
      <c r="H10" s="832" t="s">
        <v>559</v>
      </c>
      <c r="I10" s="832" t="s">
        <v>1663</v>
      </c>
      <c r="J10" s="832" t="s">
        <v>1664</v>
      </c>
      <c r="K10" s="832" t="s">
        <v>1665</v>
      </c>
      <c r="L10" s="835">
        <v>1978.94</v>
      </c>
      <c r="M10" s="835">
        <v>21768.340000000004</v>
      </c>
      <c r="N10" s="832">
        <v>11</v>
      </c>
      <c r="O10" s="836">
        <v>11</v>
      </c>
      <c r="P10" s="835">
        <v>13852.580000000002</v>
      </c>
      <c r="Q10" s="837">
        <v>0.63636363636363635</v>
      </c>
      <c r="R10" s="832">
        <v>7</v>
      </c>
      <c r="S10" s="837">
        <v>0.63636363636363635</v>
      </c>
      <c r="T10" s="836">
        <v>7</v>
      </c>
      <c r="U10" s="838">
        <v>0.63636363636363635</v>
      </c>
    </row>
    <row r="11" spans="1:21" ht="14.4" customHeight="1" x14ac:dyDescent="0.3">
      <c r="A11" s="831">
        <v>6</v>
      </c>
      <c r="B11" s="832" t="s">
        <v>1629</v>
      </c>
      <c r="C11" s="832" t="s">
        <v>1635</v>
      </c>
      <c r="D11" s="833" t="s">
        <v>1845</v>
      </c>
      <c r="E11" s="834" t="s">
        <v>1647</v>
      </c>
      <c r="F11" s="832" t="s">
        <v>1631</v>
      </c>
      <c r="G11" s="832" t="s">
        <v>1659</v>
      </c>
      <c r="H11" s="832" t="s">
        <v>559</v>
      </c>
      <c r="I11" s="832" t="s">
        <v>1666</v>
      </c>
      <c r="J11" s="832" t="s">
        <v>1667</v>
      </c>
      <c r="K11" s="832" t="s">
        <v>1668</v>
      </c>
      <c r="L11" s="835">
        <v>700</v>
      </c>
      <c r="M11" s="835">
        <v>5600</v>
      </c>
      <c r="N11" s="832">
        <v>8</v>
      </c>
      <c r="O11" s="836">
        <v>8</v>
      </c>
      <c r="P11" s="835">
        <v>2800</v>
      </c>
      <c r="Q11" s="837">
        <v>0.5</v>
      </c>
      <c r="R11" s="832">
        <v>4</v>
      </c>
      <c r="S11" s="837">
        <v>0.5</v>
      </c>
      <c r="T11" s="836">
        <v>4</v>
      </c>
      <c r="U11" s="838">
        <v>0.5</v>
      </c>
    </row>
    <row r="12" spans="1:21" ht="14.4" customHeight="1" x14ac:dyDescent="0.3">
      <c r="A12" s="831">
        <v>6</v>
      </c>
      <c r="B12" s="832" t="s">
        <v>1629</v>
      </c>
      <c r="C12" s="832" t="s">
        <v>1635</v>
      </c>
      <c r="D12" s="833" t="s">
        <v>1845</v>
      </c>
      <c r="E12" s="834" t="s">
        <v>1647</v>
      </c>
      <c r="F12" s="832" t="s">
        <v>1631</v>
      </c>
      <c r="G12" s="832" t="s">
        <v>1659</v>
      </c>
      <c r="H12" s="832" t="s">
        <v>559</v>
      </c>
      <c r="I12" s="832" t="s">
        <v>1669</v>
      </c>
      <c r="J12" s="832" t="s">
        <v>1670</v>
      </c>
      <c r="K12" s="832" t="s">
        <v>1671</v>
      </c>
      <c r="L12" s="835">
        <v>700</v>
      </c>
      <c r="M12" s="835">
        <v>700</v>
      </c>
      <c r="N12" s="832">
        <v>1</v>
      </c>
      <c r="O12" s="836">
        <v>1</v>
      </c>
      <c r="P12" s="835">
        <v>700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6</v>
      </c>
      <c r="B13" s="832" t="s">
        <v>1629</v>
      </c>
      <c r="C13" s="832" t="s">
        <v>1635</v>
      </c>
      <c r="D13" s="833" t="s">
        <v>1845</v>
      </c>
      <c r="E13" s="834" t="s">
        <v>1648</v>
      </c>
      <c r="F13" s="832" t="s">
        <v>1630</v>
      </c>
      <c r="G13" s="832" t="s">
        <v>1672</v>
      </c>
      <c r="H13" s="832" t="s">
        <v>559</v>
      </c>
      <c r="I13" s="832" t="s">
        <v>1673</v>
      </c>
      <c r="J13" s="832" t="s">
        <v>1674</v>
      </c>
      <c r="K13" s="832" t="s">
        <v>1675</v>
      </c>
      <c r="L13" s="835">
        <v>0</v>
      </c>
      <c r="M13" s="835">
        <v>0</v>
      </c>
      <c r="N13" s="832">
        <v>1</v>
      </c>
      <c r="O13" s="836">
        <v>0.5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6</v>
      </c>
      <c r="B14" s="832" t="s">
        <v>1629</v>
      </c>
      <c r="C14" s="832" t="s">
        <v>1635</v>
      </c>
      <c r="D14" s="833" t="s">
        <v>1845</v>
      </c>
      <c r="E14" s="834" t="s">
        <v>1648</v>
      </c>
      <c r="F14" s="832" t="s">
        <v>1630</v>
      </c>
      <c r="G14" s="832" t="s">
        <v>1676</v>
      </c>
      <c r="H14" s="832" t="s">
        <v>559</v>
      </c>
      <c r="I14" s="832" t="s">
        <v>1677</v>
      </c>
      <c r="J14" s="832" t="s">
        <v>1678</v>
      </c>
      <c r="K14" s="832" t="s">
        <v>1679</v>
      </c>
      <c r="L14" s="835">
        <v>0</v>
      </c>
      <c r="M14" s="835">
        <v>0</v>
      </c>
      <c r="N14" s="832">
        <v>2</v>
      </c>
      <c r="O14" s="836">
        <v>2</v>
      </c>
      <c r="P14" s="835">
        <v>0</v>
      </c>
      <c r="Q14" s="837"/>
      <c r="R14" s="832">
        <v>1</v>
      </c>
      <c r="S14" s="837">
        <v>0.5</v>
      </c>
      <c r="T14" s="836">
        <v>1</v>
      </c>
      <c r="U14" s="838">
        <v>0.5</v>
      </c>
    </row>
    <row r="15" spans="1:21" ht="14.4" customHeight="1" x14ac:dyDescent="0.3">
      <c r="A15" s="831">
        <v>6</v>
      </c>
      <c r="B15" s="832" t="s">
        <v>1629</v>
      </c>
      <c r="C15" s="832" t="s">
        <v>1635</v>
      </c>
      <c r="D15" s="833" t="s">
        <v>1845</v>
      </c>
      <c r="E15" s="834" t="s">
        <v>1648</v>
      </c>
      <c r="F15" s="832" t="s">
        <v>1630</v>
      </c>
      <c r="G15" s="832" t="s">
        <v>1680</v>
      </c>
      <c r="H15" s="832" t="s">
        <v>559</v>
      </c>
      <c r="I15" s="832" t="s">
        <v>1681</v>
      </c>
      <c r="J15" s="832" t="s">
        <v>1014</v>
      </c>
      <c r="K15" s="832" t="s">
        <v>1682</v>
      </c>
      <c r="L15" s="835">
        <v>477.5</v>
      </c>
      <c r="M15" s="835">
        <v>477.5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6</v>
      </c>
      <c r="B16" s="832" t="s">
        <v>1629</v>
      </c>
      <c r="C16" s="832" t="s">
        <v>1635</v>
      </c>
      <c r="D16" s="833" t="s">
        <v>1845</v>
      </c>
      <c r="E16" s="834" t="s">
        <v>1648</v>
      </c>
      <c r="F16" s="832" t="s">
        <v>1630</v>
      </c>
      <c r="G16" s="832" t="s">
        <v>1683</v>
      </c>
      <c r="H16" s="832" t="s">
        <v>559</v>
      </c>
      <c r="I16" s="832" t="s">
        <v>1684</v>
      </c>
      <c r="J16" s="832" t="s">
        <v>1685</v>
      </c>
      <c r="K16" s="832" t="s">
        <v>1686</v>
      </c>
      <c r="L16" s="835">
        <v>107.27</v>
      </c>
      <c r="M16" s="835">
        <v>643.62</v>
      </c>
      <c r="N16" s="832">
        <v>6</v>
      </c>
      <c r="O16" s="836">
        <v>2</v>
      </c>
      <c r="P16" s="835">
        <v>643.62</v>
      </c>
      <c r="Q16" s="837">
        <v>1</v>
      </c>
      <c r="R16" s="832">
        <v>6</v>
      </c>
      <c r="S16" s="837">
        <v>1</v>
      </c>
      <c r="T16" s="836">
        <v>2</v>
      </c>
      <c r="U16" s="838">
        <v>1</v>
      </c>
    </row>
    <row r="17" spans="1:21" ht="14.4" customHeight="1" x14ac:dyDescent="0.3">
      <c r="A17" s="831">
        <v>6</v>
      </c>
      <c r="B17" s="832" t="s">
        <v>1629</v>
      </c>
      <c r="C17" s="832" t="s">
        <v>1635</v>
      </c>
      <c r="D17" s="833" t="s">
        <v>1845</v>
      </c>
      <c r="E17" s="834" t="s">
        <v>1648</v>
      </c>
      <c r="F17" s="832" t="s">
        <v>1630</v>
      </c>
      <c r="G17" s="832" t="s">
        <v>1687</v>
      </c>
      <c r="H17" s="832" t="s">
        <v>559</v>
      </c>
      <c r="I17" s="832" t="s">
        <v>1688</v>
      </c>
      <c r="J17" s="832" t="s">
        <v>1689</v>
      </c>
      <c r="K17" s="832" t="s">
        <v>1690</v>
      </c>
      <c r="L17" s="835">
        <v>34.15</v>
      </c>
      <c r="M17" s="835">
        <v>34.15</v>
      </c>
      <c r="N17" s="832">
        <v>1</v>
      </c>
      <c r="O17" s="836">
        <v>1</v>
      </c>
      <c r="P17" s="835">
        <v>34.15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6</v>
      </c>
      <c r="B18" s="832" t="s">
        <v>1629</v>
      </c>
      <c r="C18" s="832" t="s">
        <v>1635</v>
      </c>
      <c r="D18" s="833" t="s">
        <v>1845</v>
      </c>
      <c r="E18" s="834" t="s">
        <v>1648</v>
      </c>
      <c r="F18" s="832" t="s">
        <v>1630</v>
      </c>
      <c r="G18" s="832" t="s">
        <v>1691</v>
      </c>
      <c r="H18" s="832" t="s">
        <v>559</v>
      </c>
      <c r="I18" s="832" t="s">
        <v>1692</v>
      </c>
      <c r="J18" s="832" t="s">
        <v>765</v>
      </c>
      <c r="K18" s="832" t="s">
        <v>1693</v>
      </c>
      <c r="L18" s="835">
        <v>48.09</v>
      </c>
      <c r="M18" s="835">
        <v>48.09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6</v>
      </c>
      <c r="B19" s="832" t="s">
        <v>1629</v>
      </c>
      <c r="C19" s="832" t="s">
        <v>1635</v>
      </c>
      <c r="D19" s="833" t="s">
        <v>1845</v>
      </c>
      <c r="E19" s="834" t="s">
        <v>1648</v>
      </c>
      <c r="F19" s="832" t="s">
        <v>1630</v>
      </c>
      <c r="G19" s="832" t="s">
        <v>1694</v>
      </c>
      <c r="H19" s="832" t="s">
        <v>559</v>
      </c>
      <c r="I19" s="832" t="s">
        <v>1695</v>
      </c>
      <c r="J19" s="832" t="s">
        <v>1696</v>
      </c>
      <c r="K19" s="832" t="s">
        <v>1697</v>
      </c>
      <c r="L19" s="835">
        <v>77.52</v>
      </c>
      <c r="M19" s="835">
        <v>155.04</v>
      </c>
      <c r="N19" s="832">
        <v>2</v>
      </c>
      <c r="O19" s="836">
        <v>1</v>
      </c>
      <c r="P19" s="835">
        <v>155.04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6</v>
      </c>
      <c r="B20" s="832" t="s">
        <v>1629</v>
      </c>
      <c r="C20" s="832" t="s">
        <v>1635</v>
      </c>
      <c r="D20" s="833" t="s">
        <v>1845</v>
      </c>
      <c r="E20" s="834" t="s">
        <v>1648</v>
      </c>
      <c r="F20" s="832" t="s">
        <v>1630</v>
      </c>
      <c r="G20" s="832" t="s">
        <v>1698</v>
      </c>
      <c r="H20" s="832" t="s">
        <v>559</v>
      </c>
      <c r="I20" s="832" t="s">
        <v>1699</v>
      </c>
      <c r="J20" s="832" t="s">
        <v>1700</v>
      </c>
      <c r="K20" s="832" t="s">
        <v>1701</v>
      </c>
      <c r="L20" s="835">
        <v>300.33</v>
      </c>
      <c r="M20" s="835">
        <v>300.33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6</v>
      </c>
      <c r="B21" s="832" t="s">
        <v>1629</v>
      </c>
      <c r="C21" s="832" t="s">
        <v>1635</v>
      </c>
      <c r="D21" s="833" t="s">
        <v>1845</v>
      </c>
      <c r="E21" s="834" t="s">
        <v>1648</v>
      </c>
      <c r="F21" s="832" t="s">
        <v>1630</v>
      </c>
      <c r="G21" s="832" t="s">
        <v>1702</v>
      </c>
      <c r="H21" s="832" t="s">
        <v>559</v>
      </c>
      <c r="I21" s="832" t="s">
        <v>1703</v>
      </c>
      <c r="J21" s="832" t="s">
        <v>1704</v>
      </c>
      <c r="K21" s="832" t="s">
        <v>1705</v>
      </c>
      <c r="L21" s="835">
        <v>11.73</v>
      </c>
      <c r="M21" s="835">
        <v>11.73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6</v>
      </c>
      <c r="B22" s="832" t="s">
        <v>1629</v>
      </c>
      <c r="C22" s="832" t="s">
        <v>1635</v>
      </c>
      <c r="D22" s="833" t="s">
        <v>1845</v>
      </c>
      <c r="E22" s="834" t="s">
        <v>1648</v>
      </c>
      <c r="F22" s="832" t="s">
        <v>1630</v>
      </c>
      <c r="G22" s="832" t="s">
        <v>1702</v>
      </c>
      <c r="H22" s="832" t="s">
        <v>559</v>
      </c>
      <c r="I22" s="832" t="s">
        <v>1706</v>
      </c>
      <c r="J22" s="832" t="s">
        <v>1704</v>
      </c>
      <c r="K22" s="832" t="s">
        <v>1707</v>
      </c>
      <c r="L22" s="835">
        <v>58.62</v>
      </c>
      <c r="M22" s="835">
        <v>58.62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6</v>
      </c>
      <c r="B23" s="832" t="s">
        <v>1629</v>
      </c>
      <c r="C23" s="832" t="s">
        <v>1635</v>
      </c>
      <c r="D23" s="833" t="s">
        <v>1845</v>
      </c>
      <c r="E23" s="834" t="s">
        <v>1648</v>
      </c>
      <c r="F23" s="832" t="s">
        <v>1630</v>
      </c>
      <c r="G23" s="832" t="s">
        <v>1708</v>
      </c>
      <c r="H23" s="832" t="s">
        <v>601</v>
      </c>
      <c r="I23" s="832" t="s">
        <v>1709</v>
      </c>
      <c r="J23" s="832" t="s">
        <v>690</v>
      </c>
      <c r="K23" s="832" t="s">
        <v>1710</v>
      </c>
      <c r="L23" s="835">
        <v>77.790000000000006</v>
      </c>
      <c r="M23" s="835">
        <v>77.790000000000006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6</v>
      </c>
      <c r="B24" s="832" t="s">
        <v>1629</v>
      </c>
      <c r="C24" s="832" t="s">
        <v>1635</v>
      </c>
      <c r="D24" s="833" t="s">
        <v>1845</v>
      </c>
      <c r="E24" s="834" t="s">
        <v>1648</v>
      </c>
      <c r="F24" s="832" t="s">
        <v>1630</v>
      </c>
      <c r="G24" s="832" t="s">
        <v>1711</v>
      </c>
      <c r="H24" s="832" t="s">
        <v>559</v>
      </c>
      <c r="I24" s="832" t="s">
        <v>1712</v>
      </c>
      <c r="J24" s="832" t="s">
        <v>1713</v>
      </c>
      <c r="K24" s="832" t="s">
        <v>1714</v>
      </c>
      <c r="L24" s="835">
        <v>32.25</v>
      </c>
      <c r="M24" s="835">
        <v>129</v>
      </c>
      <c r="N24" s="832">
        <v>4</v>
      </c>
      <c r="O24" s="836">
        <v>2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6</v>
      </c>
      <c r="B25" s="832" t="s">
        <v>1629</v>
      </c>
      <c r="C25" s="832" t="s">
        <v>1635</v>
      </c>
      <c r="D25" s="833" t="s">
        <v>1845</v>
      </c>
      <c r="E25" s="834" t="s">
        <v>1648</v>
      </c>
      <c r="F25" s="832" t="s">
        <v>1630</v>
      </c>
      <c r="G25" s="832" t="s">
        <v>1715</v>
      </c>
      <c r="H25" s="832" t="s">
        <v>559</v>
      </c>
      <c r="I25" s="832" t="s">
        <v>1716</v>
      </c>
      <c r="J25" s="832" t="s">
        <v>1717</v>
      </c>
      <c r="K25" s="832" t="s">
        <v>1718</v>
      </c>
      <c r="L25" s="835">
        <v>83.25</v>
      </c>
      <c r="M25" s="835">
        <v>166.5</v>
      </c>
      <c r="N25" s="832">
        <v>2</v>
      </c>
      <c r="O25" s="836">
        <v>1</v>
      </c>
      <c r="P25" s="835">
        <v>166.5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6</v>
      </c>
      <c r="B26" s="832" t="s">
        <v>1629</v>
      </c>
      <c r="C26" s="832" t="s">
        <v>1635</v>
      </c>
      <c r="D26" s="833" t="s">
        <v>1845</v>
      </c>
      <c r="E26" s="834" t="s">
        <v>1648</v>
      </c>
      <c r="F26" s="832" t="s">
        <v>1630</v>
      </c>
      <c r="G26" s="832" t="s">
        <v>1719</v>
      </c>
      <c r="H26" s="832" t="s">
        <v>559</v>
      </c>
      <c r="I26" s="832" t="s">
        <v>1720</v>
      </c>
      <c r="J26" s="832" t="s">
        <v>1721</v>
      </c>
      <c r="K26" s="832" t="s">
        <v>1722</v>
      </c>
      <c r="L26" s="835">
        <v>430.05</v>
      </c>
      <c r="M26" s="835">
        <v>430.05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6</v>
      </c>
      <c r="B27" s="832" t="s">
        <v>1629</v>
      </c>
      <c r="C27" s="832" t="s">
        <v>1635</v>
      </c>
      <c r="D27" s="833" t="s">
        <v>1845</v>
      </c>
      <c r="E27" s="834" t="s">
        <v>1648</v>
      </c>
      <c r="F27" s="832" t="s">
        <v>1630</v>
      </c>
      <c r="G27" s="832" t="s">
        <v>1723</v>
      </c>
      <c r="H27" s="832" t="s">
        <v>559</v>
      </c>
      <c r="I27" s="832" t="s">
        <v>1724</v>
      </c>
      <c r="J27" s="832" t="s">
        <v>1725</v>
      </c>
      <c r="K27" s="832" t="s">
        <v>1726</v>
      </c>
      <c r="L27" s="835">
        <v>93.96</v>
      </c>
      <c r="M27" s="835">
        <v>187.92</v>
      </c>
      <c r="N27" s="832">
        <v>2</v>
      </c>
      <c r="O27" s="836">
        <v>1</v>
      </c>
      <c r="P27" s="835">
        <v>187.92</v>
      </c>
      <c r="Q27" s="837">
        <v>1</v>
      </c>
      <c r="R27" s="832">
        <v>2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6</v>
      </c>
      <c r="B28" s="832" t="s">
        <v>1629</v>
      </c>
      <c r="C28" s="832" t="s">
        <v>1635</v>
      </c>
      <c r="D28" s="833" t="s">
        <v>1845</v>
      </c>
      <c r="E28" s="834" t="s">
        <v>1648</v>
      </c>
      <c r="F28" s="832" t="s">
        <v>1630</v>
      </c>
      <c r="G28" s="832" t="s">
        <v>1727</v>
      </c>
      <c r="H28" s="832" t="s">
        <v>601</v>
      </c>
      <c r="I28" s="832" t="s">
        <v>1326</v>
      </c>
      <c r="J28" s="832" t="s">
        <v>753</v>
      </c>
      <c r="K28" s="832" t="s">
        <v>1327</v>
      </c>
      <c r="L28" s="835">
        <v>154.36000000000001</v>
      </c>
      <c r="M28" s="835">
        <v>154.36000000000001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6</v>
      </c>
      <c r="B29" s="832" t="s">
        <v>1629</v>
      </c>
      <c r="C29" s="832" t="s">
        <v>1635</v>
      </c>
      <c r="D29" s="833" t="s">
        <v>1845</v>
      </c>
      <c r="E29" s="834" t="s">
        <v>1648</v>
      </c>
      <c r="F29" s="832" t="s">
        <v>1630</v>
      </c>
      <c r="G29" s="832" t="s">
        <v>1728</v>
      </c>
      <c r="H29" s="832" t="s">
        <v>559</v>
      </c>
      <c r="I29" s="832" t="s">
        <v>1729</v>
      </c>
      <c r="J29" s="832" t="s">
        <v>1460</v>
      </c>
      <c r="K29" s="832" t="s">
        <v>1730</v>
      </c>
      <c r="L29" s="835">
        <v>84.18</v>
      </c>
      <c r="M29" s="835">
        <v>168.36</v>
      </c>
      <c r="N29" s="832">
        <v>2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6</v>
      </c>
      <c r="B30" s="832" t="s">
        <v>1629</v>
      </c>
      <c r="C30" s="832" t="s">
        <v>1635</v>
      </c>
      <c r="D30" s="833" t="s">
        <v>1845</v>
      </c>
      <c r="E30" s="834" t="s">
        <v>1648</v>
      </c>
      <c r="F30" s="832" t="s">
        <v>1631</v>
      </c>
      <c r="G30" s="832" t="s">
        <v>1659</v>
      </c>
      <c r="H30" s="832" t="s">
        <v>559</v>
      </c>
      <c r="I30" s="832" t="s">
        <v>1731</v>
      </c>
      <c r="J30" s="832" t="s">
        <v>1732</v>
      </c>
      <c r="K30" s="832" t="s">
        <v>1733</v>
      </c>
      <c r="L30" s="835">
        <v>320.25</v>
      </c>
      <c r="M30" s="835">
        <v>320.25</v>
      </c>
      <c r="N30" s="832">
        <v>1</v>
      </c>
      <c r="O30" s="836">
        <v>1</v>
      </c>
      <c r="P30" s="835">
        <v>320.25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6</v>
      </c>
      <c r="B31" s="832" t="s">
        <v>1629</v>
      </c>
      <c r="C31" s="832" t="s">
        <v>1635</v>
      </c>
      <c r="D31" s="833" t="s">
        <v>1845</v>
      </c>
      <c r="E31" s="834" t="s">
        <v>1648</v>
      </c>
      <c r="F31" s="832" t="s">
        <v>1631</v>
      </c>
      <c r="G31" s="832" t="s">
        <v>1659</v>
      </c>
      <c r="H31" s="832" t="s">
        <v>559</v>
      </c>
      <c r="I31" s="832" t="s">
        <v>1660</v>
      </c>
      <c r="J31" s="832" t="s">
        <v>1661</v>
      </c>
      <c r="K31" s="832" t="s">
        <v>1662</v>
      </c>
      <c r="L31" s="835">
        <v>864.39</v>
      </c>
      <c r="M31" s="835">
        <v>23338.529999999995</v>
      </c>
      <c r="N31" s="832">
        <v>27</v>
      </c>
      <c r="O31" s="836">
        <v>27</v>
      </c>
      <c r="P31" s="835">
        <v>19880.969999999994</v>
      </c>
      <c r="Q31" s="837">
        <v>0.85185185185185175</v>
      </c>
      <c r="R31" s="832">
        <v>23</v>
      </c>
      <c r="S31" s="837">
        <v>0.85185185185185186</v>
      </c>
      <c r="T31" s="836">
        <v>23</v>
      </c>
      <c r="U31" s="838">
        <v>0.85185185185185186</v>
      </c>
    </row>
    <row r="32" spans="1:21" ht="14.4" customHeight="1" x14ac:dyDescent="0.3">
      <c r="A32" s="831">
        <v>6</v>
      </c>
      <c r="B32" s="832" t="s">
        <v>1629</v>
      </c>
      <c r="C32" s="832" t="s">
        <v>1635</v>
      </c>
      <c r="D32" s="833" t="s">
        <v>1845</v>
      </c>
      <c r="E32" s="834" t="s">
        <v>1648</v>
      </c>
      <c r="F32" s="832" t="s">
        <v>1631</v>
      </c>
      <c r="G32" s="832" t="s">
        <v>1659</v>
      </c>
      <c r="H32" s="832" t="s">
        <v>559</v>
      </c>
      <c r="I32" s="832" t="s">
        <v>1663</v>
      </c>
      <c r="J32" s="832" t="s">
        <v>1664</v>
      </c>
      <c r="K32" s="832" t="s">
        <v>1665</v>
      </c>
      <c r="L32" s="835">
        <v>1978.94</v>
      </c>
      <c r="M32" s="835">
        <v>37599.859999999993</v>
      </c>
      <c r="N32" s="832">
        <v>19</v>
      </c>
      <c r="O32" s="836">
        <v>19</v>
      </c>
      <c r="P32" s="835">
        <v>33641.979999999996</v>
      </c>
      <c r="Q32" s="837">
        <v>0.89473684210526316</v>
      </c>
      <c r="R32" s="832">
        <v>17</v>
      </c>
      <c r="S32" s="837">
        <v>0.89473684210526316</v>
      </c>
      <c r="T32" s="836">
        <v>17</v>
      </c>
      <c r="U32" s="838">
        <v>0.89473684210526316</v>
      </c>
    </row>
    <row r="33" spans="1:21" ht="14.4" customHeight="1" x14ac:dyDescent="0.3">
      <c r="A33" s="831">
        <v>6</v>
      </c>
      <c r="B33" s="832" t="s">
        <v>1629</v>
      </c>
      <c r="C33" s="832" t="s">
        <v>1635</v>
      </c>
      <c r="D33" s="833" t="s">
        <v>1845</v>
      </c>
      <c r="E33" s="834" t="s">
        <v>1648</v>
      </c>
      <c r="F33" s="832" t="s">
        <v>1631</v>
      </c>
      <c r="G33" s="832" t="s">
        <v>1659</v>
      </c>
      <c r="H33" s="832" t="s">
        <v>559</v>
      </c>
      <c r="I33" s="832" t="s">
        <v>1666</v>
      </c>
      <c r="J33" s="832" t="s">
        <v>1667</v>
      </c>
      <c r="K33" s="832" t="s">
        <v>1668</v>
      </c>
      <c r="L33" s="835">
        <v>700</v>
      </c>
      <c r="M33" s="835">
        <v>2100</v>
      </c>
      <c r="N33" s="832">
        <v>3</v>
      </c>
      <c r="O33" s="836">
        <v>3</v>
      </c>
      <c r="P33" s="835">
        <v>2100</v>
      </c>
      <c r="Q33" s="837">
        <v>1</v>
      </c>
      <c r="R33" s="832">
        <v>3</v>
      </c>
      <c r="S33" s="837">
        <v>1</v>
      </c>
      <c r="T33" s="836">
        <v>3</v>
      </c>
      <c r="U33" s="838">
        <v>1</v>
      </c>
    </row>
    <row r="34" spans="1:21" ht="14.4" customHeight="1" x14ac:dyDescent="0.3">
      <c r="A34" s="831">
        <v>6</v>
      </c>
      <c r="B34" s="832" t="s">
        <v>1629</v>
      </c>
      <c r="C34" s="832" t="s">
        <v>1635</v>
      </c>
      <c r="D34" s="833" t="s">
        <v>1845</v>
      </c>
      <c r="E34" s="834" t="s">
        <v>1649</v>
      </c>
      <c r="F34" s="832" t="s">
        <v>1630</v>
      </c>
      <c r="G34" s="832" t="s">
        <v>1734</v>
      </c>
      <c r="H34" s="832" t="s">
        <v>559</v>
      </c>
      <c r="I34" s="832" t="s">
        <v>1735</v>
      </c>
      <c r="J34" s="832" t="s">
        <v>1736</v>
      </c>
      <c r="K34" s="832" t="s">
        <v>1737</v>
      </c>
      <c r="L34" s="835">
        <v>263.26</v>
      </c>
      <c r="M34" s="835">
        <v>263.26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6</v>
      </c>
      <c r="B35" s="832" t="s">
        <v>1629</v>
      </c>
      <c r="C35" s="832" t="s">
        <v>1635</v>
      </c>
      <c r="D35" s="833" t="s">
        <v>1845</v>
      </c>
      <c r="E35" s="834" t="s">
        <v>1649</v>
      </c>
      <c r="F35" s="832" t="s">
        <v>1630</v>
      </c>
      <c r="G35" s="832" t="s">
        <v>1738</v>
      </c>
      <c r="H35" s="832" t="s">
        <v>559</v>
      </c>
      <c r="I35" s="832" t="s">
        <v>1739</v>
      </c>
      <c r="J35" s="832" t="s">
        <v>1740</v>
      </c>
      <c r="K35" s="832" t="s">
        <v>1741</v>
      </c>
      <c r="L35" s="835">
        <v>741.88</v>
      </c>
      <c r="M35" s="835">
        <v>2225.64</v>
      </c>
      <c r="N35" s="832">
        <v>3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6</v>
      </c>
      <c r="B36" s="832" t="s">
        <v>1629</v>
      </c>
      <c r="C36" s="832" t="s">
        <v>1635</v>
      </c>
      <c r="D36" s="833" t="s">
        <v>1845</v>
      </c>
      <c r="E36" s="834" t="s">
        <v>1649</v>
      </c>
      <c r="F36" s="832" t="s">
        <v>1630</v>
      </c>
      <c r="G36" s="832" t="s">
        <v>1738</v>
      </c>
      <c r="H36" s="832" t="s">
        <v>559</v>
      </c>
      <c r="I36" s="832" t="s">
        <v>1742</v>
      </c>
      <c r="J36" s="832" t="s">
        <v>1743</v>
      </c>
      <c r="K36" s="832" t="s">
        <v>1744</v>
      </c>
      <c r="L36" s="835">
        <v>741.88</v>
      </c>
      <c r="M36" s="835">
        <v>1483.76</v>
      </c>
      <c r="N36" s="832">
        <v>2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6</v>
      </c>
      <c r="B37" s="832" t="s">
        <v>1629</v>
      </c>
      <c r="C37" s="832" t="s">
        <v>1635</v>
      </c>
      <c r="D37" s="833" t="s">
        <v>1845</v>
      </c>
      <c r="E37" s="834" t="s">
        <v>1649</v>
      </c>
      <c r="F37" s="832" t="s">
        <v>1630</v>
      </c>
      <c r="G37" s="832" t="s">
        <v>1683</v>
      </c>
      <c r="H37" s="832" t="s">
        <v>559</v>
      </c>
      <c r="I37" s="832" t="s">
        <v>1684</v>
      </c>
      <c r="J37" s="832" t="s">
        <v>1685</v>
      </c>
      <c r="K37" s="832" t="s">
        <v>1686</v>
      </c>
      <c r="L37" s="835">
        <v>107.27</v>
      </c>
      <c r="M37" s="835">
        <v>429.08</v>
      </c>
      <c r="N37" s="832">
        <v>4</v>
      </c>
      <c r="O37" s="836">
        <v>2</v>
      </c>
      <c r="P37" s="835">
        <v>107.27</v>
      </c>
      <c r="Q37" s="837">
        <v>0.25</v>
      </c>
      <c r="R37" s="832">
        <v>1</v>
      </c>
      <c r="S37" s="837">
        <v>0.25</v>
      </c>
      <c r="T37" s="836">
        <v>1</v>
      </c>
      <c r="U37" s="838">
        <v>0.5</v>
      </c>
    </row>
    <row r="38" spans="1:21" ht="14.4" customHeight="1" x14ac:dyDescent="0.3">
      <c r="A38" s="831">
        <v>6</v>
      </c>
      <c r="B38" s="832" t="s">
        <v>1629</v>
      </c>
      <c r="C38" s="832" t="s">
        <v>1635</v>
      </c>
      <c r="D38" s="833" t="s">
        <v>1845</v>
      </c>
      <c r="E38" s="834" t="s">
        <v>1649</v>
      </c>
      <c r="F38" s="832" t="s">
        <v>1630</v>
      </c>
      <c r="G38" s="832" t="s">
        <v>1745</v>
      </c>
      <c r="H38" s="832" t="s">
        <v>601</v>
      </c>
      <c r="I38" s="832" t="s">
        <v>1619</v>
      </c>
      <c r="J38" s="832" t="s">
        <v>1620</v>
      </c>
      <c r="K38" s="832" t="s">
        <v>1621</v>
      </c>
      <c r="L38" s="835">
        <v>176.32</v>
      </c>
      <c r="M38" s="835">
        <v>352.64</v>
      </c>
      <c r="N38" s="832">
        <v>2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6</v>
      </c>
      <c r="B39" s="832" t="s">
        <v>1629</v>
      </c>
      <c r="C39" s="832" t="s">
        <v>1635</v>
      </c>
      <c r="D39" s="833" t="s">
        <v>1845</v>
      </c>
      <c r="E39" s="834" t="s">
        <v>1649</v>
      </c>
      <c r="F39" s="832" t="s">
        <v>1630</v>
      </c>
      <c r="G39" s="832" t="s">
        <v>1746</v>
      </c>
      <c r="H39" s="832" t="s">
        <v>601</v>
      </c>
      <c r="I39" s="832" t="s">
        <v>1747</v>
      </c>
      <c r="J39" s="832" t="s">
        <v>1300</v>
      </c>
      <c r="K39" s="832" t="s">
        <v>1301</v>
      </c>
      <c r="L39" s="835">
        <v>57.6</v>
      </c>
      <c r="M39" s="835">
        <v>57.6</v>
      </c>
      <c r="N39" s="832">
        <v>1</v>
      </c>
      <c r="O39" s="836">
        <v>1</v>
      </c>
      <c r="P39" s="835">
        <v>57.6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6</v>
      </c>
      <c r="B40" s="832" t="s">
        <v>1629</v>
      </c>
      <c r="C40" s="832" t="s">
        <v>1635</v>
      </c>
      <c r="D40" s="833" t="s">
        <v>1845</v>
      </c>
      <c r="E40" s="834" t="s">
        <v>1649</v>
      </c>
      <c r="F40" s="832" t="s">
        <v>1630</v>
      </c>
      <c r="G40" s="832" t="s">
        <v>1748</v>
      </c>
      <c r="H40" s="832" t="s">
        <v>601</v>
      </c>
      <c r="I40" s="832" t="s">
        <v>1749</v>
      </c>
      <c r="J40" s="832" t="s">
        <v>1750</v>
      </c>
      <c r="K40" s="832" t="s">
        <v>1751</v>
      </c>
      <c r="L40" s="835">
        <v>122.96</v>
      </c>
      <c r="M40" s="835">
        <v>614.79999999999995</v>
      </c>
      <c r="N40" s="832">
        <v>5</v>
      </c>
      <c r="O40" s="836">
        <v>1</v>
      </c>
      <c r="P40" s="835">
        <v>614.79999999999995</v>
      </c>
      <c r="Q40" s="837">
        <v>1</v>
      </c>
      <c r="R40" s="832">
        <v>5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6</v>
      </c>
      <c r="B41" s="832" t="s">
        <v>1629</v>
      </c>
      <c r="C41" s="832" t="s">
        <v>1635</v>
      </c>
      <c r="D41" s="833" t="s">
        <v>1845</v>
      </c>
      <c r="E41" s="834" t="s">
        <v>1649</v>
      </c>
      <c r="F41" s="832" t="s">
        <v>1630</v>
      </c>
      <c r="G41" s="832" t="s">
        <v>1752</v>
      </c>
      <c r="H41" s="832" t="s">
        <v>601</v>
      </c>
      <c r="I41" s="832" t="s">
        <v>1352</v>
      </c>
      <c r="J41" s="832" t="s">
        <v>1353</v>
      </c>
      <c r="K41" s="832" t="s">
        <v>1354</v>
      </c>
      <c r="L41" s="835">
        <v>0</v>
      </c>
      <c r="M41" s="835">
        <v>0</v>
      </c>
      <c r="N41" s="832">
        <v>2</v>
      </c>
      <c r="O41" s="836">
        <v>1</v>
      </c>
      <c r="P41" s="835">
        <v>0</v>
      </c>
      <c r="Q41" s="837"/>
      <c r="R41" s="832">
        <v>2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6</v>
      </c>
      <c r="B42" s="832" t="s">
        <v>1629</v>
      </c>
      <c r="C42" s="832" t="s">
        <v>1635</v>
      </c>
      <c r="D42" s="833" t="s">
        <v>1845</v>
      </c>
      <c r="E42" s="834" t="s">
        <v>1649</v>
      </c>
      <c r="F42" s="832" t="s">
        <v>1630</v>
      </c>
      <c r="G42" s="832" t="s">
        <v>1753</v>
      </c>
      <c r="H42" s="832" t="s">
        <v>559</v>
      </c>
      <c r="I42" s="832" t="s">
        <v>1754</v>
      </c>
      <c r="J42" s="832" t="s">
        <v>1755</v>
      </c>
      <c r="K42" s="832" t="s">
        <v>1756</v>
      </c>
      <c r="L42" s="835">
        <v>42.54</v>
      </c>
      <c r="M42" s="835">
        <v>42.54</v>
      </c>
      <c r="N42" s="832">
        <v>1</v>
      </c>
      <c r="O42" s="836">
        <v>1</v>
      </c>
      <c r="P42" s="835">
        <v>42.54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6</v>
      </c>
      <c r="B43" s="832" t="s">
        <v>1629</v>
      </c>
      <c r="C43" s="832" t="s">
        <v>1635</v>
      </c>
      <c r="D43" s="833" t="s">
        <v>1845</v>
      </c>
      <c r="E43" s="834" t="s">
        <v>1649</v>
      </c>
      <c r="F43" s="832" t="s">
        <v>1630</v>
      </c>
      <c r="G43" s="832" t="s">
        <v>1727</v>
      </c>
      <c r="H43" s="832" t="s">
        <v>601</v>
      </c>
      <c r="I43" s="832" t="s">
        <v>1326</v>
      </c>
      <c r="J43" s="832" t="s">
        <v>753</v>
      </c>
      <c r="K43" s="832" t="s">
        <v>1327</v>
      </c>
      <c r="L43" s="835">
        <v>154.36000000000001</v>
      </c>
      <c r="M43" s="835">
        <v>154.36000000000001</v>
      </c>
      <c r="N43" s="832">
        <v>1</v>
      </c>
      <c r="O43" s="836">
        <v>1</v>
      </c>
      <c r="P43" s="835">
        <v>154.36000000000001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6</v>
      </c>
      <c r="B44" s="832" t="s">
        <v>1629</v>
      </c>
      <c r="C44" s="832" t="s">
        <v>1635</v>
      </c>
      <c r="D44" s="833" t="s">
        <v>1845</v>
      </c>
      <c r="E44" s="834" t="s">
        <v>1649</v>
      </c>
      <c r="F44" s="832" t="s">
        <v>1630</v>
      </c>
      <c r="G44" s="832" t="s">
        <v>1727</v>
      </c>
      <c r="H44" s="832" t="s">
        <v>601</v>
      </c>
      <c r="I44" s="832" t="s">
        <v>1324</v>
      </c>
      <c r="J44" s="832" t="s">
        <v>753</v>
      </c>
      <c r="K44" s="832" t="s">
        <v>1325</v>
      </c>
      <c r="L44" s="835">
        <v>225.06</v>
      </c>
      <c r="M44" s="835">
        <v>225.06</v>
      </c>
      <c r="N44" s="832">
        <v>1</v>
      </c>
      <c r="O44" s="836">
        <v>1</v>
      </c>
      <c r="P44" s="835">
        <v>225.06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6</v>
      </c>
      <c r="B45" s="832" t="s">
        <v>1629</v>
      </c>
      <c r="C45" s="832" t="s">
        <v>1635</v>
      </c>
      <c r="D45" s="833" t="s">
        <v>1845</v>
      </c>
      <c r="E45" s="834" t="s">
        <v>1649</v>
      </c>
      <c r="F45" s="832" t="s">
        <v>1631</v>
      </c>
      <c r="G45" s="832" t="s">
        <v>1659</v>
      </c>
      <c r="H45" s="832" t="s">
        <v>559</v>
      </c>
      <c r="I45" s="832" t="s">
        <v>1757</v>
      </c>
      <c r="J45" s="832" t="s">
        <v>1758</v>
      </c>
      <c r="K45" s="832" t="s">
        <v>1759</v>
      </c>
      <c r="L45" s="835">
        <v>179.2</v>
      </c>
      <c r="M45" s="835">
        <v>358.4</v>
      </c>
      <c r="N45" s="832">
        <v>2</v>
      </c>
      <c r="O45" s="836">
        <v>2</v>
      </c>
      <c r="P45" s="835">
        <v>179.2</v>
      </c>
      <c r="Q45" s="837">
        <v>0.5</v>
      </c>
      <c r="R45" s="832">
        <v>1</v>
      </c>
      <c r="S45" s="837">
        <v>0.5</v>
      </c>
      <c r="T45" s="836">
        <v>1</v>
      </c>
      <c r="U45" s="838">
        <v>0.5</v>
      </c>
    </row>
    <row r="46" spans="1:21" ht="14.4" customHeight="1" x14ac:dyDescent="0.3">
      <c r="A46" s="831">
        <v>6</v>
      </c>
      <c r="B46" s="832" t="s">
        <v>1629</v>
      </c>
      <c r="C46" s="832" t="s">
        <v>1635</v>
      </c>
      <c r="D46" s="833" t="s">
        <v>1845</v>
      </c>
      <c r="E46" s="834" t="s">
        <v>1649</v>
      </c>
      <c r="F46" s="832" t="s">
        <v>1631</v>
      </c>
      <c r="G46" s="832" t="s">
        <v>1659</v>
      </c>
      <c r="H46" s="832" t="s">
        <v>559</v>
      </c>
      <c r="I46" s="832" t="s">
        <v>1660</v>
      </c>
      <c r="J46" s="832" t="s">
        <v>1661</v>
      </c>
      <c r="K46" s="832" t="s">
        <v>1662</v>
      </c>
      <c r="L46" s="835">
        <v>864.39</v>
      </c>
      <c r="M46" s="835">
        <v>2593.17</v>
      </c>
      <c r="N46" s="832">
        <v>3</v>
      </c>
      <c r="O46" s="836">
        <v>3</v>
      </c>
      <c r="P46" s="835">
        <v>1728.78</v>
      </c>
      <c r="Q46" s="837">
        <v>0.66666666666666663</v>
      </c>
      <c r="R46" s="832">
        <v>2</v>
      </c>
      <c r="S46" s="837">
        <v>0.66666666666666663</v>
      </c>
      <c r="T46" s="836">
        <v>2</v>
      </c>
      <c r="U46" s="838">
        <v>0.66666666666666663</v>
      </c>
    </row>
    <row r="47" spans="1:21" ht="14.4" customHeight="1" x14ac:dyDescent="0.3">
      <c r="A47" s="831">
        <v>6</v>
      </c>
      <c r="B47" s="832" t="s">
        <v>1629</v>
      </c>
      <c r="C47" s="832" t="s">
        <v>1635</v>
      </c>
      <c r="D47" s="833" t="s">
        <v>1845</v>
      </c>
      <c r="E47" s="834" t="s">
        <v>1649</v>
      </c>
      <c r="F47" s="832" t="s">
        <v>1631</v>
      </c>
      <c r="G47" s="832" t="s">
        <v>1659</v>
      </c>
      <c r="H47" s="832" t="s">
        <v>559</v>
      </c>
      <c r="I47" s="832" t="s">
        <v>1663</v>
      </c>
      <c r="J47" s="832" t="s">
        <v>1664</v>
      </c>
      <c r="K47" s="832" t="s">
        <v>1665</v>
      </c>
      <c r="L47" s="835">
        <v>1978.94</v>
      </c>
      <c r="M47" s="835">
        <v>23747.280000000002</v>
      </c>
      <c r="N47" s="832">
        <v>12</v>
      </c>
      <c r="O47" s="836">
        <v>12</v>
      </c>
      <c r="P47" s="835">
        <v>15831.520000000002</v>
      </c>
      <c r="Q47" s="837">
        <v>0.66666666666666674</v>
      </c>
      <c r="R47" s="832">
        <v>8</v>
      </c>
      <c r="S47" s="837">
        <v>0.66666666666666663</v>
      </c>
      <c r="T47" s="836">
        <v>8</v>
      </c>
      <c r="U47" s="838">
        <v>0.66666666666666663</v>
      </c>
    </row>
    <row r="48" spans="1:21" ht="14.4" customHeight="1" x14ac:dyDescent="0.3">
      <c r="A48" s="831">
        <v>6</v>
      </c>
      <c r="B48" s="832" t="s">
        <v>1629</v>
      </c>
      <c r="C48" s="832" t="s">
        <v>1635</v>
      </c>
      <c r="D48" s="833" t="s">
        <v>1845</v>
      </c>
      <c r="E48" s="834" t="s">
        <v>1649</v>
      </c>
      <c r="F48" s="832" t="s">
        <v>1631</v>
      </c>
      <c r="G48" s="832" t="s">
        <v>1659</v>
      </c>
      <c r="H48" s="832" t="s">
        <v>559</v>
      </c>
      <c r="I48" s="832" t="s">
        <v>1666</v>
      </c>
      <c r="J48" s="832" t="s">
        <v>1667</v>
      </c>
      <c r="K48" s="832" t="s">
        <v>1668</v>
      </c>
      <c r="L48" s="835">
        <v>700</v>
      </c>
      <c r="M48" s="835">
        <v>700</v>
      </c>
      <c r="N48" s="832">
        <v>1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6</v>
      </c>
      <c r="B49" s="832" t="s">
        <v>1629</v>
      </c>
      <c r="C49" s="832" t="s">
        <v>1635</v>
      </c>
      <c r="D49" s="833" t="s">
        <v>1845</v>
      </c>
      <c r="E49" s="834" t="s">
        <v>1649</v>
      </c>
      <c r="F49" s="832" t="s">
        <v>1631</v>
      </c>
      <c r="G49" s="832" t="s">
        <v>1659</v>
      </c>
      <c r="H49" s="832" t="s">
        <v>559</v>
      </c>
      <c r="I49" s="832" t="s">
        <v>1760</v>
      </c>
      <c r="J49" s="832" t="s">
        <v>1761</v>
      </c>
      <c r="K49" s="832" t="s">
        <v>1762</v>
      </c>
      <c r="L49" s="835">
        <v>1097.25</v>
      </c>
      <c r="M49" s="835">
        <v>1097.25</v>
      </c>
      <c r="N49" s="832">
        <v>1</v>
      </c>
      <c r="O49" s="836">
        <v>1</v>
      </c>
      <c r="P49" s="835">
        <v>1097.25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6</v>
      </c>
      <c r="B50" s="832" t="s">
        <v>1629</v>
      </c>
      <c r="C50" s="832" t="s">
        <v>1635</v>
      </c>
      <c r="D50" s="833" t="s">
        <v>1845</v>
      </c>
      <c r="E50" s="834" t="s">
        <v>1652</v>
      </c>
      <c r="F50" s="832" t="s">
        <v>1631</v>
      </c>
      <c r="G50" s="832" t="s">
        <v>1659</v>
      </c>
      <c r="H50" s="832" t="s">
        <v>559</v>
      </c>
      <c r="I50" s="832" t="s">
        <v>1663</v>
      </c>
      <c r="J50" s="832" t="s">
        <v>1664</v>
      </c>
      <c r="K50" s="832" t="s">
        <v>1665</v>
      </c>
      <c r="L50" s="835">
        <v>1978.94</v>
      </c>
      <c r="M50" s="835">
        <v>5936.82</v>
      </c>
      <c r="N50" s="832">
        <v>3</v>
      </c>
      <c r="O50" s="836">
        <v>3</v>
      </c>
      <c r="P50" s="835">
        <v>1978.94</v>
      </c>
      <c r="Q50" s="837">
        <v>0.33333333333333337</v>
      </c>
      <c r="R50" s="832">
        <v>1</v>
      </c>
      <c r="S50" s="837">
        <v>0.33333333333333331</v>
      </c>
      <c r="T50" s="836">
        <v>1</v>
      </c>
      <c r="U50" s="838">
        <v>0.33333333333333331</v>
      </c>
    </row>
    <row r="51" spans="1:21" ht="14.4" customHeight="1" x14ac:dyDescent="0.3">
      <c r="A51" s="831">
        <v>6</v>
      </c>
      <c r="B51" s="832" t="s">
        <v>1629</v>
      </c>
      <c r="C51" s="832" t="s">
        <v>1635</v>
      </c>
      <c r="D51" s="833" t="s">
        <v>1845</v>
      </c>
      <c r="E51" s="834" t="s">
        <v>1642</v>
      </c>
      <c r="F51" s="832" t="s">
        <v>1630</v>
      </c>
      <c r="G51" s="832" t="s">
        <v>1763</v>
      </c>
      <c r="H51" s="832" t="s">
        <v>601</v>
      </c>
      <c r="I51" s="832" t="s">
        <v>1371</v>
      </c>
      <c r="J51" s="832" t="s">
        <v>747</v>
      </c>
      <c r="K51" s="832" t="s">
        <v>1372</v>
      </c>
      <c r="L51" s="835">
        <v>0</v>
      </c>
      <c r="M51" s="835">
        <v>0</v>
      </c>
      <c r="N51" s="832">
        <v>2</v>
      </c>
      <c r="O51" s="836">
        <v>0.5</v>
      </c>
      <c r="P51" s="835">
        <v>0</v>
      </c>
      <c r="Q51" s="837"/>
      <c r="R51" s="832">
        <v>2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6</v>
      </c>
      <c r="B52" s="832" t="s">
        <v>1629</v>
      </c>
      <c r="C52" s="832" t="s">
        <v>1635</v>
      </c>
      <c r="D52" s="833" t="s">
        <v>1845</v>
      </c>
      <c r="E52" s="834" t="s">
        <v>1642</v>
      </c>
      <c r="F52" s="832" t="s">
        <v>1630</v>
      </c>
      <c r="G52" s="832" t="s">
        <v>1764</v>
      </c>
      <c r="H52" s="832" t="s">
        <v>559</v>
      </c>
      <c r="I52" s="832" t="s">
        <v>1765</v>
      </c>
      <c r="J52" s="832" t="s">
        <v>1766</v>
      </c>
      <c r="K52" s="832" t="s">
        <v>1767</v>
      </c>
      <c r="L52" s="835">
        <v>299.83999999999997</v>
      </c>
      <c r="M52" s="835">
        <v>599.67999999999995</v>
      </c>
      <c r="N52" s="832">
        <v>2</v>
      </c>
      <c r="O52" s="836">
        <v>1</v>
      </c>
      <c r="P52" s="835">
        <v>599.67999999999995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6</v>
      </c>
      <c r="B53" s="832" t="s">
        <v>1629</v>
      </c>
      <c r="C53" s="832" t="s">
        <v>1635</v>
      </c>
      <c r="D53" s="833" t="s">
        <v>1845</v>
      </c>
      <c r="E53" s="834" t="s">
        <v>1642</v>
      </c>
      <c r="F53" s="832" t="s">
        <v>1630</v>
      </c>
      <c r="G53" s="832" t="s">
        <v>1728</v>
      </c>
      <c r="H53" s="832" t="s">
        <v>601</v>
      </c>
      <c r="I53" s="832" t="s">
        <v>1553</v>
      </c>
      <c r="J53" s="832" t="s">
        <v>1460</v>
      </c>
      <c r="K53" s="832" t="s">
        <v>1554</v>
      </c>
      <c r="L53" s="835">
        <v>49.08</v>
      </c>
      <c r="M53" s="835">
        <v>49.08</v>
      </c>
      <c r="N53" s="832">
        <v>1</v>
      </c>
      <c r="O53" s="836">
        <v>0.5</v>
      </c>
      <c r="P53" s="835">
        <v>49.08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6</v>
      </c>
      <c r="B54" s="832" t="s">
        <v>1629</v>
      </c>
      <c r="C54" s="832" t="s">
        <v>1635</v>
      </c>
      <c r="D54" s="833" t="s">
        <v>1845</v>
      </c>
      <c r="E54" s="834" t="s">
        <v>1644</v>
      </c>
      <c r="F54" s="832" t="s">
        <v>1630</v>
      </c>
      <c r="G54" s="832" t="s">
        <v>1768</v>
      </c>
      <c r="H54" s="832" t="s">
        <v>601</v>
      </c>
      <c r="I54" s="832" t="s">
        <v>1769</v>
      </c>
      <c r="J54" s="832" t="s">
        <v>1418</v>
      </c>
      <c r="K54" s="832" t="s">
        <v>1375</v>
      </c>
      <c r="L54" s="835">
        <v>62.18</v>
      </c>
      <c r="M54" s="835">
        <v>62.18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6</v>
      </c>
      <c r="B55" s="832" t="s">
        <v>1629</v>
      </c>
      <c r="C55" s="832" t="s">
        <v>1635</v>
      </c>
      <c r="D55" s="833" t="s">
        <v>1845</v>
      </c>
      <c r="E55" s="834" t="s">
        <v>1644</v>
      </c>
      <c r="F55" s="832" t="s">
        <v>1630</v>
      </c>
      <c r="G55" s="832" t="s">
        <v>1768</v>
      </c>
      <c r="H55" s="832" t="s">
        <v>559</v>
      </c>
      <c r="I55" s="832" t="s">
        <v>1770</v>
      </c>
      <c r="J55" s="832" t="s">
        <v>1771</v>
      </c>
      <c r="K55" s="832" t="s">
        <v>1375</v>
      </c>
      <c r="L55" s="835">
        <v>62.18</v>
      </c>
      <c r="M55" s="835">
        <v>62.18</v>
      </c>
      <c r="N55" s="832">
        <v>1</v>
      </c>
      <c r="O55" s="836">
        <v>1</v>
      </c>
      <c r="P55" s="835">
        <v>62.18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6</v>
      </c>
      <c r="B56" s="832" t="s">
        <v>1629</v>
      </c>
      <c r="C56" s="832" t="s">
        <v>1635</v>
      </c>
      <c r="D56" s="833" t="s">
        <v>1845</v>
      </c>
      <c r="E56" s="834" t="s">
        <v>1644</v>
      </c>
      <c r="F56" s="832" t="s">
        <v>1630</v>
      </c>
      <c r="G56" s="832" t="s">
        <v>1772</v>
      </c>
      <c r="H56" s="832" t="s">
        <v>559</v>
      </c>
      <c r="I56" s="832" t="s">
        <v>1773</v>
      </c>
      <c r="J56" s="832" t="s">
        <v>1774</v>
      </c>
      <c r="K56" s="832" t="s">
        <v>1775</v>
      </c>
      <c r="L56" s="835">
        <v>93.98</v>
      </c>
      <c r="M56" s="835">
        <v>281.94</v>
      </c>
      <c r="N56" s="832">
        <v>3</v>
      </c>
      <c r="O56" s="836">
        <v>2</v>
      </c>
      <c r="P56" s="835">
        <v>281.94</v>
      </c>
      <c r="Q56" s="837">
        <v>1</v>
      </c>
      <c r="R56" s="832">
        <v>3</v>
      </c>
      <c r="S56" s="837">
        <v>1</v>
      </c>
      <c r="T56" s="836">
        <v>2</v>
      </c>
      <c r="U56" s="838">
        <v>1</v>
      </c>
    </row>
    <row r="57" spans="1:21" ht="14.4" customHeight="1" x14ac:dyDescent="0.3">
      <c r="A57" s="831">
        <v>6</v>
      </c>
      <c r="B57" s="832" t="s">
        <v>1629</v>
      </c>
      <c r="C57" s="832" t="s">
        <v>1635</v>
      </c>
      <c r="D57" s="833" t="s">
        <v>1845</v>
      </c>
      <c r="E57" s="834" t="s">
        <v>1644</v>
      </c>
      <c r="F57" s="832" t="s">
        <v>1630</v>
      </c>
      <c r="G57" s="832" t="s">
        <v>1776</v>
      </c>
      <c r="H57" s="832" t="s">
        <v>601</v>
      </c>
      <c r="I57" s="832" t="s">
        <v>1777</v>
      </c>
      <c r="J57" s="832" t="s">
        <v>831</v>
      </c>
      <c r="K57" s="832" t="s">
        <v>1778</v>
      </c>
      <c r="L57" s="835">
        <v>1847.49</v>
      </c>
      <c r="M57" s="835">
        <v>1847.49</v>
      </c>
      <c r="N57" s="832">
        <v>1</v>
      </c>
      <c r="O57" s="836">
        <v>1</v>
      </c>
      <c r="P57" s="835">
        <v>1847.49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6</v>
      </c>
      <c r="B58" s="832" t="s">
        <v>1629</v>
      </c>
      <c r="C58" s="832" t="s">
        <v>1635</v>
      </c>
      <c r="D58" s="833" t="s">
        <v>1845</v>
      </c>
      <c r="E58" s="834" t="s">
        <v>1644</v>
      </c>
      <c r="F58" s="832" t="s">
        <v>1630</v>
      </c>
      <c r="G58" s="832" t="s">
        <v>1779</v>
      </c>
      <c r="H58" s="832" t="s">
        <v>559</v>
      </c>
      <c r="I58" s="832" t="s">
        <v>1780</v>
      </c>
      <c r="J58" s="832" t="s">
        <v>833</v>
      </c>
      <c r="K58" s="832" t="s">
        <v>1781</v>
      </c>
      <c r="L58" s="835">
        <v>103.67</v>
      </c>
      <c r="M58" s="835">
        <v>103.67</v>
      </c>
      <c r="N58" s="832">
        <v>1</v>
      </c>
      <c r="O58" s="836">
        <v>0.5</v>
      </c>
      <c r="P58" s="835">
        <v>103.67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6</v>
      </c>
      <c r="B59" s="832" t="s">
        <v>1629</v>
      </c>
      <c r="C59" s="832" t="s">
        <v>1635</v>
      </c>
      <c r="D59" s="833" t="s">
        <v>1845</v>
      </c>
      <c r="E59" s="834" t="s">
        <v>1644</v>
      </c>
      <c r="F59" s="832" t="s">
        <v>1630</v>
      </c>
      <c r="G59" s="832" t="s">
        <v>1782</v>
      </c>
      <c r="H59" s="832" t="s">
        <v>559</v>
      </c>
      <c r="I59" s="832" t="s">
        <v>1783</v>
      </c>
      <c r="J59" s="832" t="s">
        <v>1784</v>
      </c>
      <c r="K59" s="832" t="s">
        <v>1785</v>
      </c>
      <c r="L59" s="835">
        <v>0</v>
      </c>
      <c r="M59" s="835">
        <v>0</v>
      </c>
      <c r="N59" s="832">
        <v>1</v>
      </c>
      <c r="O59" s="836">
        <v>1</v>
      </c>
      <c r="P59" s="835"/>
      <c r="Q59" s="837"/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6</v>
      </c>
      <c r="B60" s="832" t="s">
        <v>1629</v>
      </c>
      <c r="C60" s="832" t="s">
        <v>1635</v>
      </c>
      <c r="D60" s="833" t="s">
        <v>1845</v>
      </c>
      <c r="E60" s="834" t="s">
        <v>1644</v>
      </c>
      <c r="F60" s="832" t="s">
        <v>1630</v>
      </c>
      <c r="G60" s="832" t="s">
        <v>1752</v>
      </c>
      <c r="H60" s="832" t="s">
        <v>601</v>
      </c>
      <c r="I60" s="832" t="s">
        <v>1352</v>
      </c>
      <c r="J60" s="832" t="s">
        <v>1353</v>
      </c>
      <c r="K60" s="832" t="s">
        <v>1354</v>
      </c>
      <c r="L60" s="835">
        <v>0</v>
      </c>
      <c r="M60" s="835">
        <v>0</v>
      </c>
      <c r="N60" s="832">
        <v>2</v>
      </c>
      <c r="O60" s="836">
        <v>1</v>
      </c>
      <c r="P60" s="835">
        <v>0</v>
      </c>
      <c r="Q60" s="837"/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6</v>
      </c>
      <c r="B61" s="832" t="s">
        <v>1629</v>
      </c>
      <c r="C61" s="832" t="s">
        <v>1635</v>
      </c>
      <c r="D61" s="833" t="s">
        <v>1845</v>
      </c>
      <c r="E61" s="834" t="s">
        <v>1644</v>
      </c>
      <c r="F61" s="832" t="s">
        <v>1630</v>
      </c>
      <c r="G61" s="832" t="s">
        <v>1763</v>
      </c>
      <c r="H61" s="832" t="s">
        <v>601</v>
      </c>
      <c r="I61" s="832" t="s">
        <v>1369</v>
      </c>
      <c r="J61" s="832" t="s">
        <v>747</v>
      </c>
      <c r="K61" s="832" t="s">
        <v>1370</v>
      </c>
      <c r="L61" s="835">
        <v>0</v>
      </c>
      <c r="M61" s="835">
        <v>0</v>
      </c>
      <c r="N61" s="832">
        <v>1</v>
      </c>
      <c r="O61" s="836">
        <v>0.5</v>
      </c>
      <c r="P61" s="835">
        <v>0</v>
      </c>
      <c r="Q61" s="837"/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6</v>
      </c>
      <c r="B62" s="832" t="s">
        <v>1629</v>
      </c>
      <c r="C62" s="832" t="s">
        <v>1635</v>
      </c>
      <c r="D62" s="833" t="s">
        <v>1845</v>
      </c>
      <c r="E62" s="834" t="s">
        <v>1644</v>
      </c>
      <c r="F62" s="832" t="s">
        <v>1631</v>
      </c>
      <c r="G62" s="832" t="s">
        <v>1659</v>
      </c>
      <c r="H62" s="832" t="s">
        <v>559</v>
      </c>
      <c r="I62" s="832" t="s">
        <v>1660</v>
      </c>
      <c r="J62" s="832" t="s">
        <v>1661</v>
      </c>
      <c r="K62" s="832" t="s">
        <v>1662</v>
      </c>
      <c r="L62" s="835">
        <v>864.39</v>
      </c>
      <c r="M62" s="835">
        <v>864.39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6</v>
      </c>
      <c r="B63" s="832" t="s">
        <v>1629</v>
      </c>
      <c r="C63" s="832" t="s">
        <v>1635</v>
      </c>
      <c r="D63" s="833" t="s">
        <v>1845</v>
      </c>
      <c r="E63" s="834" t="s">
        <v>1644</v>
      </c>
      <c r="F63" s="832" t="s">
        <v>1631</v>
      </c>
      <c r="G63" s="832" t="s">
        <v>1659</v>
      </c>
      <c r="H63" s="832" t="s">
        <v>559</v>
      </c>
      <c r="I63" s="832" t="s">
        <v>1663</v>
      </c>
      <c r="J63" s="832" t="s">
        <v>1664</v>
      </c>
      <c r="K63" s="832" t="s">
        <v>1665</v>
      </c>
      <c r="L63" s="835">
        <v>1978.94</v>
      </c>
      <c r="M63" s="835">
        <v>19789.400000000001</v>
      </c>
      <c r="N63" s="832">
        <v>10</v>
      </c>
      <c r="O63" s="836">
        <v>10</v>
      </c>
      <c r="P63" s="835">
        <v>17810.460000000003</v>
      </c>
      <c r="Q63" s="837">
        <v>0.9</v>
      </c>
      <c r="R63" s="832">
        <v>9</v>
      </c>
      <c r="S63" s="837">
        <v>0.9</v>
      </c>
      <c r="T63" s="836">
        <v>9</v>
      </c>
      <c r="U63" s="838">
        <v>0.9</v>
      </c>
    </row>
    <row r="64" spans="1:21" ht="14.4" customHeight="1" x14ac:dyDescent="0.3">
      <c r="A64" s="831">
        <v>6</v>
      </c>
      <c r="B64" s="832" t="s">
        <v>1629</v>
      </c>
      <c r="C64" s="832" t="s">
        <v>1635</v>
      </c>
      <c r="D64" s="833" t="s">
        <v>1845</v>
      </c>
      <c r="E64" s="834" t="s">
        <v>1644</v>
      </c>
      <c r="F64" s="832" t="s">
        <v>1631</v>
      </c>
      <c r="G64" s="832" t="s">
        <v>1659</v>
      </c>
      <c r="H64" s="832" t="s">
        <v>559</v>
      </c>
      <c r="I64" s="832" t="s">
        <v>1666</v>
      </c>
      <c r="J64" s="832" t="s">
        <v>1667</v>
      </c>
      <c r="K64" s="832" t="s">
        <v>1668</v>
      </c>
      <c r="L64" s="835">
        <v>700</v>
      </c>
      <c r="M64" s="835">
        <v>700</v>
      </c>
      <c r="N64" s="832">
        <v>1</v>
      </c>
      <c r="O64" s="836">
        <v>1</v>
      </c>
      <c r="P64" s="835">
        <v>700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6</v>
      </c>
      <c r="B65" s="832" t="s">
        <v>1629</v>
      </c>
      <c r="C65" s="832" t="s">
        <v>1635</v>
      </c>
      <c r="D65" s="833" t="s">
        <v>1845</v>
      </c>
      <c r="E65" s="834" t="s">
        <v>1650</v>
      </c>
      <c r="F65" s="832" t="s">
        <v>1630</v>
      </c>
      <c r="G65" s="832" t="s">
        <v>1786</v>
      </c>
      <c r="H65" s="832" t="s">
        <v>601</v>
      </c>
      <c r="I65" s="832" t="s">
        <v>1787</v>
      </c>
      <c r="J65" s="832" t="s">
        <v>1496</v>
      </c>
      <c r="K65" s="832" t="s">
        <v>1788</v>
      </c>
      <c r="L65" s="835">
        <v>246.39</v>
      </c>
      <c r="M65" s="835">
        <v>246.39</v>
      </c>
      <c r="N65" s="832">
        <v>1</v>
      </c>
      <c r="O65" s="836">
        <v>1</v>
      </c>
      <c r="P65" s="835">
        <v>246.39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6</v>
      </c>
      <c r="B66" s="832" t="s">
        <v>1629</v>
      </c>
      <c r="C66" s="832" t="s">
        <v>1635</v>
      </c>
      <c r="D66" s="833" t="s">
        <v>1845</v>
      </c>
      <c r="E66" s="834" t="s">
        <v>1650</v>
      </c>
      <c r="F66" s="832" t="s">
        <v>1630</v>
      </c>
      <c r="G66" s="832" t="s">
        <v>1683</v>
      </c>
      <c r="H66" s="832" t="s">
        <v>559</v>
      </c>
      <c r="I66" s="832" t="s">
        <v>1684</v>
      </c>
      <c r="J66" s="832" t="s">
        <v>1685</v>
      </c>
      <c r="K66" s="832" t="s">
        <v>1686</v>
      </c>
      <c r="L66" s="835">
        <v>107.27</v>
      </c>
      <c r="M66" s="835">
        <v>536.35</v>
      </c>
      <c r="N66" s="832">
        <v>5</v>
      </c>
      <c r="O66" s="836">
        <v>3</v>
      </c>
      <c r="P66" s="835">
        <v>536.35</v>
      </c>
      <c r="Q66" s="837">
        <v>1</v>
      </c>
      <c r="R66" s="832">
        <v>5</v>
      </c>
      <c r="S66" s="837">
        <v>1</v>
      </c>
      <c r="T66" s="836">
        <v>3</v>
      </c>
      <c r="U66" s="838">
        <v>1</v>
      </c>
    </row>
    <row r="67" spans="1:21" ht="14.4" customHeight="1" x14ac:dyDescent="0.3">
      <c r="A67" s="831">
        <v>6</v>
      </c>
      <c r="B67" s="832" t="s">
        <v>1629</v>
      </c>
      <c r="C67" s="832" t="s">
        <v>1635</v>
      </c>
      <c r="D67" s="833" t="s">
        <v>1845</v>
      </c>
      <c r="E67" s="834" t="s">
        <v>1650</v>
      </c>
      <c r="F67" s="832" t="s">
        <v>1630</v>
      </c>
      <c r="G67" s="832" t="s">
        <v>1789</v>
      </c>
      <c r="H67" s="832" t="s">
        <v>559</v>
      </c>
      <c r="I67" s="832" t="s">
        <v>1790</v>
      </c>
      <c r="J67" s="832" t="s">
        <v>1791</v>
      </c>
      <c r="K67" s="832" t="s">
        <v>1792</v>
      </c>
      <c r="L67" s="835">
        <v>140.72</v>
      </c>
      <c r="M67" s="835">
        <v>140.72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6</v>
      </c>
      <c r="B68" s="832" t="s">
        <v>1629</v>
      </c>
      <c r="C68" s="832" t="s">
        <v>1635</v>
      </c>
      <c r="D68" s="833" t="s">
        <v>1845</v>
      </c>
      <c r="E68" s="834" t="s">
        <v>1650</v>
      </c>
      <c r="F68" s="832" t="s">
        <v>1630</v>
      </c>
      <c r="G68" s="832" t="s">
        <v>1793</v>
      </c>
      <c r="H68" s="832" t="s">
        <v>559</v>
      </c>
      <c r="I68" s="832" t="s">
        <v>1794</v>
      </c>
      <c r="J68" s="832" t="s">
        <v>1795</v>
      </c>
      <c r="K68" s="832" t="s">
        <v>1796</v>
      </c>
      <c r="L68" s="835">
        <v>59.78</v>
      </c>
      <c r="M68" s="835">
        <v>119.56</v>
      </c>
      <c r="N68" s="832">
        <v>2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6</v>
      </c>
      <c r="B69" s="832" t="s">
        <v>1629</v>
      </c>
      <c r="C69" s="832" t="s">
        <v>1635</v>
      </c>
      <c r="D69" s="833" t="s">
        <v>1845</v>
      </c>
      <c r="E69" s="834" t="s">
        <v>1650</v>
      </c>
      <c r="F69" s="832" t="s">
        <v>1630</v>
      </c>
      <c r="G69" s="832" t="s">
        <v>1752</v>
      </c>
      <c r="H69" s="832" t="s">
        <v>601</v>
      </c>
      <c r="I69" s="832" t="s">
        <v>1352</v>
      </c>
      <c r="J69" s="832" t="s">
        <v>1353</v>
      </c>
      <c r="K69" s="832" t="s">
        <v>1354</v>
      </c>
      <c r="L69" s="835">
        <v>0</v>
      </c>
      <c r="M69" s="835">
        <v>0</v>
      </c>
      <c r="N69" s="832">
        <v>1</v>
      </c>
      <c r="O69" s="836">
        <v>1</v>
      </c>
      <c r="P69" s="835">
        <v>0</v>
      </c>
      <c r="Q69" s="837"/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6</v>
      </c>
      <c r="B70" s="832" t="s">
        <v>1629</v>
      </c>
      <c r="C70" s="832" t="s">
        <v>1635</v>
      </c>
      <c r="D70" s="833" t="s">
        <v>1845</v>
      </c>
      <c r="E70" s="834" t="s">
        <v>1650</v>
      </c>
      <c r="F70" s="832" t="s">
        <v>1630</v>
      </c>
      <c r="G70" s="832" t="s">
        <v>1797</v>
      </c>
      <c r="H70" s="832" t="s">
        <v>559</v>
      </c>
      <c r="I70" s="832" t="s">
        <v>1798</v>
      </c>
      <c r="J70" s="832" t="s">
        <v>1799</v>
      </c>
      <c r="K70" s="832" t="s">
        <v>1800</v>
      </c>
      <c r="L70" s="835">
        <v>2048.64</v>
      </c>
      <c r="M70" s="835">
        <v>2048.64</v>
      </c>
      <c r="N70" s="832">
        <v>1</v>
      </c>
      <c r="O70" s="836">
        <v>1</v>
      </c>
      <c r="P70" s="835">
        <v>2048.64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6</v>
      </c>
      <c r="B71" s="832" t="s">
        <v>1629</v>
      </c>
      <c r="C71" s="832" t="s">
        <v>1635</v>
      </c>
      <c r="D71" s="833" t="s">
        <v>1845</v>
      </c>
      <c r="E71" s="834" t="s">
        <v>1650</v>
      </c>
      <c r="F71" s="832" t="s">
        <v>1630</v>
      </c>
      <c r="G71" s="832" t="s">
        <v>1727</v>
      </c>
      <c r="H71" s="832" t="s">
        <v>601</v>
      </c>
      <c r="I71" s="832" t="s">
        <v>1326</v>
      </c>
      <c r="J71" s="832" t="s">
        <v>753</v>
      </c>
      <c r="K71" s="832" t="s">
        <v>1327</v>
      </c>
      <c r="L71" s="835">
        <v>154.36000000000001</v>
      </c>
      <c r="M71" s="835">
        <v>154.36000000000001</v>
      </c>
      <c r="N71" s="832">
        <v>1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6</v>
      </c>
      <c r="B72" s="832" t="s">
        <v>1629</v>
      </c>
      <c r="C72" s="832" t="s">
        <v>1635</v>
      </c>
      <c r="D72" s="833" t="s">
        <v>1845</v>
      </c>
      <c r="E72" s="834" t="s">
        <v>1650</v>
      </c>
      <c r="F72" s="832" t="s">
        <v>1631</v>
      </c>
      <c r="G72" s="832" t="s">
        <v>1659</v>
      </c>
      <c r="H72" s="832" t="s">
        <v>559</v>
      </c>
      <c r="I72" s="832" t="s">
        <v>1660</v>
      </c>
      <c r="J72" s="832" t="s">
        <v>1661</v>
      </c>
      <c r="K72" s="832" t="s">
        <v>1662</v>
      </c>
      <c r="L72" s="835">
        <v>864.39</v>
      </c>
      <c r="M72" s="835">
        <v>29389.259999999991</v>
      </c>
      <c r="N72" s="832">
        <v>34</v>
      </c>
      <c r="O72" s="836">
        <v>34</v>
      </c>
      <c r="P72" s="835">
        <v>23338.529999999992</v>
      </c>
      <c r="Q72" s="837">
        <v>0.79411764705882348</v>
      </c>
      <c r="R72" s="832">
        <v>27</v>
      </c>
      <c r="S72" s="837">
        <v>0.79411764705882348</v>
      </c>
      <c r="T72" s="836">
        <v>27</v>
      </c>
      <c r="U72" s="838">
        <v>0.79411764705882348</v>
      </c>
    </row>
    <row r="73" spans="1:21" ht="14.4" customHeight="1" x14ac:dyDescent="0.3">
      <c r="A73" s="831">
        <v>6</v>
      </c>
      <c r="B73" s="832" t="s">
        <v>1629</v>
      </c>
      <c r="C73" s="832" t="s">
        <v>1635</v>
      </c>
      <c r="D73" s="833" t="s">
        <v>1845</v>
      </c>
      <c r="E73" s="834" t="s">
        <v>1650</v>
      </c>
      <c r="F73" s="832" t="s">
        <v>1631</v>
      </c>
      <c r="G73" s="832" t="s">
        <v>1659</v>
      </c>
      <c r="H73" s="832" t="s">
        <v>559</v>
      </c>
      <c r="I73" s="832" t="s">
        <v>1663</v>
      </c>
      <c r="J73" s="832" t="s">
        <v>1664</v>
      </c>
      <c r="K73" s="832" t="s">
        <v>1665</v>
      </c>
      <c r="L73" s="835">
        <v>1978.94</v>
      </c>
      <c r="M73" s="835">
        <v>37599.859999999993</v>
      </c>
      <c r="N73" s="832">
        <v>19</v>
      </c>
      <c r="O73" s="836">
        <v>19</v>
      </c>
      <c r="P73" s="835">
        <v>33641.979999999996</v>
      </c>
      <c r="Q73" s="837">
        <v>0.89473684210526316</v>
      </c>
      <c r="R73" s="832">
        <v>17</v>
      </c>
      <c r="S73" s="837">
        <v>0.89473684210526316</v>
      </c>
      <c r="T73" s="836">
        <v>17</v>
      </c>
      <c r="U73" s="838">
        <v>0.89473684210526316</v>
      </c>
    </row>
    <row r="74" spans="1:21" ht="14.4" customHeight="1" x14ac:dyDescent="0.3">
      <c r="A74" s="831">
        <v>6</v>
      </c>
      <c r="B74" s="832" t="s">
        <v>1629</v>
      </c>
      <c r="C74" s="832" t="s">
        <v>1635</v>
      </c>
      <c r="D74" s="833" t="s">
        <v>1845</v>
      </c>
      <c r="E74" s="834" t="s">
        <v>1650</v>
      </c>
      <c r="F74" s="832" t="s">
        <v>1631</v>
      </c>
      <c r="G74" s="832" t="s">
        <v>1659</v>
      </c>
      <c r="H74" s="832" t="s">
        <v>559</v>
      </c>
      <c r="I74" s="832" t="s">
        <v>1666</v>
      </c>
      <c r="J74" s="832" t="s">
        <v>1667</v>
      </c>
      <c r="K74" s="832" t="s">
        <v>1668</v>
      </c>
      <c r="L74" s="835">
        <v>700</v>
      </c>
      <c r="M74" s="835">
        <v>13300</v>
      </c>
      <c r="N74" s="832">
        <v>19</v>
      </c>
      <c r="O74" s="836">
        <v>19</v>
      </c>
      <c r="P74" s="835">
        <v>10500</v>
      </c>
      <c r="Q74" s="837">
        <v>0.78947368421052633</v>
      </c>
      <c r="R74" s="832">
        <v>15</v>
      </c>
      <c r="S74" s="837">
        <v>0.78947368421052633</v>
      </c>
      <c r="T74" s="836">
        <v>15</v>
      </c>
      <c r="U74" s="838">
        <v>0.78947368421052633</v>
      </c>
    </row>
    <row r="75" spans="1:21" ht="14.4" customHeight="1" x14ac:dyDescent="0.3">
      <c r="A75" s="831">
        <v>6</v>
      </c>
      <c r="B75" s="832" t="s">
        <v>1629</v>
      </c>
      <c r="C75" s="832" t="s">
        <v>1635</v>
      </c>
      <c r="D75" s="833" t="s">
        <v>1845</v>
      </c>
      <c r="E75" s="834" t="s">
        <v>1650</v>
      </c>
      <c r="F75" s="832" t="s">
        <v>1631</v>
      </c>
      <c r="G75" s="832" t="s">
        <v>1801</v>
      </c>
      <c r="H75" s="832" t="s">
        <v>559</v>
      </c>
      <c r="I75" s="832" t="s">
        <v>1802</v>
      </c>
      <c r="J75" s="832" t="s">
        <v>1803</v>
      </c>
      <c r="K75" s="832" t="s">
        <v>1804</v>
      </c>
      <c r="L75" s="835">
        <v>200</v>
      </c>
      <c r="M75" s="835">
        <v>200</v>
      </c>
      <c r="N75" s="832">
        <v>1</v>
      </c>
      <c r="O75" s="836">
        <v>1</v>
      </c>
      <c r="P75" s="835">
        <v>200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6</v>
      </c>
      <c r="B76" s="832" t="s">
        <v>1629</v>
      </c>
      <c r="C76" s="832" t="s">
        <v>1635</v>
      </c>
      <c r="D76" s="833" t="s">
        <v>1845</v>
      </c>
      <c r="E76" s="834" t="s">
        <v>1643</v>
      </c>
      <c r="F76" s="832" t="s">
        <v>1630</v>
      </c>
      <c r="G76" s="832" t="s">
        <v>1768</v>
      </c>
      <c r="H76" s="832" t="s">
        <v>559</v>
      </c>
      <c r="I76" s="832" t="s">
        <v>1770</v>
      </c>
      <c r="J76" s="832" t="s">
        <v>1771</v>
      </c>
      <c r="K76" s="832" t="s">
        <v>1375</v>
      </c>
      <c r="L76" s="835">
        <v>62.18</v>
      </c>
      <c r="M76" s="835">
        <v>186.54</v>
      </c>
      <c r="N76" s="832">
        <v>3</v>
      </c>
      <c r="O76" s="836">
        <v>1</v>
      </c>
      <c r="P76" s="835">
        <v>186.54</v>
      </c>
      <c r="Q76" s="837">
        <v>1</v>
      </c>
      <c r="R76" s="832">
        <v>3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6</v>
      </c>
      <c r="B77" s="832" t="s">
        <v>1629</v>
      </c>
      <c r="C77" s="832" t="s">
        <v>1635</v>
      </c>
      <c r="D77" s="833" t="s">
        <v>1845</v>
      </c>
      <c r="E77" s="834" t="s">
        <v>1643</v>
      </c>
      <c r="F77" s="832" t="s">
        <v>1630</v>
      </c>
      <c r="G77" s="832" t="s">
        <v>1805</v>
      </c>
      <c r="H77" s="832" t="s">
        <v>601</v>
      </c>
      <c r="I77" s="832" t="s">
        <v>1806</v>
      </c>
      <c r="J77" s="832" t="s">
        <v>1807</v>
      </c>
      <c r="K77" s="832" t="s">
        <v>1808</v>
      </c>
      <c r="L77" s="835">
        <v>70.540000000000006</v>
      </c>
      <c r="M77" s="835">
        <v>70.540000000000006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6</v>
      </c>
      <c r="B78" s="832" t="s">
        <v>1629</v>
      </c>
      <c r="C78" s="832" t="s">
        <v>1635</v>
      </c>
      <c r="D78" s="833" t="s">
        <v>1845</v>
      </c>
      <c r="E78" s="834" t="s">
        <v>1643</v>
      </c>
      <c r="F78" s="832" t="s">
        <v>1630</v>
      </c>
      <c r="G78" s="832" t="s">
        <v>1809</v>
      </c>
      <c r="H78" s="832" t="s">
        <v>559</v>
      </c>
      <c r="I78" s="832" t="s">
        <v>1810</v>
      </c>
      <c r="J78" s="832" t="s">
        <v>1811</v>
      </c>
      <c r="K78" s="832" t="s">
        <v>1812</v>
      </c>
      <c r="L78" s="835">
        <v>105.32</v>
      </c>
      <c r="M78" s="835">
        <v>210.64</v>
      </c>
      <c r="N78" s="832">
        <v>2</v>
      </c>
      <c r="O78" s="836">
        <v>1</v>
      </c>
      <c r="P78" s="835">
        <v>210.64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6</v>
      </c>
      <c r="B79" s="832" t="s">
        <v>1629</v>
      </c>
      <c r="C79" s="832" t="s">
        <v>1635</v>
      </c>
      <c r="D79" s="833" t="s">
        <v>1845</v>
      </c>
      <c r="E79" s="834" t="s">
        <v>1643</v>
      </c>
      <c r="F79" s="832" t="s">
        <v>1630</v>
      </c>
      <c r="G79" s="832" t="s">
        <v>1680</v>
      </c>
      <c r="H79" s="832" t="s">
        <v>559</v>
      </c>
      <c r="I79" s="832" t="s">
        <v>1681</v>
      </c>
      <c r="J79" s="832" t="s">
        <v>1014</v>
      </c>
      <c r="K79" s="832" t="s">
        <v>1682</v>
      </c>
      <c r="L79" s="835">
        <v>477.5</v>
      </c>
      <c r="M79" s="835">
        <v>477.5</v>
      </c>
      <c r="N79" s="832">
        <v>1</v>
      </c>
      <c r="O79" s="836">
        <v>1</v>
      </c>
      <c r="P79" s="835">
        <v>477.5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6</v>
      </c>
      <c r="B80" s="832" t="s">
        <v>1629</v>
      </c>
      <c r="C80" s="832" t="s">
        <v>1635</v>
      </c>
      <c r="D80" s="833" t="s">
        <v>1845</v>
      </c>
      <c r="E80" s="834" t="s">
        <v>1643</v>
      </c>
      <c r="F80" s="832" t="s">
        <v>1630</v>
      </c>
      <c r="G80" s="832" t="s">
        <v>1772</v>
      </c>
      <c r="H80" s="832" t="s">
        <v>559</v>
      </c>
      <c r="I80" s="832" t="s">
        <v>1773</v>
      </c>
      <c r="J80" s="832" t="s">
        <v>1774</v>
      </c>
      <c r="K80" s="832" t="s">
        <v>1775</v>
      </c>
      <c r="L80" s="835">
        <v>93.98</v>
      </c>
      <c r="M80" s="835">
        <v>93.98</v>
      </c>
      <c r="N80" s="832">
        <v>1</v>
      </c>
      <c r="O80" s="836">
        <v>1</v>
      </c>
      <c r="P80" s="835">
        <v>93.98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6</v>
      </c>
      <c r="B81" s="832" t="s">
        <v>1629</v>
      </c>
      <c r="C81" s="832" t="s">
        <v>1635</v>
      </c>
      <c r="D81" s="833" t="s">
        <v>1845</v>
      </c>
      <c r="E81" s="834" t="s">
        <v>1643</v>
      </c>
      <c r="F81" s="832" t="s">
        <v>1630</v>
      </c>
      <c r="G81" s="832" t="s">
        <v>1813</v>
      </c>
      <c r="H81" s="832" t="s">
        <v>559</v>
      </c>
      <c r="I81" s="832" t="s">
        <v>1814</v>
      </c>
      <c r="J81" s="832" t="s">
        <v>1815</v>
      </c>
      <c r="K81" s="832" t="s">
        <v>1816</v>
      </c>
      <c r="L81" s="835">
        <v>98.75</v>
      </c>
      <c r="M81" s="835">
        <v>197.5</v>
      </c>
      <c r="N81" s="832">
        <v>2</v>
      </c>
      <c r="O81" s="836">
        <v>1</v>
      </c>
      <c r="P81" s="835">
        <v>197.5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6</v>
      </c>
      <c r="B82" s="832" t="s">
        <v>1629</v>
      </c>
      <c r="C82" s="832" t="s">
        <v>1635</v>
      </c>
      <c r="D82" s="833" t="s">
        <v>1845</v>
      </c>
      <c r="E82" s="834" t="s">
        <v>1643</v>
      </c>
      <c r="F82" s="832" t="s">
        <v>1630</v>
      </c>
      <c r="G82" s="832" t="s">
        <v>1817</v>
      </c>
      <c r="H82" s="832" t="s">
        <v>559</v>
      </c>
      <c r="I82" s="832" t="s">
        <v>1818</v>
      </c>
      <c r="J82" s="832" t="s">
        <v>1819</v>
      </c>
      <c r="K82" s="832" t="s">
        <v>1820</v>
      </c>
      <c r="L82" s="835">
        <v>0</v>
      </c>
      <c r="M82" s="835">
        <v>0</v>
      </c>
      <c r="N82" s="832">
        <v>2</v>
      </c>
      <c r="O82" s="836">
        <v>1</v>
      </c>
      <c r="P82" s="835"/>
      <c r="Q82" s="837"/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6</v>
      </c>
      <c r="B83" s="832" t="s">
        <v>1629</v>
      </c>
      <c r="C83" s="832" t="s">
        <v>1635</v>
      </c>
      <c r="D83" s="833" t="s">
        <v>1845</v>
      </c>
      <c r="E83" s="834" t="s">
        <v>1643</v>
      </c>
      <c r="F83" s="832" t="s">
        <v>1630</v>
      </c>
      <c r="G83" s="832" t="s">
        <v>1655</v>
      </c>
      <c r="H83" s="832" t="s">
        <v>559</v>
      </c>
      <c r="I83" s="832" t="s">
        <v>1821</v>
      </c>
      <c r="J83" s="832" t="s">
        <v>1822</v>
      </c>
      <c r="K83" s="832" t="s">
        <v>1823</v>
      </c>
      <c r="L83" s="835">
        <v>0</v>
      </c>
      <c r="M83" s="835">
        <v>0</v>
      </c>
      <c r="N83" s="832">
        <v>2</v>
      </c>
      <c r="O83" s="836">
        <v>1</v>
      </c>
      <c r="P83" s="835"/>
      <c r="Q83" s="837"/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6</v>
      </c>
      <c r="B84" s="832" t="s">
        <v>1629</v>
      </c>
      <c r="C84" s="832" t="s">
        <v>1635</v>
      </c>
      <c r="D84" s="833" t="s">
        <v>1845</v>
      </c>
      <c r="E84" s="834" t="s">
        <v>1643</v>
      </c>
      <c r="F84" s="832" t="s">
        <v>1630</v>
      </c>
      <c r="G84" s="832" t="s">
        <v>1824</v>
      </c>
      <c r="H84" s="832" t="s">
        <v>601</v>
      </c>
      <c r="I84" s="832" t="s">
        <v>1349</v>
      </c>
      <c r="J84" s="832" t="s">
        <v>740</v>
      </c>
      <c r="K84" s="832" t="s">
        <v>1350</v>
      </c>
      <c r="L84" s="835">
        <v>65.36</v>
      </c>
      <c r="M84" s="835">
        <v>65.36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6</v>
      </c>
      <c r="B85" s="832" t="s">
        <v>1629</v>
      </c>
      <c r="C85" s="832" t="s">
        <v>1635</v>
      </c>
      <c r="D85" s="833" t="s">
        <v>1845</v>
      </c>
      <c r="E85" s="834" t="s">
        <v>1643</v>
      </c>
      <c r="F85" s="832" t="s">
        <v>1631</v>
      </c>
      <c r="G85" s="832" t="s">
        <v>1659</v>
      </c>
      <c r="H85" s="832" t="s">
        <v>559</v>
      </c>
      <c r="I85" s="832" t="s">
        <v>1757</v>
      </c>
      <c r="J85" s="832" t="s">
        <v>1758</v>
      </c>
      <c r="K85" s="832" t="s">
        <v>1759</v>
      </c>
      <c r="L85" s="835">
        <v>179.2</v>
      </c>
      <c r="M85" s="835">
        <v>179.2</v>
      </c>
      <c r="N85" s="832">
        <v>1</v>
      </c>
      <c r="O85" s="836">
        <v>1</v>
      </c>
      <c r="P85" s="835">
        <v>179.2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6</v>
      </c>
      <c r="B86" s="832" t="s">
        <v>1629</v>
      </c>
      <c r="C86" s="832" t="s">
        <v>1635</v>
      </c>
      <c r="D86" s="833" t="s">
        <v>1845</v>
      </c>
      <c r="E86" s="834" t="s">
        <v>1643</v>
      </c>
      <c r="F86" s="832" t="s">
        <v>1631</v>
      </c>
      <c r="G86" s="832" t="s">
        <v>1659</v>
      </c>
      <c r="H86" s="832" t="s">
        <v>559</v>
      </c>
      <c r="I86" s="832" t="s">
        <v>1660</v>
      </c>
      <c r="J86" s="832" t="s">
        <v>1661</v>
      </c>
      <c r="K86" s="832" t="s">
        <v>1662</v>
      </c>
      <c r="L86" s="835">
        <v>864.39</v>
      </c>
      <c r="M86" s="835">
        <v>3457.56</v>
      </c>
      <c r="N86" s="832">
        <v>4</v>
      </c>
      <c r="O86" s="836">
        <v>4</v>
      </c>
      <c r="P86" s="835">
        <v>3457.56</v>
      </c>
      <c r="Q86" s="837">
        <v>1</v>
      </c>
      <c r="R86" s="832">
        <v>4</v>
      </c>
      <c r="S86" s="837">
        <v>1</v>
      </c>
      <c r="T86" s="836">
        <v>4</v>
      </c>
      <c r="U86" s="838">
        <v>1</v>
      </c>
    </row>
    <row r="87" spans="1:21" ht="14.4" customHeight="1" x14ac:dyDescent="0.3">
      <c r="A87" s="831">
        <v>6</v>
      </c>
      <c r="B87" s="832" t="s">
        <v>1629</v>
      </c>
      <c r="C87" s="832" t="s">
        <v>1635</v>
      </c>
      <c r="D87" s="833" t="s">
        <v>1845</v>
      </c>
      <c r="E87" s="834" t="s">
        <v>1643</v>
      </c>
      <c r="F87" s="832" t="s">
        <v>1631</v>
      </c>
      <c r="G87" s="832" t="s">
        <v>1659</v>
      </c>
      <c r="H87" s="832" t="s">
        <v>559</v>
      </c>
      <c r="I87" s="832" t="s">
        <v>1825</v>
      </c>
      <c r="J87" s="832" t="s">
        <v>1826</v>
      </c>
      <c r="K87" s="832" t="s">
        <v>1827</v>
      </c>
      <c r="L87" s="835">
        <v>350</v>
      </c>
      <c r="M87" s="835">
        <v>350</v>
      </c>
      <c r="N87" s="832">
        <v>1</v>
      </c>
      <c r="O87" s="836">
        <v>1</v>
      </c>
      <c r="P87" s="835">
        <v>350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6</v>
      </c>
      <c r="B88" s="832" t="s">
        <v>1629</v>
      </c>
      <c r="C88" s="832" t="s">
        <v>1635</v>
      </c>
      <c r="D88" s="833" t="s">
        <v>1845</v>
      </c>
      <c r="E88" s="834" t="s">
        <v>1643</v>
      </c>
      <c r="F88" s="832" t="s">
        <v>1631</v>
      </c>
      <c r="G88" s="832" t="s">
        <v>1659</v>
      </c>
      <c r="H88" s="832" t="s">
        <v>559</v>
      </c>
      <c r="I88" s="832" t="s">
        <v>1663</v>
      </c>
      <c r="J88" s="832" t="s">
        <v>1664</v>
      </c>
      <c r="K88" s="832" t="s">
        <v>1665</v>
      </c>
      <c r="L88" s="835">
        <v>1978.94</v>
      </c>
      <c r="M88" s="835">
        <v>19789.400000000001</v>
      </c>
      <c r="N88" s="832">
        <v>10</v>
      </c>
      <c r="O88" s="836">
        <v>10</v>
      </c>
      <c r="P88" s="835">
        <v>19789.400000000001</v>
      </c>
      <c r="Q88" s="837">
        <v>1</v>
      </c>
      <c r="R88" s="832">
        <v>10</v>
      </c>
      <c r="S88" s="837">
        <v>1</v>
      </c>
      <c r="T88" s="836">
        <v>10</v>
      </c>
      <c r="U88" s="838">
        <v>1</v>
      </c>
    </row>
    <row r="89" spans="1:21" ht="14.4" customHeight="1" x14ac:dyDescent="0.3">
      <c r="A89" s="831">
        <v>6</v>
      </c>
      <c r="B89" s="832" t="s">
        <v>1629</v>
      </c>
      <c r="C89" s="832" t="s">
        <v>1635</v>
      </c>
      <c r="D89" s="833" t="s">
        <v>1845</v>
      </c>
      <c r="E89" s="834" t="s">
        <v>1651</v>
      </c>
      <c r="F89" s="832" t="s">
        <v>1630</v>
      </c>
      <c r="G89" s="832" t="s">
        <v>1683</v>
      </c>
      <c r="H89" s="832" t="s">
        <v>559</v>
      </c>
      <c r="I89" s="832" t="s">
        <v>1684</v>
      </c>
      <c r="J89" s="832" t="s">
        <v>1685</v>
      </c>
      <c r="K89" s="832" t="s">
        <v>1686</v>
      </c>
      <c r="L89" s="835">
        <v>107.27</v>
      </c>
      <c r="M89" s="835">
        <v>107.27</v>
      </c>
      <c r="N89" s="832">
        <v>1</v>
      </c>
      <c r="O89" s="836">
        <v>0.5</v>
      </c>
      <c r="P89" s="835">
        <v>107.27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6</v>
      </c>
      <c r="B90" s="832" t="s">
        <v>1629</v>
      </c>
      <c r="C90" s="832" t="s">
        <v>1635</v>
      </c>
      <c r="D90" s="833" t="s">
        <v>1845</v>
      </c>
      <c r="E90" s="834" t="s">
        <v>1651</v>
      </c>
      <c r="F90" s="832" t="s">
        <v>1630</v>
      </c>
      <c r="G90" s="832" t="s">
        <v>1828</v>
      </c>
      <c r="H90" s="832" t="s">
        <v>559</v>
      </c>
      <c r="I90" s="832" t="s">
        <v>1829</v>
      </c>
      <c r="J90" s="832" t="s">
        <v>1830</v>
      </c>
      <c r="K90" s="832" t="s">
        <v>1831</v>
      </c>
      <c r="L90" s="835">
        <v>88.76</v>
      </c>
      <c r="M90" s="835">
        <v>88.76</v>
      </c>
      <c r="N90" s="832">
        <v>1</v>
      </c>
      <c r="O90" s="836">
        <v>0.5</v>
      </c>
      <c r="P90" s="835">
        <v>88.76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6</v>
      </c>
      <c r="B91" s="832" t="s">
        <v>1629</v>
      </c>
      <c r="C91" s="832" t="s">
        <v>1635</v>
      </c>
      <c r="D91" s="833" t="s">
        <v>1845</v>
      </c>
      <c r="E91" s="834" t="s">
        <v>1646</v>
      </c>
      <c r="F91" s="832" t="s">
        <v>1630</v>
      </c>
      <c r="G91" s="832" t="s">
        <v>1813</v>
      </c>
      <c r="H91" s="832" t="s">
        <v>559</v>
      </c>
      <c r="I91" s="832" t="s">
        <v>1832</v>
      </c>
      <c r="J91" s="832" t="s">
        <v>1833</v>
      </c>
      <c r="K91" s="832" t="s">
        <v>1816</v>
      </c>
      <c r="L91" s="835">
        <v>98.75</v>
      </c>
      <c r="M91" s="835">
        <v>98.75</v>
      </c>
      <c r="N91" s="832">
        <v>1</v>
      </c>
      <c r="O91" s="836">
        <v>1</v>
      </c>
      <c r="P91" s="835">
        <v>98.75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6</v>
      </c>
      <c r="B92" s="832" t="s">
        <v>1629</v>
      </c>
      <c r="C92" s="832" t="s">
        <v>1635</v>
      </c>
      <c r="D92" s="833" t="s">
        <v>1845</v>
      </c>
      <c r="E92" s="834" t="s">
        <v>1646</v>
      </c>
      <c r="F92" s="832" t="s">
        <v>1630</v>
      </c>
      <c r="G92" s="832" t="s">
        <v>1694</v>
      </c>
      <c r="H92" s="832" t="s">
        <v>559</v>
      </c>
      <c r="I92" s="832" t="s">
        <v>1834</v>
      </c>
      <c r="J92" s="832" t="s">
        <v>1696</v>
      </c>
      <c r="K92" s="832" t="s">
        <v>1835</v>
      </c>
      <c r="L92" s="835">
        <v>132.97999999999999</v>
      </c>
      <c r="M92" s="835">
        <v>132.97999999999999</v>
      </c>
      <c r="N92" s="832">
        <v>1</v>
      </c>
      <c r="O92" s="836">
        <v>1</v>
      </c>
      <c r="P92" s="835">
        <v>132.97999999999999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6</v>
      </c>
      <c r="B93" s="832" t="s">
        <v>1629</v>
      </c>
      <c r="C93" s="832" t="s">
        <v>1635</v>
      </c>
      <c r="D93" s="833" t="s">
        <v>1845</v>
      </c>
      <c r="E93" s="834" t="s">
        <v>1646</v>
      </c>
      <c r="F93" s="832" t="s">
        <v>1630</v>
      </c>
      <c r="G93" s="832" t="s">
        <v>1752</v>
      </c>
      <c r="H93" s="832" t="s">
        <v>601</v>
      </c>
      <c r="I93" s="832" t="s">
        <v>1352</v>
      </c>
      <c r="J93" s="832" t="s">
        <v>1353</v>
      </c>
      <c r="K93" s="832" t="s">
        <v>1354</v>
      </c>
      <c r="L93" s="835">
        <v>0</v>
      </c>
      <c r="M93" s="835">
        <v>0</v>
      </c>
      <c r="N93" s="832">
        <v>2</v>
      </c>
      <c r="O93" s="836">
        <v>2</v>
      </c>
      <c r="P93" s="835">
        <v>0</v>
      </c>
      <c r="Q93" s="837"/>
      <c r="R93" s="832">
        <v>1</v>
      </c>
      <c r="S93" s="837">
        <v>0.5</v>
      </c>
      <c r="T93" s="836">
        <v>1</v>
      </c>
      <c r="U93" s="838">
        <v>0.5</v>
      </c>
    </row>
    <row r="94" spans="1:21" ht="14.4" customHeight="1" x14ac:dyDescent="0.3">
      <c r="A94" s="831">
        <v>6</v>
      </c>
      <c r="B94" s="832" t="s">
        <v>1629</v>
      </c>
      <c r="C94" s="832" t="s">
        <v>1635</v>
      </c>
      <c r="D94" s="833" t="s">
        <v>1845</v>
      </c>
      <c r="E94" s="834" t="s">
        <v>1646</v>
      </c>
      <c r="F94" s="832" t="s">
        <v>1631</v>
      </c>
      <c r="G94" s="832" t="s">
        <v>1659</v>
      </c>
      <c r="H94" s="832" t="s">
        <v>559</v>
      </c>
      <c r="I94" s="832" t="s">
        <v>1660</v>
      </c>
      <c r="J94" s="832" t="s">
        <v>1661</v>
      </c>
      <c r="K94" s="832" t="s">
        <v>1662</v>
      </c>
      <c r="L94" s="835">
        <v>864.39</v>
      </c>
      <c r="M94" s="835">
        <v>4321.95</v>
      </c>
      <c r="N94" s="832">
        <v>5</v>
      </c>
      <c r="O94" s="836">
        <v>5</v>
      </c>
      <c r="P94" s="835">
        <v>4321.95</v>
      </c>
      <c r="Q94" s="837">
        <v>1</v>
      </c>
      <c r="R94" s="832">
        <v>5</v>
      </c>
      <c r="S94" s="837">
        <v>1</v>
      </c>
      <c r="T94" s="836">
        <v>5</v>
      </c>
      <c r="U94" s="838">
        <v>1</v>
      </c>
    </row>
    <row r="95" spans="1:21" ht="14.4" customHeight="1" x14ac:dyDescent="0.3">
      <c r="A95" s="831">
        <v>6</v>
      </c>
      <c r="B95" s="832" t="s">
        <v>1629</v>
      </c>
      <c r="C95" s="832" t="s">
        <v>1635</v>
      </c>
      <c r="D95" s="833" t="s">
        <v>1845</v>
      </c>
      <c r="E95" s="834" t="s">
        <v>1646</v>
      </c>
      <c r="F95" s="832" t="s">
        <v>1631</v>
      </c>
      <c r="G95" s="832" t="s">
        <v>1659</v>
      </c>
      <c r="H95" s="832" t="s">
        <v>559</v>
      </c>
      <c r="I95" s="832" t="s">
        <v>1663</v>
      </c>
      <c r="J95" s="832" t="s">
        <v>1664</v>
      </c>
      <c r="K95" s="832" t="s">
        <v>1665</v>
      </c>
      <c r="L95" s="835">
        <v>1978.94</v>
      </c>
      <c r="M95" s="835">
        <v>51452.44</v>
      </c>
      <c r="N95" s="832">
        <v>26</v>
      </c>
      <c r="O95" s="836">
        <v>26</v>
      </c>
      <c r="P95" s="835">
        <v>39578.800000000003</v>
      </c>
      <c r="Q95" s="837">
        <v>0.76923076923076927</v>
      </c>
      <c r="R95" s="832">
        <v>20</v>
      </c>
      <c r="S95" s="837">
        <v>0.76923076923076927</v>
      </c>
      <c r="T95" s="836">
        <v>20</v>
      </c>
      <c r="U95" s="838">
        <v>0.76923076923076927</v>
      </c>
    </row>
    <row r="96" spans="1:21" ht="14.4" customHeight="1" x14ac:dyDescent="0.3">
      <c r="A96" s="831">
        <v>6</v>
      </c>
      <c r="B96" s="832" t="s">
        <v>1629</v>
      </c>
      <c r="C96" s="832" t="s">
        <v>1633</v>
      </c>
      <c r="D96" s="833" t="s">
        <v>1846</v>
      </c>
      <c r="E96" s="834" t="s">
        <v>1648</v>
      </c>
      <c r="F96" s="832" t="s">
        <v>1631</v>
      </c>
      <c r="G96" s="832" t="s">
        <v>1659</v>
      </c>
      <c r="H96" s="832" t="s">
        <v>559</v>
      </c>
      <c r="I96" s="832" t="s">
        <v>1660</v>
      </c>
      <c r="J96" s="832" t="s">
        <v>1661</v>
      </c>
      <c r="K96" s="832" t="s">
        <v>1662</v>
      </c>
      <c r="L96" s="835">
        <v>864.39</v>
      </c>
      <c r="M96" s="835">
        <v>864.39</v>
      </c>
      <c r="N96" s="832">
        <v>1</v>
      </c>
      <c r="O96" s="836">
        <v>1</v>
      </c>
      <c r="P96" s="835">
        <v>864.39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6</v>
      </c>
      <c r="B97" s="832" t="s">
        <v>1629</v>
      </c>
      <c r="C97" s="832" t="s">
        <v>1633</v>
      </c>
      <c r="D97" s="833" t="s">
        <v>1846</v>
      </c>
      <c r="E97" s="834" t="s">
        <v>1649</v>
      </c>
      <c r="F97" s="832" t="s">
        <v>1630</v>
      </c>
      <c r="G97" s="832" t="s">
        <v>1738</v>
      </c>
      <c r="H97" s="832" t="s">
        <v>559</v>
      </c>
      <c r="I97" s="832" t="s">
        <v>1742</v>
      </c>
      <c r="J97" s="832" t="s">
        <v>1743</v>
      </c>
      <c r="K97" s="832" t="s">
        <v>1744</v>
      </c>
      <c r="L97" s="835">
        <v>741.88</v>
      </c>
      <c r="M97" s="835">
        <v>1483.76</v>
      </c>
      <c r="N97" s="832">
        <v>2</v>
      </c>
      <c r="O97" s="836">
        <v>1</v>
      </c>
      <c r="P97" s="835">
        <v>1483.76</v>
      </c>
      <c r="Q97" s="837">
        <v>1</v>
      </c>
      <c r="R97" s="832">
        <v>2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6</v>
      </c>
      <c r="B98" s="832" t="s">
        <v>1629</v>
      </c>
      <c r="C98" s="832" t="s">
        <v>1633</v>
      </c>
      <c r="D98" s="833" t="s">
        <v>1846</v>
      </c>
      <c r="E98" s="834" t="s">
        <v>1650</v>
      </c>
      <c r="F98" s="832" t="s">
        <v>1630</v>
      </c>
      <c r="G98" s="832" t="s">
        <v>1789</v>
      </c>
      <c r="H98" s="832" t="s">
        <v>559</v>
      </c>
      <c r="I98" s="832" t="s">
        <v>1790</v>
      </c>
      <c r="J98" s="832" t="s">
        <v>1791</v>
      </c>
      <c r="K98" s="832" t="s">
        <v>1792</v>
      </c>
      <c r="L98" s="835">
        <v>140.72</v>
      </c>
      <c r="M98" s="835">
        <v>140.72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6</v>
      </c>
      <c r="B99" s="832" t="s">
        <v>1629</v>
      </c>
      <c r="C99" s="832" t="s">
        <v>1633</v>
      </c>
      <c r="D99" s="833" t="s">
        <v>1846</v>
      </c>
      <c r="E99" s="834" t="s">
        <v>1650</v>
      </c>
      <c r="F99" s="832" t="s">
        <v>1631</v>
      </c>
      <c r="G99" s="832" t="s">
        <v>1801</v>
      </c>
      <c r="H99" s="832" t="s">
        <v>559</v>
      </c>
      <c r="I99" s="832" t="s">
        <v>1802</v>
      </c>
      <c r="J99" s="832" t="s">
        <v>1803</v>
      </c>
      <c r="K99" s="832" t="s">
        <v>1804</v>
      </c>
      <c r="L99" s="835">
        <v>200</v>
      </c>
      <c r="M99" s="835">
        <v>200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6</v>
      </c>
      <c r="B100" s="832" t="s">
        <v>1629</v>
      </c>
      <c r="C100" s="832" t="s">
        <v>1637</v>
      </c>
      <c r="D100" s="833" t="s">
        <v>1847</v>
      </c>
      <c r="E100" s="834" t="s">
        <v>1642</v>
      </c>
      <c r="F100" s="832" t="s">
        <v>1630</v>
      </c>
      <c r="G100" s="832" t="s">
        <v>1836</v>
      </c>
      <c r="H100" s="832" t="s">
        <v>559</v>
      </c>
      <c r="I100" s="832" t="s">
        <v>1837</v>
      </c>
      <c r="J100" s="832" t="s">
        <v>1838</v>
      </c>
      <c r="K100" s="832" t="s">
        <v>1839</v>
      </c>
      <c r="L100" s="835">
        <v>55.95</v>
      </c>
      <c r="M100" s="835">
        <v>55.95</v>
      </c>
      <c r="N100" s="832">
        <v>1</v>
      </c>
      <c r="O100" s="836">
        <v>0.5</v>
      </c>
      <c r="P100" s="835">
        <v>55.95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6</v>
      </c>
      <c r="B101" s="832" t="s">
        <v>1629</v>
      </c>
      <c r="C101" s="832" t="s">
        <v>1637</v>
      </c>
      <c r="D101" s="833" t="s">
        <v>1847</v>
      </c>
      <c r="E101" s="834" t="s">
        <v>1642</v>
      </c>
      <c r="F101" s="832" t="s">
        <v>1630</v>
      </c>
      <c r="G101" s="832" t="s">
        <v>1836</v>
      </c>
      <c r="H101" s="832" t="s">
        <v>559</v>
      </c>
      <c r="I101" s="832" t="s">
        <v>1840</v>
      </c>
      <c r="J101" s="832" t="s">
        <v>1838</v>
      </c>
      <c r="K101" s="832" t="s">
        <v>1841</v>
      </c>
      <c r="L101" s="835">
        <v>128.55000000000001</v>
      </c>
      <c r="M101" s="835">
        <v>128.55000000000001</v>
      </c>
      <c r="N101" s="832">
        <v>1</v>
      </c>
      <c r="O101" s="836">
        <v>0.5</v>
      </c>
      <c r="P101" s="835">
        <v>128.55000000000001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6</v>
      </c>
      <c r="B102" s="832" t="s">
        <v>1629</v>
      </c>
      <c r="C102" s="832" t="s">
        <v>1637</v>
      </c>
      <c r="D102" s="833" t="s">
        <v>1847</v>
      </c>
      <c r="E102" s="834" t="s">
        <v>1642</v>
      </c>
      <c r="F102" s="832" t="s">
        <v>1630</v>
      </c>
      <c r="G102" s="832" t="s">
        <v>1813</v>
      </c>
      <c r="H102" s="832" t="s">
        <v>559</v>
      </c>
      <c r="I102" s="832" t="s">
        <v>1842</v>
      </c>
      <c r="J102" s="832" t="s">
        <v>1843</v>
      </c>
      <c r="K102" s="832" t="s">
        <v>1844</v>
      </c>
      <c r="L102" s="835">
        <v>98.75</v>
      </c>
      <c r="M102" s="835">
        <v>197.5</v>
      </c>
      <c r="N102" s="832">
        <v>2</v>
      </c>
      <c r="O102" s="836">
        <v>0.5</v>
      </c>
      <c r="P102" s="835">
        <v>197.5</v>
      </c>
      <c r="Q102" s="837">
        <v>1</v>
      </c>
      <c r="R102" s="832">
        <v>2</v>
      </c>
      <c r="S102" s="837">
        <v>1</v>
      </c>
      <c r="T102" s="836">
        <v>0.5</v>
      </c>
      <c r="U102" s="838">
        <v>1</v>
      </c>
    </row>
    <row r="103" spans="1:21" ht="14.4" customHeight="1" thickBot="1" x14ac:dyDescent="0.35">
      <c r="A103" s="839">
        <v>6</v>
      </c>
      <c r="B103" s="840" t="s">
        <v>1629</v>
      </c>
      <c r="C103" s="840" t="s">
        <v>1637</v>
      </c>
      <c r="D103" s="841" t="s">
        <v>1847</v>
      </c>
      <c r="E103" s="842" t="s">
        <v>1642</v>
      </c>
      <c r="F103" s="840" t="s">
        <v>1630</v>
      </c>
      <c r="G103" s="840" t="s">
        <v>1727</v>
      </c>
      <c r="H103" s="840" t="s">
        <v>601</v>
      </c>
      <c r="I103" s="840" t="s">
        <v>1324</v>
      </c>
      <c r="J103" s="840" t="s">
        <v>753</v>
      </c>
      <c r="K103" s="840" t="s">
        <v>1325</v>
      </c>
      <c r="L103" s="843">
        <v>225.06</v>
      </c>
      <c r="M103" s="843">
        <v>225.06</v>
      </c>
      <c r="N103" s="840">
        <v>1</v>
      </c>
      <c r="O103" s="844">
        <v>0.5</v>
      </c>
      <c r="P103" s="843">
        <v>225.06</v>
      </c>
      <c r="Q103" s="845">
        <v>1</v>
      </c>
      <c r="R103" s="840">
        <v>1</v>
      </c>
      <c r="S103" s="845">
        <v>1</v>
      </c>
      <c r="T103" s="844">
        <v>0.5</v>
      </c>
      <c r="U103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1849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1648</v>
      </c>
      <c r="B5" s="225">
        <v>1065.24</v>
      </c>
      <c r="C5" s="830">
        <v>0.82106382814728029</v>
      </c>
      <c r="D5" s="225">
        <v>232.15000000000003</v>
      </c>
      <c r="E5" s="830">
        <v>0.17893617185271971</v>
      </c>
      <c r="F5" s="848">
        <v>1297.3900000000001</v>
      </c>
    </row>
    <row r="6" spans="1:6" ht="14.4" customHeight="1" x14ac:dyDescent="0.3">
      <c r="A6" s="857" t="s">
        <v>1643</v>
      </c>
      <c r="B6" s="849">
        <v>397.17999999999995</v>
      </c>
      <c r="C6" s="837">
        <v>0.74506640654310796</v>
      </c>
      <c r="D6" s="849">
        <v>135.9</v>
      </c>
      <c r="E6" s="837">
        <v>0.25493359345689209</v>
      </c>
      <c r="F6" s="850">
        <v>533.07999999999993</v>
      </c>
    </row>
    <row r="7" spans="1:6" ht="14.4" customHeight="1" x14ac:dyDescent="0.3">
      <c r="A7" s="857" t="s">
        <v>1646</v>
      </c>
      <c r="B7" s="849">
        <v>98.75</v>
      </c>
      <c r="C7" s="837">
        <v>1</v>
      </c>
      <c r="D7" s="849">
        <v>0</v>
      </c>
      <c r="E7" s="837">
        <v>0</v>
      </c>
      <c r="F7" s="850">
        <v>98.75</v>
      </c>
    </row>
    <row r="8" spans="1:6" ht="14.4" customHeight="1" x14ac:dyDescent="0.3">
      <c r="A8" s="857" t="s">
        <v>1644</v>
      </c>
      <c r="B8" s="849">
        <v>62.18</v>
      </c>
      <c r="C8" s="837">
        <v>3.1533838780840324E-2</v>
      </c>
      <c r="D8" s="849">
        <v>1909.67</v>
      </c>
      <c r="E8" s="837">
        <v>0.96846616121915963</v>
      </c>
      <c r="F8" s="850">
        <v>1971.8500000000001</v>
      </c>
    </row>
    <row r="9" spans="1:6" ht="14.4" customHeight="1" x14ac:dyDescent="0.3">
      <c r="A9" s="857" t="s">
        <v>1645</v>
      </c>
      <c r="B9" s="849"/>
      <c r="C9" s="837">
        <v>0</v>
      </c>
      <c r="D9" s="849">
        <v>241.54</v>
      </c>
      <c r="E9" s="837">
        <v>1</v>
      </c>
      <c r="F9" s="850">
        <v>241.54</v>
      </c>
    </row>
    <row r="10" spans="1:6" ht="14.4" customHeight="1" x14ac:dyDescent="0.3">
      <c r="A10" s="857" t="s">
        <v>1649</v>
      </c>
      <c r="B10" s="849"/>
      <c r="C10" s="837">
        <v>0</v>
      </c>
      <c r="D10" s="849">
        <v>1404.46</v>
      </c>
      <c r="E10" s="837">
        <v>1</v>
      </c>
      <c r="F10" s="850">
        <v>1404.46</v>
      </c>
    </row>
    <row r="11" spans="1:6" ht="14.4" customHeight="1" x14ac:dyDescent="0.3">
      <c r="A11" s="857" t="s">
        <v>1650</v>
      </c>
      <c r="B11" s="849"/>
      <c r="C11" s="837">
        <v>0</v>
      </c>
      <c r="D11" s="849">
        <v>400.75</v>
      </c>
      <c r="E11" s="837">
        <v>1</v>
      </c>
      <c r="F11" s="850">
        <v>400.75</v>
      </c>
    </row>
    <row r="12" spans="1:6" ht="14.4" customHeight="1" thickBot="1" x14ac:dyDescent="0.35">
      <c r="A12" s="858" t="s">
        <v>1642</v>
      </c>
      <c r="B12" s="853"/>
      <c r="C12" s="854">
        <v>0</v>
      </c>
      <c r="D12" s="853">
        <v>274.14</v>
      </c>
      <c r="E12" s="854">
        <v>1</v>
      </c>
      <c r="F12" s="855">
        <v>274.14</v>
      </c>
    </row>
    <row r="13" spans="1:6" ht="14.4" customHeight="1" thickBot="1" x14ac:dyDescent="0.35">
      <c r="A13" s="771" t="s">
        <v>3</v>
      </c>
      <c r="B13" s="772">
        <v>1623.35</v>
      </c>
      <c r="C13" s="773">
        <v>0.26090653106095185</v>
      </c>
      <c r="D13" s="772">
        <v>4598.6099999999997</v>
      </c>
      <c r="E13" s="773">
        <v>0.73909346893904804</v>
      </c>
      <c r="F13" s="774">
        <v>6221.96</v>
      </c>
    </row>
    <row r="14" spans="1:6" ht="14.4" customHeight="1" thickBot="1" x14ac:dyDescent="0.35"/>
    <row r="15" spans="1:6" ht="14.4" customHeight="1" x14ac:dyDescent="0.3">
      <c r="A15" s="856" t="s">
        <v>1251</v>
      </c>
      <c r="B15" s="225">
        <v>430.05</v>
      </c>
      <c r="C15" s="830">
        <v>1</v>
      </c>
      <c r="D15" s="225"/>
      <c r="E15" s="830">
        <v>0</v>
      </c>
      <c r="F15" s="848">
        <v>430.05</v>
      </c>
    </row>
    <row r="16" spans="1:6" ht="14.4" customHeight="1" x14ac:dyDescent="0.3">
      <c r="A16" s="857" t="s">
        <v>1232</v>
      </c>
      <c r="B16" s="849">
        <v>300.33</v>
      </c>
      <c r="C16" s="837">
        <v>1</v>
      </c>
      <c r="D16" s="849"/>
      <c r="E16" s="837">
        <v>0</v>
      </c>
      <c r="F16" s="850">
        <v>300.33</v>
      </c>
    </row>
    <row r="17" spans="1:6" ht="14.4" customHeight="1" x14ac:dyDescent="0.3">
      <c r="A17" s="857" t="s">
        <v>1242</v>
      </c>
      <c r="B17" s="849">
        <v>248.72</v>
      </c>
      <c r="C17" s="837">
        <v>0.8</v>
      </c>
      <c r="D17" s="849">
        <v>62.18</v>
      </c>
      <c r="E17" s="837">
        <v>0.2</v>
      </c>
      <c r="F17" s="850">
        <v>310.89999999999998</v>
      </c>
    </row>
    <row r="18" spans="1:6" ht="14.4" customHeight="1" x14ac:dyDescent="0.3">
      <c r="A18" s="857" t="s">
        <v>1240</v>
      </c>
      <c r="B18" s="849">
        <v>210.64</v>
      </c>
      <c r="C18" s="837">
        <v>1</v>
      </c>
      <c r="D18" s="849"/>
      <c r="E18" s="837">
        <v>0</v>
      </c>
      <c r="F18" s="850">
        <v>210.64</v>
      </c>
    </row>
    <row r="19" spans="1:6" ht="14.4" customHeight="1" x14ac:dyDescent="0.3">
      <c r="A19" s="857" t="s">
        <v>1295</v>
      </c>
      <c r="B19" s="849">
        <v>168.36</v>
      </c>
      <c r="C19" s="837">
        <v>0.77428256070640189</v>
      </c>
      <c r="D19" s="849">
        <v>49.08</v>
      </c>
      <c r="E19" s="837">
        <v>0.22571743929359822</v>
      </c>
      <c r="F19" s="850">
        <v>217.44</v>
      </c>
    </row>
    <row r="20" spans="1:6" ht="14.4" customHeight="1" x14ac:dyDescent="0.3">
      <c r="A20" s="857" t="s">
        <v>1227</v>
      </c>
      <c r="B20" s="849">
        <v>166.5</v>
      </c>
      <c r="C20" s="837">
        <v>1</v>
      </c>
      <c r="D20" s="849"/>
      <c r="E20" s="837">
        <v>0</v>
      </c>
      <c r="F20" s="850">
        <v>166.5</v>
      </c>
    </row>
    <row r="21" spans="1:6" ht="14.4" customHeight="1" x14ac:dyDescent="0.3">
      <c r="A21" s="857" t="s">
        <v>1850</v>
      </c>
      <c r="B21" s="849">
        <v>98.75</v>
      </c>
      <c r="C21" s="837">
        <v>1</v>
      </c>
      <c r="D21" s="849"/>
      <c r="E21" s="837">
        <v>0</v>
      </c>
      <c r="F21" s="850">
        <v>98.75</v>
      </c>
    </row>
    <row r="22" spans="1:6" ht="14.4" customHeight="1" x14ac:dyDescent="0.3">
      <c r="A22" s="857" t="s">
        <v>1280</v>
      </c>
      <c r="B22" s="849"/>
      <c r="C22" s="837">
        <v>0</v>
      </c>
      <c r="D22" s="849">
        <v>246.39</v>
      </c>
      <c r="E22" s="837">
        <v>1</v>
      </c>
      <c r="F22" s="850">
        <v>246.39</v>
      </c>
    </row>
    <row r="23" spans="1:6" ht="14.4" customHeight="1" x14ac:dyDescent="0.3">
      <c r="A23" s="857" t="s">
        <v>1231</v>
      </c>
      <c r="B23" s="849"/>
      <c r="C23" s="837">
        <v>0</v>
      </c>
      <c r="D23" s="849">
        <v>1847.49</v>
      </c>
      <c r="E23" s="837">
        <v>1</v>
      </c>
      <c r="F23" s="850">
        <v>1847.49</v>
      </c>
    </row>
    <row r="24" spans="1:6" ht="14.4" customHeight="1" x14ac:dyDescent="0.3">
      <c r="A24" s="857" t="s">
        <v>1290</v>
      </c>
      <c r="B24" s="849"/>
      <c r="C24" s="837">
        <v>0</v>
      </c>
      <c r="D24" s="849">
        <v>65.36</v>
      </c>
      <c r="E24" s="837">
        <v>1</v>
      </c>
      <c r="F24" s="850">
        <v>65.36</v>
      </c>
    </row>
    <row r="25" spans="1:6" ht="14.4" customHeight="1" x14ac:dyDescent="0.3">
      <c r="A25" s="857" t="s">
        <v>1228</v>
      </c>
      <c r="B25" s="849"/>
      <c r="C25" s="837">
        <v>0</v>
      </c>
      <c r="D25" s="849">
        <v>57.6</v>
      </c>
      <c r="E25" s="837">
        <v>1</v>
      </c>
      <c r="F25" s="850">
        <v>57.6</v>
      </c>
    </row>
    <row r="26" spans="1:6" ht="14.4" customHeight="1" x14ac:dyDescent="0.3">
      <c r="A26" s="857" t="s">
        <v>1851</v>
      </c>
      <c r="B26" s="849"/>
      <c r="C26" s="837">
        <v>0</v>
      </c>
      <c r="D26" s="849">
        <v>614.79999999999995</v>
      </c>
      <c r="E26" s="837">
        <v>1</v>
      </c>
      <c r="F26" s="850">
        <v>614.79999999999995</v>
      </c>
    </row>
    <row r="27" spans="1:6" ht="14.4" customHeight="1" x14ac:dyDescent="0.3">
      <c r="A27" s="857" t="s">
        <v>1248</v>
      </c>
      <c r="B27" s="849"/>
      <c r="C27" s="837">
        <v>0</v>
      </c>
      <c r="D27" s="849">
        <v>77.790000000000006</v>
      </c>
      <c r="E27" s="837">
        <v>1</v>
      </c>
      <c r="F27" s="850">
        <v>77.790000000000006</v>
      </c>
    </row>
    <row r="28" spans="1:6" ht="14.4" customHeight="1" x14ac:dyDescent="0.3">
      <c r="A28" s="857" t="s">
        <v>1285</v>
      </c>
      <c r="B28" s="849"/>
      <c r="C28" s="837">
        <v>0</v>
      </c>
      <c r="D28" s="849">
        <v>352.64</v>
      </c>
      <c r="E28" s="837">
        <v>1</v>
      </c>
      <c r="F28" s="850">
        <v>352.64</v>
      </c>
    </row>
    <row r="29" spans="1:6" ht="14.4" customHeight="1" x14ac:dyDescent="0.3">
      <c r="A29" s="857" t="s">
        <v>1269</v>
      </c>
      <c r="B29" s="849"/>
      <c r="C29" s="837"/>
      <c r="D29" s="849">
        <v>0</v>
      </c>
      <c r="E29" s="837"/>
      <c r="F29" s="850">
        <v>0</v>
      </c>
    </row>
    <row r="30" spans="1:6" ht="14.4" customHeight="1" x14ac:dyDescent="0.3">
      <c r="A30" s="857" t="s">
        <v>1292</v>
      </c>
      <c r="B30" s="849"/>
      <c r="C30" s="837">
        <v>0</v>
      </c>
      <c r="D30" s="849">
        <v>913.2</v>
      </c>
      <c r="E30" s="837">
        <v>1</v>
      </c>
      <c r="F30" s="850">
        <v>913.2</v>
      </c>
    </row>
    <row r="31" spans="1:6" ht="14.4" customHeight="1" x14ac:dyDescent="0.3">
      <c r="A31" s="857" t="s">
        <v>1852</v>
      </c>
      <c r="B31" s="849">
        <v>0</v>
      </c>
      <c r="C31" s="837">
        <v>0</v>
      </c>
      <c r="D31" s="849">
        <v>241.54</v>
      </c>
      <c r="E31" s="837">
        <v>1</v>
      </c>
      <c r="F31" s="850">
        <v>241.54</v>
      </c>
    </row>
    <row r="32" spans="1:6" ht="14.4" customHeight="1" x14ac:dyDescent="0.3">
      <c r="A32" s="857" t="s">
        <v>1278</v>
      </c>
      <c r="B32" s="849"/>
      <c r="C32" s="837"/>
      <c r="D32" s="849">
        <v>0</v>
      </c>
      <c r="E32" s="837"/>
      <c r="F32" s="850">
        <v>0</v>
      </c>
    </row>
    <row r="33" spans="1:6" ht="14.4" customHeight="1" thickBot="1" x14ac:dyDescent="0.35">
      <c r="A33" s="858" t="s">
        <v>1853</v>
      </c>
      <c r="B33" s="853"/>
      <c r="C33" s="854">
        <v>0</v>
      </c>
      <c r="D33" s="853">
        <v>70.540000000000006</v>
      </c>
      <c r="E33" s="854">
        <v>1</v>
      </c>
      <c r="F33" s="855">
        <v>70.540000000000006</v>
      </c>
    </row>
    <row r="34" spans="1:6" ht="14.4" customHeight="1" thickBot="1" x14ac:dyDescent="0.35">
      <c r="A34" s="771" t="s">
        <v>3</v>
      </c>
      <c r="B34" s="772">
        <v>1623.35</v>
      </c>
      <c r="C34" s="773">
        <v>0.26090653106095185</v>
      </c>
      <c r="D34" s="772">
        <v>4598.6099999999997</v>
      </c>
      <c r="E34" s="773">
        <v>0.73909346893904804</v>
      </c>
      <c r="F34" s="774">
        <v>6221.96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{8D64B5F9-AD97-4EF6-9472-3D44FEBB8DA8}</x14:id>
        </ext>
      </extLst>
    </cfRule>
  </conditionalFormatting>
  <conditionalFormatting sqref="F15:F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{9836C8E1-1CD4-4E7C-8568-DCF389B7850C}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64B5F9-AD97-4EF6-9472-3D44FEBB8D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9836C8E1-1CD4-4E7C-8568-DCF389B785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1858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</v>
      </c>
      <c r="G3" s="47">
        <f>SUBTOTAL(9,G6:G1048576)</f>
        <v>1623.35</v>
      </c>
      <c r="H3" s="48">
        <f>IF(M3=0,0,G3/M3)</f>
        <v>0.26090653106095185</v>
      </c>
      <c r="I3" s="47">
        <f>SUBTOTAL(9,I6:I1048576)</f>
        <v>32</v>
      </c>
      <c r="J3" s="47">
        <f>SUBTOTAL(9,J6:J1048576)</f>
        <v>4598.6100000000006</v>
      </c>
      <c r="K3" s="48">
        <f>IF(M3=0,0,J3/M3)</f>
        <v>0.73909346893904826</v>
      </c>
      <c r="L3" s="47">
        <f>SUBTOTAL(9,L6:L1048576)</f>
        <v>47</v>
      </c>
      <c r="M3" s="49">
        <f>SUBTOTAL(9,M6:M1048576)</f>
        <v>6221.96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1642</v>
      </c>
      <c r="B6" s="825" t="s">
        <v>1458</v>
      </c>
      <c r="C6" s="825" t="s">
        <v>1553</v>
      </c>
      <c r="D6" s="825" t="s">
        <v>1460</v>
      </c>
      <c r="E6" s="825" t="s">
        <v>1554</v>
      </c>
      <c r="F6" s="225"/>
      <c r="G6" s="225"/>
      <c r="H6" s="830">
        <v>0</v>
      </c>
      <c r="I6" s="225">
        <v>1</v>
      </c>
      <c r="J6" s="225">
        <v>49.08</v>
      </c>
      <c r="K6" s="830">
        <v>1</v>
      </c>
      <c r="L6" s="225">
        <v>1</v>
      </c>
      <c r="M6" s="848">
        <v>49.08</v>
      </c>
    </row>
    <row r="7" spans="1:13" ht="14.4" customHeight="1" x14ac:dyDescent="0.3">
      <c r="A7" s="831" t="s">
        <v>1642</v>
      </c>
      <c r="B7" s="832" t="s">
        <v>1323</v>
      </c>
      <c r="C7" s="832" t="s">
        <v>1324</v>
      </c>
      <c r="D7" s="832" t="s">
        <v>753</v>
      </c>
      <c r="E7" s="832" t="s">
        <v>1325</v>
      </c>
      <c r="F7" s="849"/>
      <c r="G7" s="849"/>
      <c r="H7" s="837">
        <v>0</v>
      </c>
      <c r="I7" s="849">
        <v>1</v>
      </c>
      <c r="J7" s="849">
        <v>225.06</v>
      </c>
      <c r="K7" s="837">
        <v>1</v>
      </c>
      <c r="L7" s="849">
        <v>1</v>
      </c>
      <c r="M7" s="850">
        <v>225.06</v>
      </c>
    </row>
    <row r="8" spans="1:13" ht="14.4" customHeight="1" x14ac:dyDescent="0.3">
      <c r="A8" s="831" t="s">
        <v>1642</v>
      </c>
      <c r="B8" s="832" t="s">
        <v>1368</v>
      </c>
      <c r="C8" s="832" t="s">
        <v>1371</v>
      </c>
      <c r="D8" s="832" t="s">
        <v>747</v>
      </c>
      <c r="E8" s="832" t="s">
        <v>1372</v>
      </c>
      <c r="F8" s="849"/>
      <c r="G8" s="849"/>
      <c r="H8" s="837"/>
      <c r="I8" s="849">
        <v>2</v>
      </c>
      <c r="J8" s="849">
        <v>0</v>
      </c>
      <c r="K8" s="837"/>
      <c r="L8" s="849">
        <v>2</v>
      </c>
      <c r="M8" s="850">
        <v>0</v>
      </c>
    </row>
    <row r="9" spans="1:13" ht="14.4" customHeight="1" x14ac:dyDescent="0.3">
      <c r="A9" s="831" t="s">
        <v>1643</v>
      </c>
      <c r="B9" s="832" t="s">
        <v>1408</v>
      </c>
      <c r="C9" s="832" t="s">
        <v>1810</v>
      </c>
      <c r="D9" s="832" t="s">
        <v>1811</v>
      </c>
      <c r="E9" s="832" t="s">
        <v>1812</v>
      </c>
      <c r="F9" s="849">
        <v>2</v>
      </c>
      <c r="G9" s="849">
        <v>210.64</v>
      </c>
      <c r="H9" s="837">
        <v>1</v>
      </c>
      <c r="I9" s="849"/>
      <c r="J9" s="849"/>
      <c r="K9" s="837">
        <v>0</v>
      </c>
      <c r="L9" s="849">
        <v>2</v>
      </c>
      <c r="M9" s="850">
        <v>210.64</v>
      </c>
    </row>
    <row r="10" spans="1:13" ht="14.4" customHeight="1" x14ac:dyDescent="0.3">
      <c r="A10" s="831" t="s">
        <v>1643</v>
      </c>
      <c r="B10" s="832" t="s">
        <v>1416</v>
      </c>
      <c r="C10" s="832" t="s">
        <v>1770</v>
      </c>
      <c r="D10" s="832" t="s">
        <v>1771</v>
      </c>
      <c r="E10" s="832" t="s">
        <v>1375</v>
      </c>
      <c r="F10" s="849">
        <v>3</v>
      </c>
      <c r="G10" s="849">
        <v>186.54</v>
      </c>
      <c r="H10" s="837">
        <v>1</v>
      </c>
      <c r="I10" s="849"/>
      <c r="J10" s="849"/>
      <c r="K10" s="837">
        <v>0</v>
      </c>
      <c r="L10" s="849">
        <v>3</v>
      </c>
      <c r="M10" s="850">
        <v>186.54</v>
      </c>
    </row>
    <row r="11" spans="1:13" ht="14.4" customHeight="1" x14ac:dyDescent="0.3">
      <c r="A11" s="831" t="s">
        <v>1643</v>
      </c>
      <c r="B11" s="832" t="s">
        <v>1854</v>
      </c>
      <c r="C11" s="832" t="s">
        <v>1806</v>
      </c>
      <c r="D11" s="832" t="s">
        <v>1807</v>
      </c>
      <c r="E11" s="832" t="s">
        <v>1808</v>
      </c>
      <c r="F11" s="849"/>
      <c r="G11" s="849"/>
      <c r="H11" s="837">
        <v>0</v>
      </c>
      <c r="I11" s="849">
        <v>1</v>
      </c>
      <c r="J11" s="849">
        <v>70.540000000000006</v>
      </c>
      <c r="K11" s="837">
        <v>1</v>
      </c>
      <c r="L11" s="849">
        <v>1</v>
      </c>
      <c r="M11" s="850">
        <v>70.540000000000006</v>
      </c>
    </row>
    <row r="12" spans="1:13" ht="14.4" customHeight="1" x14ac:dyDescent="0.3">
      <c r="A12" s="831" t="s">
        <v>1643</v>
      </c>
      <c r="B12" s="832" t="s">
        <v>1855</v>
      </c>
      <c r="C12" s="832" t="s">
        <v>1821</v>
      </c>
      <c r="D12" s="832" t="s">
        <v>1822</v>
      </c>
      <c r="E12" s="832" t="s">
        <v>1823</v>
      </c>
      <c r="F12" s="849">
        <v>2</v>
      </c>
      <c r="G12" s="849">
        <v>0</v>
      </c>
      <c r="H12" s="837"/>
      <c r="I12" s="849"/>
      <c r="J12" s="849"/>
      <c r="K12" s="837"/>
      <c r="L12" s="849">
        <v>2</v>
      </c>
      <c r="M12" s="850">
        <v>0</v>
      </c>
    </row>
    <row r="13" spans="1:13" ht="14.4" customHeight="1" x14ac:dyDescent="0.3">
      <c r="A13" s="831" t="s">
        <v>1643</v>
      </c>
      <c r="B13" s="832" t="s">
        <v>1348</v>
      </c>
      <c r="C13" s="832" t="s">
        <v>1349</v>
      </c>
      <c r="D13" s="832" t="s">
        <v>740</v>
      </c>
      <c r="E13" s="832" t="s">
        <v>1350</v>
      </c>
      <c r="F13" s="849"/>
      <c r="G13" s="849"/>
      <c r="H13" s="837">
        <v>0</v>
      </c>
      <c r="I13" s="849">
        <v>1</v>
      </c>
      <c r="J13" s="849">
        <v>65.36</v>
      </c>
      <c r="K13" s="837">
        <v>1</v>
      </c>
      <c r="L13" s="849">
        <v>1</v>
      </c>
      <c r="M13" s="850">
        <v>65.36</v>
      </c>
    </row>
    <row r="14" spans="1:13" ht="14.4" customHeight="1" x14ac:dyDescent="0.3">
      <c r="A14" s="831" t="s">
        <v>1644</v>
      </c>
      <c r="B14" s="832" t="s">
        <v>1308</v>
      </c>
      <c r="C14" s="832" t="s">
        <v>1777</v>
      </c>
      <c r="D14" s="832" t="s">
        <v>831</v>
      </c>
      <c r="E14" s="832" t="s">
        <v>1778</v>
      </c>
      <c r="F14" s="849"/>
      <c r="G14" s="849"/>
      <c r="H14" s="837">
        <v>0</v>
      </c>
      <c r="I14" s="849">
        <v>1</v>
      </c>
      <c r="J14" s="849">
        <v>1847.49</v>
      </c>
      <c r="K14" s="837">
        <v>1</v>
      </c>
      <c r="L14" s="849">
        <v>1</v>
      </c>
      <c r="M14" s="850">
        <v>1847.49</v>
      </c>
    </row>
    <row r="15" spans="1:13" ht="14.4" customHeight="1" x14ac:dyDescent="0.3">
      <c r="A15" s="831" t="s">
        <v>1644</v>
      </c>
      <c r="B15" s="832" t="s">
        <v>1416</v>
      </c>
      <c r="C15" s="832" t="s">
        <v>1769</v>
      </c>
      <c r="D15" s="832" t="s">
        <v>1418</v>
      </c>
      <c r="E15" s="832" t="s">
        <v>1375</v>
      </c>
      <c r="F15" s="849"/>
      <c r="G15" s="849"/>
      <c r="H15" s="837">
        <v>0</v>
      </c>
      <c r="I15" s="849">
        <v>1</v>
      </c>
      <c r="J15" s="849">
        <v>62.18</v>
      </c>
      <c r="K15" s="837">
        <v>1</v>
      </c>
      <c r="L15" s="849">
        <v>1</v>
      </c>
      <c r="M15" s="850">
        <v>62.18</v>
      </c>
    </row>
    <row r="16" spans="1:13" ht="14.4" customHeight="1" x14ac:dyDescent="0.3">
      <c r="A16" s="831" t="s">
        <v>1644</v>
      </c>
      <c r="B16" s="832" t="s">
        <v>1416</v>
      </c>
      <c r="C16" s="832" t="s">
        <v>1770</v>
      </c>
      <c r="D16" s="832" t="s">
        <v>1771</v>
      </c>
      <c r="E16" s="832" t="s">
        <v>1375</v>
      </c>
      <c r="F16" s="849">
        <v>1</v>
      </c>
      <c r="G16" s="849">
        <v>62.18</v>
      </c>
      <c r="H16" s="837">
        <v>1</v>
      </c>
      <c r="I16" s="849"/>
      <c r="J16" s="849"/>
      <c r="K16" s="837">
        <v>0</v>
      </c>
      <c r="L16" s="849">
        <v>1</v>
      </c>
      <c r="M16" s="850">
        <v>62.18</v>
      </c>
    </row>
    <row r="17" spans="1:13" ht="14.4" customHeight="1" x14ac:dyDescent="0.3">
      <c r="A17" s="831" t="s">
        <v>1644</v>
      </c>
      <c r="B17" s="832" t="s">
        <v>1351</v>
      </c>
      <c r="C17" s="832" t="s">
        <v>1352</v>
      </c>
      <c r="D17" s="832" t="s">
        <v>1353</v>
      </c>
      <c r="E17" s="832" t="s">
        <v>1354</v>
      </c>
      <c r="F17" s="849"/>
      <c r="G17" s="849"/>
      <c r="H17" s="837"/>
      <c r="I17" s="849">
        <v>2</v>
      </c>
      <c r="J17" s="849">
        <v>0</v>
      </c>
      <c r="K17" s="837"/>
      <c r="L17" s="849">
        <v>2</v>
      </c>
      <c r="M17" s="850">
        <v>0</v>
      </c>
    </row>
    <row r="18" spans="1:13" ht="14.4" customHeight="1" x14ac:dyDescent="0.3">
      <c r="A18" s="831" t="s">
        <v>1644</v>
      </c>
      <c r="B18" s="832" t="s">
        <v>1368</v>
      </c>
      <c r="C18" s="832" t="s">
        <v>1369</v>
      </c>
      <c r="D18" s="832" t="s">
        <v>747</v>
      </c>
      <c r="E18" s="832" t="s">
        <v>1370</v>
      </c>
      <c r="F18" s="849"/>
      <c r="G18" s="849"/>
      <c r="H18" s="837"/>
      <c r="I18" s="849">
        <v>1</v>
      </c>
      <c r="J18" s="849">
        <v>0</v>
      </c>
      <c r="K18" s="837"/>
      <c r="L18" s="849">
        <v>1</v>
      </c>
      <c r="M18" s="850">
        <v>0</v>
      </c>
    </row>
    <row r="19" spans="1:13" ht="14.4" customHeight="1" x14ac:dyDescent="0.3">
      <c r="A19" s="831" t="s">
        <v>1645</v>
      </c>
      <c r="B19" s="832" t="s">
        <v>1855</v>
      </c>
      <c r="C19" s="832" t="s">
        <v>1656</v>
      </c>
      <c r="D19" s="832" t="s">
        <v>1657</v>
      </c>
      <c r="E19" s="832" t="s">
        <v>1658</v>
      </c>
      <c r="F19" s="849"/>
      <c r="G19" s="849"/>
      <c r="H19" s="837">
        <v>0</v>
      </c>
      <c r="I19" s="849">
        <v>2</v>
      </c>
      <c r="J19" s="849">
        <v>241.54</v>
      </c>
      <c r="K19" s="837">
        <v>1</v>
      </c>
      <c r="L19" s="849">
        <v>2</v>
      </c>
      <c r="M19" s="850">
        <v>241.54</v>
      </c>
    </row>
    <row r="20" spans="1:13" ht="14.4" customHeight="1" x14ac:dyDescent="0.3">
      <c r="A20" s="831" t="s">
        <v>1646</v>
      </c>
      <c r="B20" s="832" t="s">
        <v>1856</v>
      </c>
      <c r="C20" s="832" t="s">
        <v>1832</v>
      </c>
      <c r="D20" s="832" t="s">
        <v>1833</v>
      </c>
      <c r="E20" s="832" t="s">
        <v>1816</v>
      </c>
      <c r="F20" s="849">
        <v>1</v>
      </c>
      <c r="G20" s="849">
        <v>98.75</v>
      </c>
      <c r="H20" s="837">
        <v>1</v>
      </c>
      <c r="I20" s="849"/>
      <c r="J20" s="849"/>
      <c r="K20" s="837">
        <v>0</v>
      </c>
      <c r="L20" s="849">
        <v>1</v>
      </c>
      <c r="M20" s="850">
        <v>98.75</v>
      </c>
    </row>
    <row r="21" spans="1:13" ht="14.4" customHeight="1" x14ac:dyDescent="0.3">
      <c r="A21" s="831" t="s">
        <v>1646</v>
      </c>
      <c r="B21" s="832" t="s">
        <v>1351</v>
      </c>
      <c r="C21" s="832" t="s">
        <v>1352</v>
      </c>
      <c r="D21" s="832" t="s">
        <v>1353</v>
      </c>
      <c r="E21" s="832" t="s">
        <v>1354</v>
      </c>
      <c r="F21" s="849"/>
      <c r="G21" s="849"/>
      <c r="H21" s="837"/>
      <c r="I21" s="849">
        <v>2</v>
      </c>
      <c r="J21" s="849">
        <v>0</v>
      </c>
      <c r="K21" s="837"/>
      <c r="L21" s="849">
        <v>2</v>
      </c>
      <c r="M21" s="850">
        <v>0</v>
      </c>
    </row>
    <row r="22" spans="1:13" ht="14.4" customHeight="1" x14ac:dyDescent="0.3">
      <c r="A22" s="831" t="s">
        <v>1648</v>
      </c>
      <c r="B22" s="832" t="s">
        <v>1382</v>
      </c>
      <c r="C22" s="832" t="s">
        <v>1716</v>
      </c>
      <c r="D22" s="832" t="s">
        <v>1717</v>
      </c>
      <c r="E22" s="832" t="s">
        <v>1718</v>
      </c>
      <c r="F22" s="849">
        <v>2</v>
      </c>
      <c r="G22" s="849">
        <v>166.5</v>
      </c>
      <c r="H22" s="837">
        <v>1</v>
      </c>
      <c r="I22" s="849"/>
      <c r="J22" s="849"/>
      <c r="K22" s="837">
        <v>0</v>
      </c>
      <c r="L22" s="849">
        <v>2</v>
      </c>
      <c r="M22" s="850">
        <v>166.5</v>
      </c>
    </row>
    <row r="23" spans="1:13" ht="14.4" customHeight="1" x14ac:dyDescent="0.3">
      <c r="A23" s="831" t="s">
        <v>1648</v>
      </c>
      <c r="B23" s="832" t="s">
        <v>1392</v>
      </c>
      <c r="C23" s="832" t="s">
        <v>1699</v>
      </c>
      <c r="D23" s="832" t="s">
        <v>1700</v>
      </c>
      <c r="E23" s="832" t="s">
        <v>1701</v>
      </c>
      <c r="F23" s="849">
        <v>1</v>
      </c>
      <c r="G23" s="849">
        <v>300.33</v>
      </c>
      <c r="H23" s="837">
        <v>1</v>
      </c>
      <c r="I23" s="849"/>
      <c r="J23" s="849"/>
      <c r="K23" s="837">
        <v>0</v>
      </c>
      <c r="L23" s="849">
        <v>1</v>
      </c>
      <c r="M23" s="850">
        <v>300.33</v>
      </c>
    </row>
    <row r="24" spans="1:13" ht="14.4" customHeight="1" x14ac:dyDescent="0.3">
      <c r="A24" s="831" t="s">
        <v>1648</v>
      </c>
      <c r="B24" s="832" t="s">
        <v>1316</v>
      </c>
      <c r="C24" s="832" t="s">
        <v>1709</v>
      </c>
      <c r="D24" s="832" t="s">
        <v>690</v>
      </c>
      <c r="E24" s="832" t="s">
        <v>1710</v>
      </c>
      <c r="F24" s="849"/>
      <c r="G24" s="849"/>
      <c r="H24" s="837">
        <v>0</v>
      </c>
      <c r="I24" s="849">
        <v>1</v>
      </c>
      <c r="J24" s="849">
        <v>77.790000000000006</v>
      </c>
      <c r="K24" s="837">
        <v>1</v>
      </c>
      <c r="L24" s="849">
        <v>1</v>
      </c>
      <c r="M24" s="850">
        <v>77.790000000000006</v>
      </c>
    </row>
    <row r="25" spans="1:13" ht="14.4" customHeight="1" x14ac:dyDescent="0.3">
      <c r="A25" s="831" t="s">
        <v>1648</v>
      </c>
      <c r="B25" s="832" t="s">
        <v>1445</v>
      </c>
      <c r="C25" s="832" t="s">
        <v>1720</v>
      </c>
      <c r="D25" s="832" t="s">
        <v>1721</v>
      </c>
      <c r="E25" s="832" t="s">
        <v>1722</v>
      </c>
      <c r="F25" s="849">
        <v>1</v>
      </c>
      <c r="G25" s="849">
        <v>430.05</v>
      </c>
      <c r="H25" s="837">
        <v>1</v>
      </c>
      <c r="I25" s="849"/>
      <c r="J25" s="849"/>
      <c r="K25" s="837">
        <v>0</v>
      </c>
      <c r="L25" s="849">
        <v>1</v>
      </c>
      <c r="M25" s="850">
        <v>430.05</v>
      </c>
    </row>
    <row r="26" spans="1:13" ht="14.4" customHeight="1" x14ac:dyDescent="0.3">
      <c r="A26" s="831" t="s">
        <v>1648</v>
      </c>
      <c r="B26" s="832" t="s">
        <v>1458</v>
      </c>
      <c r="C26" s="832" t="s">
        <v>1729</v>
      </c>
      <c r="D26" s="832" t="s">
        <v>1460</v>
      </c>
      <c r="E26" s="832" t="s">
        <v>1730</v>
      </c>
      <c r="F26" s="849">
        <v>2</v>
      </c>
      <c r="G26" s="849">
        <v>168.36</v>
      </c>
      <c r="H26" s="837">
        <v>1</v>
      </c>
      <c r="I26" s="849"/>
      <c r="J26" s="849"/>
      <c r="K26" s="837">
        <v>0</v>
      </c>
      <c r="L26" s="849">
        <v>2</v>
      </c>
      <c r="M26" s="850">
        <v>168.36</v>
      </c>
    </row>
    <row r="27" spans="1:13" ht="14.4" customHeight="1" x14ac:dyDescent="0.3">
      <c r="A27" s="831" t="s">
        <v>1648</v>
      </c>
      <c r="B27" s="832" t="s">
        <v>1323</v>
      </c>
      <c r="C27" s="832" t="s">
        <v>1326</v>
      </c>
      <c r="D27" s="832" t="s">
        <v>753</v>
      </c>
      <c r="E27" s="832" t="s">
        <v>1327</v>
      </c>
      <c r="F27" s="849"/>
      <c r="G27" s="849"/>
      <c r="H27" s="837">
        <v>0</v>
      </c>
      <c r="I27" s="849">
        <v>1</v>
      </c>
      <c r="J27" s="849">
        <v>154.36000000000001</v>
      </c>
      <c r="K27" s="837">
        <v>1</v>
      </c>
      <c r="L27" s="849">
        <v>1</v>
      </c>
      <c r="M27" s="850">
        <v>154.36000000000001</v>
      </c>
    </row>
    <row r="28" spans="1:13" ht="14.4" customHeight="1" x14ac:dyDescent="0.3">
      <c r="A28" s="831" t="s">
        <v>1649</v>
      </c>
      <c r="B28" s="832" t="s">
        <v>1296</v>
      </c>
      <c r="C28" s="832" t="s">
        <v>1747</v>
      </c>
      <c r="D28" s="832" t="s">
        <v>1300</v>
      </c>
      <c r="E28" s="832" t="s">
        <v>1301</v>
      </c>
      <c r="F28" s="849"/>
      <c r="G28" s="849"/>
      <c r="H28" s="837">
        <v>0</v>
      </c>
      <c r="I28" s="849">
        <v>1</v>
      </c>
      <c r="J28" s="849">
        <v>57.6</v>
      </c>
      <c r="K28" s="837">
        <v>1</v>
      </c>
      <c r="L28" s="849">
        <v>1</v>
      </c>
      <c r="M28" s="850">
        <v>57.6</v>
      </c>
    </row>
    <row r="29" spans="1:13" ht="14.4" customHeight="1" x14ac:dyDescent="0.3">
      <c r="A29" s="831" t="s">
        <v>1649</v>
      </c>
      <c r="B29" s="832" t="s">
        <v>1323</v>
      </c>
      <c r="C29" s="832" t="s">
        <v>1326</v>
      </c>
      <c r="D29" s="832" t="s">
        <v>753</v>
      </c>
      <c r="E29" s="832" t="s">
        <v>1327</v>
      </c>
      <c r="F29" s="849"/>
      <c r="G29" s="849"/>
      <c r="H29" s="837">
        <v>0</v>
      </c>
      <c r="I29" s="849">
        <v>1</v>
      </c>
      <c r="J29" s="849">
        <v>154.36000000000001</v>
      </c>
      <c r="K29" s="837">
        <v>1</v>
      </c>
      <c r="L29" s="849">
        <v>1</v>
      </c>
      <c r="M29" s="850">
        <v>154.36000000000001</v>
      </c>
    </row>
    <row r="30" spans="1:13" ht="14.4" customHeight="1" x14ac:dyDescent="0.3">
      <c r="A30" s="831" t="s">
        <v>1649</v>
      </c>
      <c r="B30" s="832" t="s">
        <v>1323</v>
      </c>
      <c r="C30" s="832" t="s">
        <v>1324</v>
      </c>
      <c r="D30" s="832" t="s">
        <v>753</v>
      </c>
      <c r="E30" s="832" t="s">
        <v>1325</v>
      </c>
      <c r="F30" s="849"/>
      <c r="G30" s="849"/>
      <c r="H30" s="837">
        <v>0</v>
      </c>
      <c r="I30" s="849">
        <v>1</v>
      </c>
      <c r="J30" s="849">
        <v>225.06</v>
      </c>
      <c r="K30" s="837">
        <v>1</v>
      </c>
      <c r="L30" s="849">
        <v>1</v>
      </c>
      <c r="M30" s="850">
        <v>225.06</v>
      </c>
    </row>
    <row r="31" spans="1:13" ht="14.4" customHeight="1" x14ac:dyDescent="0.3">
      <c r="A31" s="831" t="s">
        <v>1649</v>
      </c>
      <c r="B31" s="832" t="s">
        <v>1351</v>
      </c>
      <c r="C31" s="832" t="s">
        <v>1352</v>
      </c>
      <c r="D31" s="832" t="s">
        <v>1353</v>
      </c>
      <c r="E31" s="832" t="s">
        <v>1354</v>
      </c>
      <c r="F31" s="849"/>
      <c r="G31" s="849"/>
      <c r="H31" s="837"/>
      <c r="I31" s="849">
        <v>2</v>
      </c>
      <c r="J31" s="849">
        <v>0</v>
      </c>
      <c r="K31" s="837"/>
      <c r="L31" s="849">
        <v>2</v>
      </c>
      <c r="M31" s="850">
        <v>0</v>
      </c>
    </row>
    <row r="32" spans="1:13" ht="14.4" customHeight="1" x14ac:dyDescent="0.3">
      <c r="A32" s="831" t="s">
        <v>1649</v>
      </c>
      <c r="B32" s="832" t="s">
        <v>1857</v>
      </c>
      <c r="C32" s="832" t="s">
        <v>1749</v>
      </c>
      <c r="D32" s="832" t="s">
        <v>1750</v>
      </c>
      <c r="E32" s="832" t="s">
        <v>1751</v>
      </c>
      <c r="F32" s="849"/>
      <c r="G32" s="849"/>
      <c r="H32" s="837">
        <v>0</v>
      </c>
      <c r="I32" s="849">
        <v>5</v>
      </c>
      <c r="J32" s="849">
        <v>614.79999999999995</v>
      </c>
      <c r="K32" s="837">
        <v>1</v>
      </c>
      <c r="L32" s="849">
        <v>5</v>
      </c>
      <c r="M32" s="850">
        <v>614.79999999999995</v>
      </c>
    </row>
    <row r="33" spans="1:13" ht="14.4" customHeight="1" x14ac:dyDescent="0.3">
      <c r="A33" s="831" t="s">
        <v>1649</v>
      </c>
      <c r="B33" s="832" t="s">
        <v>1618</v>
      </c>
      <c r="C33" s="832" t="s">
        <v>1619</v>
      </c>
      <c r="D33" s="832" t="s">
        <v>1620</v>
      </c>
      <c r="E33" s="832" t="s">
        <v>1621</v>
      </c>
      <c r="F33" s="849"/>
      <c r="G33" s="849"/>
      <c r="H33" s="837">
        <v>0</v>
      </c>
      <c r="I33" s="849">
        <v>2</v>
      </c>
      <c r="J33" s="849">
        <v>352.64</v>
      </c>
      <c r="K33" s="837">
        <v>1</v>
      </c>
      <c r="L33" s="849">
        <v>2</v>
      </c>
      <c r="M33" s="850">
        <v>352.64</v>
      </c>
    </row>
    <row r="34" spans="1:13" ht="14.4" customHeight="1" x14ac:dyDescent="0.3">
      <c r="A34" s="831" t="s">
        <v>1650</v>
      </c>
      <c r="B34" s="832" t="s">
        <v>1323</v>
      </c>
      <c r="C34" s="832" t="s">
        <v>1326</v>
      </c>
      <c r="D34" s="832" t="s">
        <v>753</v>
      </c>
      <c r="E34" s="832" t="s">
        <v>1327</v>
      </c>
      <c r="F34" s="849"/>
      <c r="G34" s="849"/>
      <c r="H34" s="837">
        <v>0</v>
      </c>
      <c r="I34" s="849">
        <v>1</v>
      </c>
      <c r="J34" s="849">
        <v>154.36000000000001</v>
      </c>
      <c r="K34" s="837">
        <v>1</v>
      </c>
      <c r="L34" s="849">
        <v>1</v>
      </c>
      <c r="M34" s="850">
        <v>154.36000000000001</v>
      </c>
    </row>
    <row r="35" spans="1:13" ht="14.4" customHeight="1" x14ac:dyDescent="0.3">
      <c r="A35" s="831" t="s">
        <v>1650</v>
      </c>
      <c r="B35" s="832" t="s">
        <v>1351</v>
      </c>
      <c r="C35" s="832" t="s">
        <v>1352</v>
      </c>
      <c r="D35" s="832" t="s">
        <v>1353</v>
      </c>
      <c r="E35" s="832" t="s">
        <v>1354</v>
      </c>
      <c r="F35" s="849"/>
      <c r="G35" s="849"/>
      <c r="H35" s="837"/>
      <c r="I35" s="849">
        <v>1</v>
      </c>
      <c r="J35" s="849">
        <v>0</v>
      </c>
      <c r="K35" s="837"/>
      <c r="L35" s="849">
        <v>1</v>
      </c>
      <c r="M35" s="850">
        <v>0</v>
      </c>
    </row>
    <row r="36" spans="1:13" ht="14.4" customHeight="1" thickBot="1" x14ac:dyDescent="0.35">
      <c r="A36" s="839" t="s">
        <v>1650</v>
      </c>
      <c r="B36" s="840" t="s">
        <v>1494</v>
      </c>
      <c r="C36" s="840" t="s">
        <v>1787</v>
      </c>
      <c r="D36" s="840" t="s">
        <v>1496</v>
      </c>
      <c r="E36" s="840" t="s">
        <v>1788</v>
      </c>
      <c r="F36" s="851"/>
      <c r="G36" s="851"/>
      <c r="H36" s="845">
        <v>0</v>
      </c>
      <c r="I36" s="851">
        <v>1</v>
      </c>
      <c r="J36" s="851">
        <v>246.39</v>
      </c>
      <c r="K36" s="845">
        <v>1</v>
      </c>
      <c r="L36" s="851">
        <v>1</v>
      </c>
      <c r="M36" s="852">
        <v>246.39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557</v>
      </c>
      <c r="B5" s="730" t="s">
        <v>558</v>
      </c>
      <c r="C5" s="731" t="s">
        <v>559</v>
      </c>
      <c r="D5" s="731" t="s">
        <v>559</v>
      </c>
      <c r="E5" s="731"/>
      <c r="F5" s="731" t="s">
        <v>559</v>
      </c>
      <c r="G5" s="731" t="s">
        <v>559</v>
      </c>
      <c r="H5" s="731" t="s">
        <v>559</v>
      </c>
      <c r="I5" s="732" t="s">
        <v>559</v>
      </c>
      <c r="J5" s="733" t="s">
        <v>73</v>
      </c>
    </row>
    <row r="6" spans="1:10" ht="14.4" customHeight="1" x14ac:dyDescent="0.3">
      <c r="A6" s="729" t="s">
        <v>557</v>
      </c>
      <c r="B6" s="730" t="s">
        <v>1859</v>
      </c>
      <c r="C6" s="731">
        <v>5409.4345299999995</v>
      </c>
      <c r="D6" s="731">
        <v>4040.8543499999987</v>
      </c>
      <c r="E6" s="731"/>
      <c r="F6" s="731">
        <v>5253.3007500000022</v>
      </c>
      <c r="G6" s="731">
        <v>4799.8985000000002</v>
      </c>
      <c r="H6" s="731">
        <v>453.40225000000191</v>
      </c>
      <c r="I6" s="732">
        <v>1.0944607995356572</v>
      </c>
      <c r="J6" s="733" t="s">
        <v>1</v>
      </c>
    </row>
    <row r="7" spans="1:10" ht="14.4" customHeight="1" x14ac:dyDescent="0.3">
      <c r="A7" s="729" t="s">
        <v>557</v>
      </c>
      <c r="B7" s="730" t="s">
        <v>1860</v>
      </c>
      <c r="C7" s="731">
        <v>999.42628999999999</v>
      </c>
      <c r="D7" s="731">
        <v>1901.1902600000003</v>
      </c>
      <c r="E7" s="731"/>
      <c r="F7" s="731">
        <v>2652.8500199999999</v>
      </c>
      <c r="G7" s="731">
        <v>2666.6667499999999</v>
      </c>
      <c r="H7" s="731">
        <v>-13.816730000000007</v>
      </c>
      <c r="I7" s="732">
        <v>0.99481872641191482</v>
      </c>
      <c r="J7" s="733" t="s">
        <v>1</v>
      </c>
    </row>
    <row r="8" spans="1:10" ht="14.4" customHeight="1" x14ac:dyDescent="0.3">
      <c r="A8" s="729" t="s">
        <v>557</v>
      </c>
      <c r="B8" s="730" t="s">
        <v>1861</v>
      </c>
      <c r="C8" s="731">
        <v>9566.5381799999996</v>
      </c>
      <c r="D8" s="731">
        <v>9033.4978499999997</v>
      </c>
      <c r="E8" s="731"/>
      <c r="F8" s="731">
        <v>12582.792210000001</v>
      </c>
      <c r="G8" s="731">
        <v>7600.0375000000004</v>
      </c>
      <c r="H8" s="731">
        <v>4982.7547100000011</v>
      </c>
      <c r="I8" s="732">
        <v>1.6556223847579701</v>
      </c>
      <c r="J8" s="733" t="s">
        <v>1</v>
      </c>
    </row>
    <row r="9" spans="1:10" ht="14.4" customHeight="1" x14ac:dyDescent="0.3">
      <c r="A9" s="729" t="s">
        <v>557</v>
      </c>
      <c r="B9" s="730" t="s">
        <v>1862</v>
      </c>
      <c r="C9" s="731">
        <v>484.41626999999994</v>
      </c>
      <c r="D9" s="731">
        <v>426.65709999999996</v>
      </c>
      <c r="E9" s="731"/>
      <c r="F9" s="731">
        <v>1421.8071800000007</v>
      </c>
      <c r="G9" s="731">
        <v>770</v>
      </c>
      <c r="H9" s="731">
        <v>651.8071800000007</v>
      </c>
      <c r="I9" s="732">
        <v>1.8465028311688321</v>
      </c>
      <c r="J9" s="733" t="s">
        <v>1</v>
      </c>
    </row>
    <row r="10" spans="1:10" ht="14.4" customHeight="1" x14ac:dyDescent="0.3">
      <c r="A10" s="729" t="s">
        <v>557</v>
      </c>
      <c r="B10" s="730" t="s">
        <v>1863</v>
      </c>
      <c r="C10" s="731">
        <v>3.2171400000000001</v>
      </c>
      <c r="D10" s="731">
        <v>3.5534799999999995</v>
      </c>
      <c r="E10" s="731"/>
      <c r="F10" s="731">
        <v>0</v>
      </c>
      <c r="G10" s="731">
        <v>4.999999633789062</v>
      </c>
      <c r="H10" s="731">
        <v>-4.999999633789062</v>
      </c>
      <c r="I10" s="732">
        <v>0</v>
      </c>
      <c r="J10" s="733" t="s">
        <v>1</v>
      </c>
    </row>
    <row r="11" spans="1:10" ht="14.4" customHeight="1" x14ac:dyDescent="0.3">
      <c r="A11" s="729" t="s">
        <v>557</v>
      </c>
      <c r="B11" s="730" t="s">
        <v>1864</v>
      </c>
      <c r="C11" s="731">
        <v>0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559</v>
      </c>
      <c r="J11" s="733" t="s">
        <v>1</v>
      </c>
    </row>
    <row r="12" spans="1:10" ht="14.4" customHeight="1" x14ac:dyDescent="0.3">
      <c r="A12" s="729" t="s">
        <v>557</v>
      </c>
      <c r="B12" s="730" t="s">
        <v>1865</v>
      </c>
      <c r="C12" s="731">
        <v>468.55181999999991</v>
      </c>
      <c r="D12" s="731">
        <v>426.05473000000006</v>
      </c>
      <c r="E12" s="731"/>
      <c r="F12" s="731">
        <v>543.33703999999977</v>
      </c>
      <c r="G12" s="731">
        <v>471.66667639160153</v>
      </c>
      <c r="H12" s="731">
        <v>71.670363608398247</v>
      </c>
      <c r="I12" s="732">
        <v>1.1519512978035655</v>
      </c>
      <c r="J12" s="733" t="s">
        <v>1</v>
      </c>
    </row>
    <row r="13" spans="1:10" ht="14.4" customHeight="1" x14ac:dyDescent="0.3">
      <c r="A13" s="729" t="s">
        <v>557</v>
      </c>
      <c r="B13" s="730" t="s">
        <v>1866</v>
      </c>
      <c r="C13" s="731">
        <v>1281.6500700000001</v>
      </c>
      <c r="D13" s="731">
        <v>1082.3154100000002</v>
      </c>
      <c r="E13" s="731"/>
      <c r="F13" s="731">
        <v>1615.1612799999998</v>
      </c>
      <c r="G13" s="731">
        <v>1333.3333401489258</v>
      </c>
      <c r="H13" s="731">
        <v>281.82793985107401</v>
      </c>
      <c r="I13" s="732">
        <v>1.2113709538078419</v>
      </c>
      <c r="J13" s="733" t="s">
        <v>1</v>
      </c>
    </row>
    <row r="14" spans="1:10" ht="14.4" customHeight="1" x14ac:dyDescent="0.3">
      <c r="A14" s="729" t="s">
        <v>557</v>
      </c>
      <c r="B14" s="730" t="s">
        <v>1867</v>
      </c>
      <c r="C14" s="731">
        <v>16.563459999999999</v>
      </c>
      <c r="D14" s="731">
        <v>21.721659999999996</v>
      </c>
      <c r="E14" s="731"/>
      <c r="F14" s="731">
        <v>17.064189999999996</v>
      </c>
      <c r="G14" s="731">
        <v>24.999999572753907</v>
      </c>
      <c r="H14" s="731">
        <v>-7.9358095727539109</v>
      </c>
      <c r="I14" s="732">
        <v>0.68256761166497371</v>
      </c>
      <c r="J14" s="733" t="s">
        <v>1</v>
      </c>
    </row>
    <row r="15" spans="1:10" ht="14.4" customHeight="1" x14ac:dyDescent="0.3">
      <c r="A15" s="729" t="s">
        <v>557</v>
      </c>
      <c r="B15" s="730" t="s">
        <v>1868</v>
      </c>
      <c r="C15" s="731">
        <v>185.08586</v>
      </c>
      <c r="D15" s="731">
        <v>241.97643999999997</v>
      </c>
      <c r="E15" s="731"/>
      <c r="F15" s="731">
        <v>240.42234999999994</v>
      </c>
      <c r="G15" s="731">
        <v>256.66667187500002</v>
      </c>
      <c r="H15" s="731">
        <v>-16.244321875000082</v>
      </c>
      <c r="I15" s="732">
        <v>0.93671043553753142</v>
      </c>
      <c r="J15" s="733" t="s">
        <v>1</v>
      </c>
    </row>
    <row r="16" spans="1:10" ht="14.4" customHeight="1" x14ac:dyDescent="0.3">
      <c r="A16" s="729" t="s">
        <v>557</v>
      </c>
      <c r="B16" s="730" t="s">
        <v>1869</v>
      </c>
      <c r="C16" s="731">
        <v>24.001860000000001</v>
      </c>
      <c r="D16" s="731">
        <v>22.744459999999997</v>
      </c>
      <c r="E16" s="731"/>
      <c r="F16" s="731">
        <v>28.102909999999998</v>
      </c>
      <c r="G16" s="731">
        <v>30.000000473022457</v>
      </c>
      <c r="H16" s="731">
        <v>-1.8970904730224589</v>
      </c>
      <c r="I16" s="732">
        <v>0.93676365189632516</v>
      </c>
      <c r="J16" s="733" t="s">
        <v>1</v>
      </c>
    </row>
    <row r="17" spans="1:10" ht="14.4" customHeight="1" x14ac:dyDescent="0.3">
      <c r="A17" s="729" t="s">
        <v>557</v>
      </c>
      <c r="B17" s="730" t="s">
        <v>1870</v>
      </c>
      <c r="C17" s="731">
        <v>83.951610000000002</v>
      </c>
      <c r="D17" s="731">
        <v>140.39403000000001</v>
      </c>
      <c r="E17" s="731"/>
      <c r="F17" s="731">
        <v>153.52663000000001</v>
      </c>
      <c r="G17" s="731">
        <v>130.00000439453123</v>
      </c>
      <c r="H17" s="731">
        <v>23.52662560546878</v>
      </c>
      <c r="I17" s="732">
        <v>1.1809740370013286</v>
      </c>
      <c r="J17" s="733" t="s">
        <v>1</v>
      </c>
    </row>
    <row r="18" spans="1:10" ht="14.4" customHeight="1" x14ac:dyDescent="0.3">
      <c r="A18" s="729" t="s">
        <v>557</v>
      </c>
      <c r="B18" s="730" t="s">
        <v>1871</v>
      </c>
      <c r="C18" s="731">
        <v>0</v>
      </c>
      <c r="D18" s="731">
        <v>0</v>
      </c>
      <c r="E18" s="731"/>
      <c r="F18" s="731">
        <v>2.97418</v>
      </c>
      <c r="G18" s="731">
        <v>100</v>
      </c>
      <c r="H18" s="731">
        <v>-97.025819999999996</v>
      </c>
      <c r="I18" s="732">
        <v>2.9741799999999999E-2</v>
      </c>
      <c r="J18" s="733" t="s">
        <v>1</v>
      </c>
    </row>
    <row r="19" spans="1:10" ht="14.4" customHeight="1" x14ac:dyDescent="0.3">
      <c r="A19" s="729" t="s">
        <v>557</v>
      </c>
      <c r="B19" s="730" t="s">
        <v>1872</v>
      </c>
      <c r="C19" s="731">
        <v>666.75165999999979</v>
      </c>
      <c r="D19" s="731">
        <v>731.35153000000014</v>
      </c>
      <c r="E19" s="731"/>
      <c r="F19" s="731">
        <v>148.80223000000001</v>
      </c>
      <c r="G19" s="731">
        <v>750.00003125000001</v>
      </c>
      <c r="H19" s="731">
        <v>-601.19780125</v>
      </c>
      <c r="I19" s="732">
        <v>0.19840296506654312</v>
      </c>
      <c r="J19" s="733" t="s">
        <v>1</v>
      </c>
    </row>
    <row r="20" spans="1:10" ht="14.4" customHeight="1" x14ac:dyDescent="0.3">
      <c r="A20" s="729" t="s">
        <v>557</v>
      </c>
      <c r="B20" s="730" t="s">
        <v>1873</v>
      </c>
      <c r="C20" s="731">
        <v>78.865159999999989</v>
      </c>
      <c r="D20" s="731">
        <v>96.98869999999998</v>
      </c>
      <c r="E20" s="731"/>
      <c r="F20" s="731">
        <v>105.91273000000001</v>
      </c>
      <c r="G20" s="731">
        <v>113.33333020019531</v>
      </c>
      <c r="H20" s="731">
        <v>-7.4206002001952953</v>
      </c>
      <c r="I20" s="732">
        <v>0.93452411407052693</v>
      </c>
      <c r="J20" s="733" t="s">
        <v>1</v>
      </c>
    </row>
    <row r="21" spans="1:10" ht="14.4" customHeight="1" x14ac:dyDescent="0.3">
      <c r="A21" s="729" t="s">
        <v>557</v>
      </c>
      <c r="B21" s="730" t="s">
        <v>1874</v>
      </c>
      <c r="C21" s="731">
        <v>7.2550400000000002</v>
      </c>
      <c r="D21" s="731">
        <v>0</v>
      </c>
      <c r="E21" s="731"/>
      <c r="F21" s="731">
        <v>0</v>
      </c>
      <c r="G21" s="731">
        <v>5</v>
      </c>
      <c r="H21" s="731">
        <v>-5</v>
      </c>
      <c r="I21" s="732">
        <v>0</v>
      </c>
      <c r="J21" s="733" t="s">
        <v>1</v>
      </c>
    </row>
    <row r="22" spans="1:10" ht="14.4" customHeight="1" x14ac:dyDescent="0.3">
      <c r="A22" s="729" t="s">
        <v>557</v>
      </c>
      <c r="B22" s="730" t="s">
        <v>1875</v>
      </c>
      <c r="C22" s="731">
        <v>0</v>
      </c>
      <c r="D22" s="731">
        <v>0</v>
      </c>
      <c r="E22" s="731"/>
      <c r="F22" s="731">
        <v>9.3149999999999995</v>
      </c>
      <c r="G22" s="731">
        <v>0</v>
      </c>
      <c r="H22" s="731">
        <v>9.3149999999999995</v>
      </c>
      <c r="I22" s="732" t="s">
        <v>559</v>
      </c>
      <c r="J22" s="733" t="s">
        <v>1</v>
      </c>
    </row>
    <row r="23" spans="1:10" ht="14.4" customHeight="1" x14ac:dyDescent="0.3">
      <c r="A23" s="729" t="s">
        <v>557</v>
      </c>
      <c r="B23" s="730" t="s">
        <v>570</v>
      </c>
      <c r="C23" s="731">
        <v>19275.70895</v>
      </c>
      <c r="D23" s="731">
        <v>18169.3</v>
      </c>
      <c r="E23" s="731"/>
      <c r="F23" s="731">
        <v>24775.368700000006</v>
      </c>
      <c r="G23" s="731">
        <v>19056.602803939819</v>
      </c>
      <c r="H23" s="731">
        <v>5718.7658960601875</v>
      </c>
      <c r="I23" s="732">
        <v>1.3000936712013471</v>
      </c>
      <c r="J23" s="733" t="s">
        <v>571</v>
      </c>
    </row>
    <row r="25" spans="1:10" ht="14.4" customHeight="1" x14ac:dyDescent="0.3">
      <c r="A25" s="729" t="s">
        <v>557</v>
      </c>
      <c r="B25" s="730" t="s">
        <v>558</v>
      </c>
      <c r="C25" s="731" t="s">
        <v>559</v>
      </c>
      <c r="D25" s="731" t="s">
        <v>559</v>
      </c>
      <c r="E25" s="731"/>
      <c r="F25" s="731" t="s">
        <v>559</v>
      </c>
      <c r="G25" s="731" t="s">
        <v>559</v>
      </c>
      <c r="H25" s="731" t="s">
        <v>559</v>
      </c>
      <c r="I25" s="732" t="s">
        <v>559</v>
      </c>
      <c r="J25" s="733" t="s">
        <v>73</v>
      </c>
    </row>
    <row r="26" spans="1:10" ht="14.4" customHeight="1" x14ac:dyDescent="0.3">
      <c r="A26" s="729" t="s">
        <v>572</v>
      </c>
      <c r="B26" s="730" t="s">
        <v>573</v>
      </c>
      <c r="C26" s="731" t="s">
        <v>559</v>
      </c>
      <c r="D26" s="731" t="s">
        <v>559</v>
      </c>
      <c r="E26" s="731"/>
      <c r="F26" s="731" t="s">
        <v>559</v>
      </c>
      <c r="G26" s="731" t="s">
        <v>559</v>
      </c>
      <c r="H26" s="731" t="s">
        <v>559</v>
      </c>
      <c r="I26" s="732" t="s">
        <v>559</v>
      </c>
      <c r="J26" s="733" t="s">
        <v>0</v>
      </c>
    </row>
    <row r="27" spans="1:10" ht="14.4" customHeight="1" x14ac:dyDescent="0.3">
      <c r="A27" s="729" t="s">
        <v>572</v>
      </c>
      <c r="B27" s="730" t="s">
        <v>1865</v>
      </c>
      <c r="C27" s="731">
        <v>8.8131000000000004</v>
      </c>
      <c r="D27" s="731">
        <v>10.852999999999998</v>
      </c>
      <c r="E27" s="731"/>
      <c r="F27" s="731">
        <v>10.08426</v>
      </c>
      <c r="G27" s="731">
        <v>10</v>
      </c>
      <c r="H27" s="731">
        <v>8.4260000000000446E-2</v>
      </c>
      <c r="I27" s="732">
        <v>1.008426</v>
      </c>
      <c r="J27" s="733" t="s">
        <v>1</v>
      </c>
    </row>
    <row r="28" spans="1:10" ht="14.4" customHeight="1" x14ac:dyDescent="0.3">
      <c r="A28" s="729" t="s">
        <v>572</v>
      </c>
      <c r="B28" s="730" t="s">
        <v>1866</v>
      </c>
      <c r="C28" s="731">
        <v>9.1749600000000004</v>
      </c>
      <c r="D28" s="731">
        <v>11.887319999999999</v>
      </c>
      <c r="E28" s="731"/>
      <c r="F28" s="731">
        <v>11.758329999999999</v>
      </c>
      <c r="G28" s="731">
        <v>10</v>
      </c>
      <c r="H28" s="731">
        <v>1.7583299999999991</v>
      </c>
      <c r="I28" s="732">
        <v>1.1758329999999999</v>
      </c>
      <c r="J28" s="733" t="s">
        <v>1</v>
      </c>
    </row>
    <row r="29" spans="1:10" ht="14.4" customHeight="1" x14ac:dyDescent="0.3">
      <c r="A29" s="729" t="s">
        <v>572</v>
      </c>
      <c r="B29" s="730" t="s">
        <v>1867</v>
      </c>
      <c r="C29" s="731">
        <v>0</v>
      </c>
      <c r="D29" s="731">
        <v>1.9059999999999999</v>
      </c>
      <c r="E29" s="731"/>
      <c r="F29" s="731">
        <v>0</v>
      </c>
      <c r="G29" s="731">
        <v>1</v>
      </c>
      <c r="H29" s="731">
        <v>-1</v>
      </c>
      <c r="I29" s="732">
        <v>0</v>
      </c>
      <c r="J29" s="733" t="s">
        <v>1</v>
      </c>
    </row>
    <row r="30" spans="1:10" ht="14.4" customHeight="1" x14ac:dyDescent="0.3">
      <c r="A30" s="729" t="s">
        <v>572</v>
      </c>
      <c r="B30" s="730" t="s">
        <v>1869</v>
      </c>
      <c r="C30" s="731">
        <v>1.575</v>
      </c>
      <c r="D30" s="731">
        <v>1.1779999999999999</v>
      </c>
      <c r="E30" s="731"/>
      <c r="F30" s="731">
        <v>1.4330000000000001</v>
      </c>
      <c r="G30" s="731">
        <v>1</v>
      </c>
      <c r="H30" s="731">
        <v>0.43300000000000005</v>
      </c>
      <c r="I30" s="732">
        <v>1.4330000000000001</v>
      </c>
      <c r="J30" s="733" t="s">
        <v>1</v>
      </c>
    </row>
    <row r="31" spans="1:10" ht="14.4" customHeight="1" x14ac:dyDescent="0.3">
      <c r="A31" s="729" t="s">
        <v>572</v>
      </c>
      <c r="B31" s="730" t="s">
        <v>1870</v>
      </c>
      <c r="C31" s="731">
        <v>3.55</v>
      </c>
      <c r="D31" s="731">
        <v>4.9436</v>
      </c>
      <c r="E31" s="731"/>
      <c r="F31" s="731">
        <v>4.4885999999999999</v>
      </c>
      <c r="G31" s="731">
        <v>5</v>
      </c>
      <c r="H31" s="731">
        <v>-0.51140000000000008</v>
      </c>
      <c r="I31" s="732">
        <v>0.89771999999999996</v>
      </c>
      <c r="J31" s="733" t="s">
        <v>1</v>
      </c>
    </row>
    <row r="32" spans="1:10" ht="14.4" customHeight="1" x14ac:dyDescent="0.3">
      <c r="A32" s="729" t="s">
        <v>572</v>
      </c>
      <c r="B32" s="730" t="s">
        <v>1873</v>
      </c>
      <c r="C32" s="731">
        <v>2.33846</v>
      </c>
      <c r="D32" s="731">
        <v>2.0005000000000002</v>
      </c>
      <c r="E32" s="731"/>
      <c r="F32" s="731">
        <v>1.81864</v>
      </c>
      <c r="G32" s="731">
        <v>1</v>
      </c>
      <c r="H32" s="731">
        <v>0.81864000000000003</v>
      </c>
      <c r="I32" s="732">
        <v>1.81864</v>
      </c>
      <c r="J32" s="733" t="s">
        <v>1</v>
      </c>
    </row>
    <row r="33" spans="1:10" ht="14.4" customHeight="1" x14ac:dyDescent="0.3">
      <c r="A33" s="729" t="s">
        <v>572</v>
      </c>
      <c r="B33" s="730" t="s">
        <v>574</v>
      </c>
      <c r="C33" s="731">
        <v>25.451520000000002</v>
      </c>
      <c r="D33" s="731">
        <v>32.768419999999999</v>
      </c>
      <c r="E33" s="731"/>
      <c r="F33" s="731">
        <v>29.582829999999998</v>
      </c>
      <c r="G33" s="731">
        <v>28</v>
      </c>
      <c r="H33" s="731">
        <v>1.5828299999999977</v>
      </c>
      <c r="I33" s="732">
        <v>1.0565296428571427</v>
      </c>
      <c r="J33" s="733" t="s">
        <v>575</v>
      </c>
    </row>
    <row r="34" spans="1:10" ht="14.4" customHeight="1" x14ac:dyDescent="0.3">
      <c r="A34" s="729" t="s">
        <v>559</v>
      </c>
      <c r="B34" s="730" t="s">
        <v>559</v>
      </c>
      <c r="C34" s="731" t="s">
        <v>559</v>
      </c>
      <c r="D34" s="731" t="s">
        <v>559</v>
      </c>
      <c r="E34" s="731"/>
      <c r="F34" s="731" t="s">
        <v>559</v>
      </c>
      <c r="G34" s="731" t="s">
        <v>559</v>
      </c>
      <c r="H34" s="731" t="s">
        <v>559</v>
      </c>
      <c r="I34" s="732" t="s">
        <v>559</v>
      </c>
      <c r="J34" s="733" t="s">
        <v>576</v>
      </c>
    </row>
    <row r="35" spans="1:10" ht="14.4" customHeight="1" x14ac:dyDescent="0.3">
      <c r="A35" s="729" t="s">
        <v>577</v>
      </c>
      <c r="B35" s="730" t="s">
        <v>578</v>
      </c>
      <c r="C35" s="731" t="s">
        <v>559</v>
      </c>
      <c r="D35" s="731" t="s">
        <v>559</v>
      </c>
      <c r="E35" s="731"/>
      <c r="F35" s="731" t="s">
        <v>559</v>
      </c>
      <c r="G35" s="731" t="s">
        <v>559</v>
      </c>
      <c r="H35" s="731" t="s">
        <v>559</v>
      </c>
      <c r="I35" s="732" t="s">
        <v>559</v>
      </c>
      <c r="J35" s="733" t="s">
        <v>0</v>
      </c>
    </row>
    <row r="36" spans="1:10" ht="14.4" customHeight="1" x14ac:dyDescent="0.3">
      <c r="A36" s="729" t="s">
        <v>577</v>
      </c>
      <c r="B36" s="730" t="s">
        <v>1863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559</v>
      </c>
      <c r="J36" s="733" t="s">
        <v>1</v>
      </c>
    </row>
    <row r="37" spans="1:10" ht="14.4" customHeight="1" x14ac:dyDescent="0.3">
      <c r="A37" s="729" t="s">
        <v>577</v>
      </c>
      <c r="B37" s="730" t="s">
        <v>1864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559</v>
      </c>
      <c r="J37" s="733" t="s">
        <v>1</v>
      </c>
    </row>
    <row r="38" spans="1:10" ht="14.4" customHeight="1" x14ac:dyDescent="0.3">
      <c r="A38" s="729" t="s">
        <v>577</v>
      </c>
      <c r="B38" s="730" t="s">
        <v>1865</v>
      </c>
      <c r="C38" s="731">
        <v>11.569979999999999</v>
      </c>
      <c r="D38" s="731">
        <v>13.267740000000002</v>
      </c>
      <c r="E38" s="731"/>
      <c r="F38" s="731">
        <v>14.761489999999998</v>
      </c>
      <c r="G38" s="731">
        <v>13</v>
      </c>
      <c r="H38" s="731">
        <v>1.7614899999999984</v>
      </c>
      <c r="I38" s="732">
        <v>1.1354992307692306</v>
      </c>
      <c r="J38" s="733" t="s">
        <v>1</v>
      </c>
    </row>
    <row r="39" spans="1:10" ht="14.4" customHeight="1" x14ac:dyDescent="0.3">
      <c r="A39" s="729" t="s">
        <v>577</v>
      </c>
      <c r="B39" s="730" t="s">
        <v>1866</v>
      </c>
      <c r="C39" s="731">
        <v>14.395529999999997</v>
      </c>
      <c r="D39" s="731">
        <v>17.987459999999999</v>
      </c>
      <c r="E39" s="731"/>
      <c r="F39" s="731">
        <v>15.719629999999997</v>
      </c>
      <c r="G39" s="731">
        <v>17</v>
      </c>
      <c r="H39" s="731">
        <v>-1.2803700000000031</v>
      </c>
      <c r="I39" s="732">
        <v>0.9246841176470586</v>
      </c>
      <c r="J39" s="733" t="s">
        <v>1</v>
      </c>
    </row>
    <row r="40" spans="1:10" ht="14.4" customHeight="1" x14ac:dyDescent="0.3">
      <c r="A40" s="729" t="s">
        <v>577</v>
      </c>
      <c r="B40" s="730" t="s">
        <v>1867</v>
      </c>
      <c r="C40" s="731">
        <v>0.81699999999999995</v>
      </c>
      <c r="D40" s="731">
        <v>1.9059999999999999</v>
      </c>
      <c r="E40" s="731"/>
      <c r="F40" s="731">
        <v>1.0169999999999999</v>
      </c>
      <c r="G40" s="731">
        <v>1</v>
      </c>
      <c r="H40" s="731">
        <v>1.6999999999999904E-2</v>
      </c>
      <c r="I40" s="732">
        <v>1.0169999999999999</v>
      </c>
      <c r="J40" s="733" t="s">
        <v>1</v>
      </c>
    </row>
    <row r="41" spans="1:10" ht="14.4" customHeight="1" x14ac:dyDescent="0.3">
      <c r="A41" s="729" t="s">
        <v>577</v>
      </c>
      <c r="B41" s="730" t="s">
        <v>1869</v>
      </c>
      <c r="C41" s="731">
        <v>0.995</v>
      </c>
      <c r="D41" s="731">
        <v>0.91800000000000004</v>
      </c>
      <c r="E41" s="731"/>
      <c r="F41" s="731">
        <v>0.80700000000000005</v>
      </c>
      <c r="G41" s="731">
        <v>1</v>
      </c>
      <c r="H41" s="731">
        <v>-0.19299999999999995</v>
      </c>
      <c r="I41" s="732">
        <v>0.80700000000000005</v>
      </c>
      <c r="J41" s="733" t="s">
        <v>1</v>
      </c>
    </row>
    <row r="42" spans="1:10" ht="14.4" customHeight="1" x14ac:dyDescent="0.3">
      <c r="A42" s="729" t="s">
        <v>577</v>
      </c>
      <c r="B42" s="730" t="s">
        <v>1870</v>
      </c>
      <c r="C42" s="731">
        <v>5.3959999999999999</v>
      </c>
      <c r="D42" s="731">
        <v>5.7191000000000001</v>
      </c>
      <c r="E42" s="731"/>
      <c r="F42" s="731">
        <v>5.3049999999999997</v>
      </c>
      <c r="G42" s="731">
        <v>6</v>
      </c>
      <c r="H42" s="731">
        <v>-0.69500000000000028</v>
      </c>
      <c r="I42" s="732">
        <v>0.88416666666666666</v>
      </c>
      <c r="J42" s="733" t="s">
        <v>1</v>
      </c>
    </row>
    <row r="43" spans="1:10" ht="14.4" customHeight="1" x14ac:dyDescent="0.3">
      <c r="A43" s="729" t="s">
        <v>577</v>
      </c>
      <c r="B43" s="730" t="s">
        <v>1873</v>
      </c>
      <c r="C43" s="731">
        <v>0.31219999999999998</v>
      </c>
      <c r="D43" s="731">
        <v>0</v>
      </c>
      <c r="E43" s="731"/>
      <c r="F43" s="731">
        <v>0.31219999999999998</v>
      </c>
      <c r="G43" s="731">
        <v>0</v>
      </c>
      <c r="H43" s="731">
        <v>0.31219999999999998</v>
      </c>
      <c r="I43" s="732" t="s">
        <v>559</v>
      </c>
      <c r="J43" s="733" t="s">
        <v>1</v>
      </c>
    </row>
    <row r="44" spans="1:10" ht="14.4" customHeight="1" x14ac:dyDescent="0.3">
      <c r="A44" s="729" t="s">
        <v>577</v>
      </c>
      <c r="B44" s="730" t="s">
        <v>579</v>
      </c>
      <c r="C44" s="731">
        <v>33.48570999999999</v>
      </c>
      <c r="D44" s="731">
        <v>39.798299999999998</v>
      </c>
      <c r="E44" s="731"/>
      <c r="F44" s="731">
        <v>37.922319999999992</v>
      </c>
      <c r="G44" s="731">
        <v>39</v>
      </c>
      <c r="H44" s="731">
        <v>-1.077680000000008</v>
      </c>
      <c r="I44" s="732">
        <v>0.97236717948717932</v>
      </c>
      <c r="J44" s="733" t="s">
        <v>575</v>
      </c>
    </row>
    <row r="45" spans="1:10" ht="14.4" customHeight="1" x14ac:dyDescent="0.3">
      <c r="A45" s="729" t="s">
        <v>559</v>
      </c>
      <c r="B45" s="730" t="s">
        <v>559</v>
      </c>
      <c r="C45" s="731" t="s">
        <v>559</v>
      </c>
      <c r="D45" s="731" t="s">
        <v>559</v>
      </c>
      <c r="E45" s="731"/>
      <c r="F45" s="731" t="s">
        <v>559</v>
      </c>
      <c r="G45" s="731" t="s">
        <v>559</v>
      </c>
      <c r="H45" s="731" t="s">
        <v>559</v>
      </c>
      <c r="I45" s="732" t="s">
        <v>559</v>
      </c>
      <c r="J45" s="733" t="s">
        <v>576</v>
      </c>
    </row>
    <row r="46" spans="1:10" ht="14.4" customHeight="1" x14ac:dyDescent="0.3">
      <c r="A46" s="729" t="s">
        <v>580</v>
      </c>
      <c r="B46" s="730" t="s">
        <v>581</v>
      </c>
      <c r="C46" s="731" t="s">
        <v>559</v>
      </c>
      <c r="D46" s="731" t="s">
        <v>559</v>
      </c>
      <c r="E46" s="731"/>
      <c r="F46" s="731" t="s">
        <v>559</v>
      </c>
      <c r="G46" s="731" t="s">
        <v>559</v>
      </c>
      <c r="H46" s="731" t="s">
        <v>559</v>
      </c>
      <c r="I46" s="732" t="s">
        <v>559</v>
      </c>
      <c r="J46" s="733" t="s">
        <v>0</v>
      </c>
    </row>
    <row r="47" spans="1:10" ht="14.4" customHeight="1" x14ac:dyDescent="0.3">
      <c r="A47" s="729" t="s">
        <v>580</v>
      </c>
      <c r="B47" s="730" t="s">
        <v>1865</v>
      </c>
      <c r="C47" s="731">
        <v>1.5564299999999998</v>
      </c>
      <c r="D47" s="731">
        <v>1.8259000000000001</v>
      </c>
      <c r="E47" s="731"/>
      <c r="F47" s="731">
        <v>0.21840000000000001</v>
      </c>
      <c r="G47" s="731">
        <v>1</v>
      </c>
      <c r="H47" s="731">
        <v>-0.78159999999999996</v>
      </c>
      <c r="I47" s="732">
        <v>0.21840000000000001</v>
      </c>
      <c r="J47" s="733" t="s">
        <v>1</v>
      </c>
    </row>
    <row r="48" spans="1:10" ht="14.4" customHeight="1" x14ac:dyDescent="0.3">
      <c r="A48" s="729" t="s">
        <v>580</v>
      </c>
      <c r="B48" s="730" t="s">
        <v>1866</v>
      </c>
      <c r="C48" s="731">
        <v>1.2413999999999998</v>
      </c>
      <c r="D48" s="731">
        <v>0.95418000000000003</v>
      </c>
      <c r="E48" s="731"/>
      <c r="F48" s="731">
        <v>0.44210000000000005</v>
      </c>
      <c r="G48" s="731">
        <v>1</v>
      </c>
      <c r="H48" s="731">
        <v>-0.55789999999999995</v>
      </c>
      <c r="I48" s="732">
        <v>0.44210000000000005</v>
      </c>
      <c r="J48" s="733" t="s">
        <v>1</v>
      </c>
    </row>
    <row r="49" spans="1:10" ht="14.4" customHeight="1" x14ac:dyDescent="0.3">
      <c r="A49" s="729" t="s">
        <v>580</v>
      </c>
      <c r="B49" s="730" t="s">
        <v>1869</v>
      </c>
      <c r="C49" s="731">
        <v>4.9000000000000002E-2</v>
      </c>
      <c r="D49" s="731">
        <v>0.13950000000000001</v>
      </c>
      <c r="E49" s="731"/>
      <c r="F49" s="731">
        <v>3.1E-2</v>
      </c>
      <c r="G49" s="731">
        <v>0</v>
      </c>
      <c r="H49" s="731">
        <v>3.1E-2</v>
      </c>
      <c r="I49" s="732" t="s">
        <v>559</v>
      </c>
      <c r="J49" s="733" t="s">
        <v>1</v>
      </c>
    </row>
    <row r="50" spans="1:10" ht="14.4" customHeight="1" x14ac:dyDescent="0.3">
      <c r="A50" s="729" t="s">
        <v>580</v>
      </c>
      <c r="B50" s="730" t="s">
        <v>1870</v>
      </c>
      <c r="C50" s="731">
        <v>0.28399999999999997</v>
      </c>
      <c r="D50" s="731">
        <v>0.89749999999999996</v>
      </c>
      <c r="E50" s="731"/>
      <c r="F50" s="731">
        <v>0.50800000000000001</v>
      </c>
      <c r="G50" s="731">
        <v>1</v>
      </c>
      <c r="H50" s="731">
        <v>-0.49199999999999999</v>
      </c>
      <c r="I50" s="732">
        <v>0.50800000000000001</v>
      </c>
      <c r="J50" s="733" t="s">
        <v>1</v>
      </c>
    </row>
    <row r="51" spans="1:10" ht="14.4" customHeight="1" x14ac:dyDescent="0.3">
      <c r="A51" s="729" t="s">
        <v>580</v>
      </c>
      <c r="B51" s="730" t="s">
        <v>582</v>
      </c>
      <c r="C51" s="731">
        <v>3.1308299999999991</v>
      </c>
      <c r="D51" s="731">
        <v>3.8170799999999998</v>
      </c>
      <c r="E51" s="731"/>
      <c r="F51" s="731">
        <v>1.1995</v>
      </c>
      <c r="G51" s="731">
        <v>4</v>
      </c>
      <c r="H51" s="731">
        <v>-2.8005</v>
      </c>
      <c r="I51" s="732">
        <v>0.299875</v>
      </c>
      <c r="J51" s="733" t="s">
        <v>575</v>
      </c>
    </row>
    <row r="52" spans="1:10" ht="14.4" customHeight="1" x14ac:dyDescent="0.3">
      <c r="A52" s="729" t="s">
        <v>559</v>
      </c>
      <c r="B52" s="730" t="s">
        <v>559</v>
      </c>
      <c r="C52" s="731" t="s">
        <v>559</v>
      </c>
      <c r="D52" s="731" t="s">
        <v>559</v>
      </c>
      <c r="E52" s="731"/>
      <c r="F52" s="731" t="s">
        <v>559</v>
      </c>
      <c r="G52" s="731" t="s">
        <v>559</v>
      </c>
      <c r="H52" s="731" t="s">
        <v>559</v>
      </c>
      <c r="I52" s="732" t="s">
        <v>559</v>
      </c>
      <c r="J52" s="733" t="s">
        <v>576</v>
      </c>
    </row>
    <row r="53" spans="1:10" ht="14.4" customHeight="1" x14ac:dyDescent="0.3">
      <c r="A53" s="729" t="s">
        <v>583</v>
      </c>
      <c r="B53" s="730" t="s">
        <v>584</v>
      </c>
      <c r="C53" s="731" t="s">
        <v>559</v>
      </c>
      <c r="D53" s="731" t="s">
        <v>559</v>
      </c>
      <c r="E53" s="731"/>
      <c r="F53" s="731" t="s">
        <v>559</v>
      </c>
      <c r="G53" s="731" t="s">
        <v>559</v>
      </c>
      <c r="H53" s="731" t="s">
        <v>559</v>
      </c>
      <c r="I53" s="732" t="s">
        <v>559</v>
      </c>
      <c r="J53" s="733" t="s">
        <v>0</v>
      </c>
    </row>
    <row r="54" spans="1:10" ht="14.4" customHeight="1" x14ac:dyDescent="0.3">
      <c r="A54" s="729" t="s">
        <v>583</v>
      </c>
      <c r="B54" s="730" t="s">
        <v>1859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559</v>
      </c>
      <c r="J54" s="733" t="s">
        <v>1</v>
      </c>
    </row>
    <row r="55" spans="1:10" ht="14.4" customHeight="1" x14ac:dyDescent="0.3">
      <c r="A55" s="729" t="s">
        <v>583</v>
      </c>
      <c r="B55" s="730" t="s">
        <v>1863</v>
      </c>
      <c r="C55" s="731">
        <v>3.2171400000000001</v>
      </c>
      <c r="D55" s="731">
        <v>3.5534799999999995</v>
      </c>
      <c r="E55" s="731"/>
      <c r="F55" s="731">
        <v>0</v>
      </c>
      <c r="G55" s="731">
        <v>5</v>
      </c>
      <c r="H55" s="731">
        <v>-5</v>
      </c>
      <c r="I55" s="732">
        <v>0</v>
      </c>
      <c r="J55" s="733" t="s">
        <v>1</v>
      </c>
    </row>
    <row r="56" spans="1:10" ht="14.4" customHeight="1" x14ac:dyDescent="0.3">
      <c r="A56" s="729" t="s">
        <v>583</v>
      </c>
      <c r="B56" s="730" t="s">
        <v>1864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559</v>
      </c>
      <c r="J56" s="733" t="s">
        <v>1</v>
      </c>
    </row>
    <row r="57" spans="1:10" ht="14.4" customHeight="1" x14ac:dyDescent="0.3">
      <c r="A57" s="729" t="s">
        <v>583</v>
      </c>
      <c r="B57" s="730" t="s">
        <v>1865</v>
      </c>
      <c r="C57" s="731">
        <v>107.64034999999996</v>
      </c>
      <c r="D57" s="731">
        <v>126.43631999999998</v>
      </c>
      <c r="E57" s="731"/>
      <c r="F57" s="731">
        <v>114.96935999999998</v>
      </c>
      <c r="G57" s="731">
        <v>151</v>
      </c>
      <c r="H57" s="731">
        <v>-36.03064000000002</v>
      </c>
      <c r="I57" s="732">
        <v>0.76138649006622505</v>
      </c>
      <c r="J57" s="733" t="s">
        <v>1</v>
      </c>
    </row>
    <row r="58" spans="1:10" ht="14.4" customHeight="1" x14ac:dyDescent="0.3">
      <c r="A58" s="729" t="s">
        <v>583</v>
      </c>
      <c r="B58" s="730" t="s">
        <v>1866</v>
      </c>
      <c r="C58" s="731">
        <v>576.16219999999998</v>
      </c>
      <c r="D58" s="731">
        <v>386.74916000000007</v>
      </c>
      <c r="E58" s="731"/>
      <c r="F58" s="731">
        <v>327.69281999999993</v>
      </c>
      <c r="G58" s="731">
        <v>413</v>
      </c>
      <c r="H58" s="731">
        <v>-85.307180000000074</v>
      </c>
      <c r="I58" s="732">
        <v>0.79344508474576259</v>
      </c>
      <c r="J58" s="733" t="s">
        <v>1</v>
      </c>
    </row>
    <row r="59" spans="1:10" ht="14.4" customHeight="1" x14ac:dyDescent="0.3">
      <c r="A59" s="729" t="s">
        <v>583</v>
      </c>
      <c r="B59" s="730" t="s">
        <v>1867</v>
      </c>
      <c r="C59" s="731">
        <v>15.746459999999999</v>
      </c>
      <c r="D59" s="731">
        <v>17.909659999999999</v>
      </c>
      <c r="E59" s="731"/>
      <c r="F59" s="731">
        <v>16.047189999999997</v>
      </c>
      <c r="G59" s="731">
        <v>23</v>
      </c>
      <c r="H59" s="731">
        <v>-6.952810000000003</v>
      </c>
      <c r="I59" s="732">
        <v>0.69770391304347812</v>
      </c>
      <c r="J59" s="733" t="s">
        <v>1</v>
      </c>
    </row>
    <row r="60" spans="1:10" ht="14.4" customHeight="1" x14ac:dyDescent="0.3">
      <c r="A60" s="729" t="s">
        <v>583</v>
      </c>
      <c r="B60" s="730" t="s">
        <v>1869</v>
      </c>
      <c r="C60" s="731">
        <v>4.4965000000000002</v>
      </c>
      <c r="D60" s="731">
        <v>3.1139999999999999</v>
      </c>
      <c r="E60" s="731"/>
      <c r="F60" s="731">
        <v>9.7576599999999996</v>
      </c>
      <c r="G60" s="731">
        <v>6</v>
      </c>
      <c r="H60" s="731">
        <v>3.7576599999999996</v>
      </c>
      <c r="I60" s="732">
        <v>1.6262766666666666</v>
      </c>
      <c r="J60" s="733" t="s">
        <v>1</v>
      </c>
    </row>
    <row r="61" spans="1:10" ht="14.4" customHeight="1" x14ac:dyDescent="0.3">
      <c r="A61" s="729" t="s">
        <v>583</v>
      </c>
      <c r="B61" s="730" t="s">
        <v>1870</v>
      </c>
      <c r="C61" s="731">
        <v>42.775750000000002</v>
      </c>
      <c r="D61" s="731">
        <v>72.185550000000021</v>
      </c>
      <c r="E61" s="731"/>
      <c r="F61" s="731">
        <v>59.785600000000002</v>
      </c>
      <c r="G61" s="731">
        <v>57</v>
      </c>
      <c r="H61" s="731">
        <v>2.7856000000000023</v>
      </c>
      <c r="I61" s="732">
        <v>1.0488701754385965</v>
      </c>
      <c r="J61" s="733" t="s">
        <v>1</v>
      </c>
    </row>
    <row r="62" spans="1:10" ht="14.4" customHeight="1" x14ac:dyDescent="0.3">
      <c r="A62" s="729" t="s">
        <v>583</v>
      </c>
      <c r="B62" s="730" t="s">
        <v>1871</v>
      </c>
      <c r="C62" s="731">
        <v>0</v>
      </c>
      <c r="D62" s="731">
        <v>0</v>
      </c>
      <c r="E62" s="731"/>
      <c r="F62" s="731">
        <v>2.97418</v>
      </c>
      <c r="G62" s="731">
        <v>100</v>
      </c>
      <c r="H62" s="731">
        <v>-97.025819999999996</v>
      </c>
      <c r="I62" s="732">
        <v>2.9741799999999999E-2</v>
      </c>
      <c r="J62" s="733" t="s">
        <v>1</v>
      </c>
    </row>
    <row r="63" spans="1:10" ht="14.4" customHeight="1" x14ac:dyDescent="0.3">
      <c r="A63" s="729" t="s">
        <v>583</v>
      </c>
      <c r="B63" s="730" t="s">
        <v>1872</v>
      </c>
      <c r="C63" s="731">
        <v>73.395449999999983</v>
      </c>
      <c r="D63" s="731">
        <v>106.71886999999998</v>
      </c>
      <c r="E63" s="731"/>
      <c r="F63" s="731">
        <v>35.06129</v>
      </c>
      <c r="G63" s="731">
        <v>102</v>
      </c>
      <c r="H63" s="731">
        <v>-66.93871</v>
      </c>
      <c r="I63" s="732">
        <v>0.34373813725490193</v>
      </c>
      <c r="J63" s="733" t="s">
        <v>1</v>
      </c>
    </row>
    <row r="64" spans="1:10" ht="14.4" customHeight="1" x14ac:dyDescent="0.3">
      <c r="A64" s="729" t="s">
        <v>583</v>
      </c>
      <c r="B64" s="730" t="s">
        <v>1873</v>
      </c>
      <c r="C64" s="731">
        <v>75.536899999999989</v>
      </c>
      <c r="D64" s="731">
        <v>94.988199999999978</v>
      </c>
      <c r="E64" s="731"/>
      <c r="F64" s="731">
        <v>103.78189</v>
      </c>
      <c r="G64" s="731">
        <v>110</v>
      </c>
      <c r="H64" s="731">
        <v>-6.2181099999999958</v>
      </c>
      <c r="I64" s="732">
        <v>0.94347172727272732</v>
      </c>
      <c r="J64" s="733" t="s">
        <v>1</v>
      </c>
    </row>
    <row r="65" spans="1:10" ht="14.4" customHeight="1" x14ac:dyDescent="0.3">
      <c r="A65" s="729" t="s">
        <v>583</v>
      </c>
      <c r="B65" s="730" t="s">
        <v>1875</v>
      </c>
      <c r="C65" s="731">
        <v>0</v>
      </c>
      <c r="D65" s="731">
        <v>0</v>
      </c>
      <c r="E65" s="731"/>
      <c r="F65" s="731">
        <v>9.3149999999999995</v>
      </c>
      <c r="G65" s="731">
        <v>0</v>
      </c>
      <c r="H65" s="731">
        <v>9.3149999999999995</v>
      </c>
      <c r="I65" s="732" t="s">
        <v>559</v>
      </c>
      <c r="J65" s="733" t="s">
        <v>1</v>
      </c>
    </row>
    <row r="66" spans="1:10" ht="14.4" customHeight="1" x14ac:dyDescent="0.3">
      <c r="A66" s="729" t="s">
        <v>583</v>
      </c>
      <c r="B66" s="730" t="s">
        <v>585</v>
      </c>
      <c r="C66" s="731">
        <v>898.97074999999984</v>
      </c>
      <c r="D66" s="731">
        <v>811.65524000000005</v>
      </c>
      <c r="E66" s="731"/>
      <c r="F66" s="731">
        <v>679.38499000000002</v>
      </c>
      <c r="G66" s="731">
        <v>967</v>
      </c>
      <c r="H66" s="731">
        <v>-287.61500999999998</v>
      </c>
      <c r="I66" s="732">
        <v>0.70256979317476731</v>
      </c>
      <c r="J66" s="733" t="s">
        <v>575</v>
      </c>
    </row>
    <row r="67" spans="1:10" ht="14.4" customHeight="1" x14ac:dyDescent="0.3">
      <c r="A67" s="729" t="s">
        <v>559</v>
      </c>
      <c r="B67" s="730" t="s">
        <v>559</v>
      </c>
      <c r="C67" s="731" t="s">
        <v>559</v>
      </c>
      <c r="D67" s="731" t="s">
        <v>559</v>
      </c>
      <c r="E67" s="731"/>
      <c r="F67" s="731" t="s">
        <v>559</v>
      </c>
      <c r="G67" s="731" t="s">
        <v>559</v>
      </c>
      <c r="H67" s="731" t="s">
        <v>559</v>
      </c>
      <c r="I67" s="732" t="s">
        <v>559</v>
      </c>
      <c r="J67" s="733" t="s">
        <v>576</v>
      </c>
    </row>
    <row r="68" spans="1:10" ht="14.4" customHeight="1" x14ac:dyDescent="0.3">
      <c r="A68" s="729" t="s">
        <v>586</v>
      </c>
      <c r="B68" s="730" t="s">
        <v>587</v>
      </c>
      <c r="C68" s="731" t="s">
        <v>559</v>
      </c>
      <c r="D68" s="731" t="s">
        <v>559</v>
      </c>
      <c r="E68" s="731"/>
      <c r="F68" s="731" t="s">
        <v>559</v>
      </c>
      <c r="G68" s="731" t="s">
        <v>559</v>
      </c>
      <c r="H68" s="731" t="s">
        <v>559</v>
      </c>
      <c r="I68" s="732" t="s">
        <v>559</v>
      </c>
      <c r="J68" s="733" t="s">
        <v>0</v>
      </c>
    </row>
    <row r="69" spans="1:10" ht="14.4" customHeight="1" x14ac:dyDescent="0.3">
      <c r="A69" s="729" t="s">
        <v>586</v>
      </c>
      <c r="B69" s="730" t="s">
        <v>1859</v>
      </c>
      <c r="C69" s="731">
        <v>5409.4345299999995</v>
      </c>
      <c r="D69" s="731">
        <v>4040.8543499999987</v>
      </c>
      <c r="E69" s="731"/>
      <c r="F69" s="731">
        <v>5253.3007500000022</v>
      </c>
      <c r="G69" s="731">
        <v>4800</v>
      </c>
      <c r="H69" s="731">
        <v>453.30075000000215</v>
      </c>
      <c r="I69" s="732">
        <v>1.0944376562500004</v>
      </c>
      <c r="J69" s="733" t="s">
        <v>1</v>
      </c>
    </row>
    <row r="70" spans="1:10" ht="14.4" customHeight="1" x14ac:dyDescent="0.3">
      <c r="A70" s="729" t="s">
        <v>586</v>
      </c>
      <c r="B70" s="730" t="s">
        <v>1860</v>
      </c>
      <c r="C70" s="731">
        <v>999.42628999999999</v>
      </c>
      <c r="D70" s="731">
        <v>1901.1902600000003</v>
      </c>
      <c r="E70" s="731"/>
      <c r="F70" s="731">
        <v>2652.8500199999999</v>
      </c>
      <c r="G70" s="731">
        <v>2667</v>
      </c>
      <c r="H70" s="731">
        <v>-14.149980000000141</v>
      </c>
      <c r="I70" s="732">
        <v>0.99469442069741276</v>
      </c>
      <c r="J70" s="733" t="s">
        <v>1</v>
      </c>
    </row>
    <row r="71" spans="1:10" ht="14.4" customHeight="1" x14ac:dyDescent="0.3">
      <c r="A71" s="729" t="s">
        <v>586</v>
      </c>
      <c r="B71" s="730" t="s">
        <v>1861</v>
      </c>
      <c r="C71" s="731">
        <v>9566.5381799999996</v>
      </c>
      <c r="D71" s="731">
        <v>9033.4978499999997</v>
      </c>
      <c r="E71" s="731"/>
      <c r="F71" s="731">
        <v>12582.792210000001</v>
      </c>
      <c r="G71" s="731">
        <v>7600</v>
      </c>
      <c r="H71" s="731">
        <v>4982.7922100000014</v>
      </c>
      <c r="I71" s="732">
        <v>1.6556305539473686</v>
      </c>
      <c r="J71" s="733" t="s">
        <v>1</v>
      </c>
    </row>
    <row r="72" spans="1:10" ht="14.4" customHeight="1" x14ac:dyDescent="0.3">
      <c r="A72" s="729" t="s">
        <v>586</v>
      </c>
      <c r="B72" s="730" t="s">
        <v>1862</v>
      </c>
      <c r="C72" s="731">
        <v>484.41626999999994</v>
      </c>
      <c r="D72" s="731">
        <v>426.65709999999996</v>
      </c>
      <c r="E72" s="731"/>
      <c r="F72" s="731">
        <v>1421.8071800000007</v>
      </c>
      <c r="G72" s="731">
        <v>770</v>
      </c>
      <c r="H72" s="731">
        <v>651.8071800000007</v>
      </c>
      <c r="I72" s="732">
        <v>1.8465028311688321</v>
      </c>
      <c r="J72" s="733" t="s">
        <v>1</v>
      </c>
    </row>
    <row r="73" spans="1:10" ht="14.4" customHeight="1" x14ac:dyDescent="0.3">
      <c r="A73" s="729" t="s">
        <v>586</v>
      </c>
      <c r="B73" s="730" t="s">
        <v>1863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559</v>
      </c>
      <c r="J73" s="733" t="s">
        <v>1</v>
      </c>
    </row>
    <row r="74" spans="1:10" ht="14.4" customHeight="1" x14ac:dyDescent="0.3">
      <c r="A74" s="729" t="s">
        <v>586</v>
      </c>
      <c r="B74" s="730" t="s">
        <v>1865</v>
      </c>
      <c r="C74" s="731">
        <v>338.97195999999997</v>
      </c>
      <c r="D74" s="731">
        <v>273.67177000000009</v>
      </c>
      <c r="E74" s="731"/>
      <c r="F74" s="731">
        <v>403.30352999999991</v>
      </c>
      <c r="G74" s="731">
        <v>296</v>
      </c>
      <c r="H74" s="731">
        <v>107.30352999999991</v>
      </c>
      <c r="I74" s="732">
        <v>1.3625119256756755</v>
      </c>
      <c r="J74" s="733" t="s">
        <v>1</v>
      </c>
    </row>
    <row r="75" spans="1:10" ht="14.4" customHeight="1" x14ac:dyDescent="0.3">
      <c r="A75" s="729" t="s">
        <v>586</v>
      </c>
      <c r="B75" s="730" t="s">
        <v>1866</v>
      </c>
      <c r="C75" s="731">
        <v>680.67597999999998</v>
      </c>
      <c r="D75" s="731">
        <v>664.73729000000003</v>
      </c>
      <c r="E75" s="731"/>
      <c r="F75" s="731">
        <v>1259.5483999999999</v>
      </c>
      <c r="G75" s="731">
        <v>893</v>
      </c>
      <c r="H75" s="731">
        <v>366.5483999999999</v>
      </c>
      <c r="I75" s="732">
        <v>1.4104685330347144</v>
      </c>
      <c r="J75" s="733" t="s">
        <v>1</v>
      </c>
    </row>
    <row r="76" spans="1:10" ht="14.4" customHeight="1" x14ac:dyDescent="0.3">
      <c r="A76" s="729" t="s">
        <v>586</v>
      </c>
      <c r="B76" s="730" t="s">
        <v>1868</v>
      </c>
      <c r="C76" s="731">
        <v>185.08586</v>
      </c>
      <c r="D76" s="731">
        <v>241.97643999999997</v>
      </c>
      <c r="E76" s="731"/>
      <c r="F76" s="731">
        <v>240.42234999999994</v>
      </c>
      <c r="G76" s="731">
        <v>257</v>
      </c>
      <c r="H76" s="731">
        <v>-16.577650000000062</v>
      </c>
      <c r="I76" s="732">
        <v>0.93549552529182856</v>
      </c>
      <c r="J76" s="733" t="s">
        <v>1</v>
      </c>
    </row>
    <row r="77" spans="1:10" ht="14.4" customHeight="1" x14ac:dyDescent="0.3">
      <c r="A77" s="729" t="s">
        <v>586</v>
      </c>
      <c r="B77" s="730" t="s">
        <v>1869</v>
      </c>
      <c r="C77" s="731">
        <v>16.88636</v>
      </c>
      <c r="D77" s="731">
        <v>17.394959999999998</v>
      </c>
      <c r="E77" s="731"/>
      <c r="F77" s="731">
        <v>16.074249999999999</v>
      </c>
      <c r="G77" s="731">
        <v>21</v>
      </c>
      <c r="H77" s="731">
        <v>-4.9257500000000007</v>
      </c>
      <c r="I77" s="732">
        <v>0.76544047619047617</v>
      </c>
      <c r="J77" s="733" t="s">
        <v>1</v>
      </c>
    </row>
    <row r="78" spans="1:10" ht="14.4" customHeight="1" x14ac:dyDescent="0.3">
      <c r="A78" s="729" t="s">
        <v>586</v>
      </c>
      <c r="B78" s="730" t="s">
        <v>1870</v>
      </c>
      <c r="C78" s="731">
        <v>31.94586</v>
      </c>
      <c r="D78" s="731">
        <v>56.64828</v>
      </c>
      <c r="E78" s="731"/>
      <c r="F78" s="731">
        <v>83.439430000000002</v>
      </c>
      <c r="G78" s="731">
        <v>61</v>
      </c>
      <c r="H78" s="731">
        <v>22.439430000000002</v>
      </c>
      <c r="I78" s="732">
        <v>1.3678595081967213</v>
      </c>
      <c r="J78" s="733" t="s">
        <v>1</v>
      </c>
    </row>
    <row r="79" spans="1:10" ht="14.4" customHeight="1" x14ac:dyDescent="0.3">
      <c r="A79" s="729" t="s">
        <v>586</v>
      </c>
      <c r="B79" s="730" t="s">
        <v>1872</v>
      </c>
      <c r="C79" s="731">
        <v>593.35620999999981</v>
      </c>
      <c r="D79" s="731">
        <v>624.6326600000001</v>
      </c>
      <c r="E79" s="731"/>
      <c r="F79" s="731">
        <v>113.74094000000001</v>
      </c>
      <c r="G79" s="731">
        <v>648</v>
      </c>
      <c r="H79" s="731">
        <v>-534.25905999999998</v>
      </c>
      <c r="I79" s="732">
        <v>0.17552614197530866</v>
      </c>
      <c r="J79" s="733" t="s">
        <v>1</v>
      </c>
    </row>
    <row r="80" spans="1:10" ht="14.4" customHeight="1" x14ac:dyDescent="0.3">
      <c r="A80" s="729" t="s">
        <v>586</v>
      </c>
      <c r="B80" s="730" t="s">
        <v>1873</v>
      </c>
      <c r="C80" s="731">
        <v>0.67759999999999998</v>
      </c>
      <c r="D80" s="731">
        <v>0</v>
      </c>
      <c r="E80" s="731"/>
      <c r="F80" s="731">
        <v>0</v>
      </c>
      <c r="G80" s="731">
        <v>1</v>
      </c>
      <c r="H80" s="731">
        <v>-1</v>
      </c>
      <c r="I80" s="732">
        <v>0</v>
      </c>
      <c r="J80" s="733" t="s">
        <v>1</v>
      </c>
    </row>
    <row r="81" spans="1:10" ht="14.4" customHeight="1" x14ac:dyDescent="0.3">
      <c r="A81" s="729" t="s">
        <v>586</v>
      </c>
      <c r="B81" s="730" t="s">
        <v>1874</v>
      </c>
      <c r="C81" s="731">
        <v>7.2550400000000002</v>
      </c>
      <c r="D81" s="731">
        <v>0</v>
      </c>
      <c r="E81" s="731"/>
      <c r="F81" s="731">
        <v>0</v>
      </c>
      <c r="G81" s="731">
        <v>5</v>
      </c>
      <c r="H81" s="731">
        <v>-5</v>
      </c>
      <c r="I81" s="732">
        <v>0</v>
      </c>
      <c r="J81" s="733" t="s">
        <v>1</v>
      </c>
    </row>
    <row r="82" spans="1:10" ht="14.4" customHeight="1" x14ac:dyDescent="0.3">
      <c r="A82" s="729" t="s">
        <v>586</v>
      </c>
      <c r="B82" s="730" t="s">
        <v>588</v>
      </c>
      <c r="C82" s="731">
        <v>18314.670139999995</v>
      </c>
      <c r="D82" s="731">
        <v>17281.26096</v>
      </c>
      <c r="E82" s="731"/>
      <c r="F82" s="731">
        <v>24027.279060000004</v>
      </c>
      <c r="G82" s="731">
        <v>18019</v>
      </c>
      <c r="H82" s="731">
        <v>6008.2790600000044</v>
      </c>
      <c r="I82" s="732">
        <v>1.3334413152783176</v>
      </c>
      <c r="J82" s="733" t="s">
        <v>575</v>
      </c>
    </row>
    <row r="83" spans="1:10" ht="14.4" customHeight="1" x14ac:dyDescent="0.3">
      <c r="A83" s="729" t="s">
        <v>559</v>
      </c>
      <c r="B83" s="730" t="s">
        <v>559</v>
      </c>
      <c r="C83" s="731" t="s">
        <v>559</v>
      </c>
      <c r="D83" s="731" t="s">
        <v>559</v>
      </c>
      <c r="E83" s="731"/>
      <c r="F83" s="731" t="s">
        <v>559</v>
      </c>
      <c r="G83" s="731" t="s">
        <v>559</v>
      </c>
      <c r="H83" s="731" t="s">
        <v>559</v>
      </c>
      <c r="I83" s="732" t="s">
        <v>559</v>
      </c>
      <c r="J83" s="733" t="s">
        <v>576</v>
      </c>
    </row>
    <row r="84" spans="1:10" ht="14.4" customHeight="1" x14ac:dyDescent="0.3">
      <c r="A84" s="729" t="s">
        <v>557</v>
      </c>
      <c r="B84" s="730" t="s">
        <v>570</v>
      </c>
      <c r="C84" s="731">
        <v>19275.708949999997</v>
      </c>
      <c r="D84" s="731">
        <v>18169.300000000003</v>
      </c>
      <c r="E84" s="731"/>
      <c r="F84" s="731">
        <v>24775.368700000006</v>
      </c>
      <c r="G84" s="731">
        <v>19057</v>
      </c>
      <c r="H84" s="731">
        <v>5718.3687000000064</v>
      </c>
      <c r="I84" s="732">
        <v>1.3000665739623238</v>
      </c>
      <c r="J84" s="733" t="s">
        <v>571</v>
      </c>
    </row>
  </sheetData>
  <mergeCells count="3">
    <mergeCell ref="A1:I1"/>
    <mergeCell ref="F3:I3"/>
    <mergeCell ref="C4:D4"/>
  </mergeCells>
  <conditionalFormatting sqref="F24 F85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4">
    <cfRule type="expression" dxfId="32" priority="6">
      <formula>$H25&gt;0</formula>
    </cfRule>
  </conditionalFormatting>
  <conditionalFormatting sqref="A25:A84">
    <cfRule type="expression" dxfId="31" priority="5">
      <formula>AND($J25&lt;&gt;"mezeraKL",$J25&lt;&gt;"")</formula>
    </cfRule>
  </conditionalFormatting>
  <conditionalFormatting sqref="I25:I84">
    <cfRule type="expression" dxfId="30" priority="7">
      <formula>$I25&gt;1</formula>
    </cfRule>
  </conditionalFormatting>
  <conditionalFormatting sqref="B25:B84">
    <cfRule type="expression" dxfId="29" priority="4">
      <formula>OR($J25="NS",$J25="SumaNS",$J25="Účet")</formula>
    </cfRule>
  </conditionalFormatting>
  <conditionalFormatting sqref="A25:D84 F25:I84">
    <cfRule type="expression" dxfId="28" priority="8">
      <formula>AND($J25&lt;&gt;"",$J25&lt;&gt;"mezeraKL")</formula>
    </cfRule>
  </conditionalFormatting>
  <conditionalFormatting sqref="B25:D84 F25:I84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4 F25:I84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2858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88.448051799994218</v>
      </c>
      <c r="J3" s="203">
        <f>SUBTOTAL(9,J5:J1048576)</f>
        <v>280585</v>
      </c>
      <c r="K3" s="204">
        <f>SUBTOTAL(9,K5:K1048576)</f>
        <v>24817196.614301376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557</v>
      </c>
      <c r="B5" s="825" t="s">
        <v>558</v>
      </c>
      <c r="C5" s="828" t="s">
        <v>572</v>
      </c>
      <c r="D5" s="862" t="s">
        <v>573</v>
      </c>
      <c r="E5" s="828" t="s">
        <v>1876</v>
      </c>
      <c r="F5" s="862" t="s">
        <v>1877</v>
      </c>
      <c r="G5" s="828" t="s">
        <v>1878</v>
      </c>
      <c r="H5" s="828" t="s">
        <v>1879</v>
      </c>
      <c r="I5" s="225">
        <v>6.2399997711181641</v>
      </c>
      <c r="J5" s="225">
        <v>80</v>
      </c>
      <c r="K5" s="848">
        <v>499.19999694824219</v>
      </c>
    </row>
    <row r="6" spans="1:11" ht="14.4" customHeight="1" x14ac:dyDescent="0.3">
      <c r="A6" s="831" t="s">
        <v>557</v>
      </c>
      <c r="B6" s="832" t="s">
        <v>558</v>
      </c>
      <c r="C6" s="835" t="s">
        <v>572</v>
      </c>
      <c r="D6" s="863" t="s">
        <v>573</v>
      </c>
      <c r="E6" s="835" t="s">
        <v>1876</v>
      </c>
      <c r="F6" s="863" t="s">
        <v>1877</v>
      </c>
      <c r="G6" s="835" t="s">
        <v>1880</v>
      </c>
      <c r="H6" s="835" t="s">
        <v>1881</v>
      </c>
      <c r="I6" s="849">
        <v>1.2949999570846558</v>
      </c>
      <c r="J6" s="849">
        <v>1600</v>
      </c>
      <c r="K6" s="850">
        <v>2070.780029296875</v>
      </c>
    </row>
    <row r="7" spans="1:11" ht="14.4" customHeight="1" x14ac:dyDescent="0.3">
      <c r="A7" s="831" t="s">
        <v>557</v>
      </c>
      <c r="B7" s="832" t="s">
        <v>558</v>
      </c>
      <c r="C7" s="835" t="s">
        <v>572</v>
      </c>
      <c r="D7" s="863" t="s">
        <v>573</v>
      </c>
      <c r="E7" s="835" t="s">
        <v>1876</v>
      </c>
      <c r="F7" s="863" t="s">
        <v>1877</v>
      </c>
      <c r="G7" s="835" t="s">
        <v>1882</v>
      </c>
      <c r="H7" s="835" t="s">
        <v>1883</v>
      </c>
      <c r="I7" s="849">
        <v>0.43999999761581421</v>
      </c>
      <c r="J7" s="849">
        <v>200</v>
      </c>
      <c r="K7" s="850">
        <v>88</v>
      </c>
    </row>
    <row r="8" spans="1:11" ht="14.4" customHeight="1" x14ac:dyDescent="0.3">
      <c r="A8" s="831" t="s">
        <v>557</v>
      </c>
      <c r="B8" s="832" t="s">
        <v>558</v>
      </c>
      <c r="C8" s="835" t="s">
        <v>572</v>
      </c>
      <c r="D8" s="863" t="s">
        <v>573</v>
      </c>
      <c r="E8" s="835" t="s">
        <v>1876</v>
      </c>
      <c r="F8" s="863" t="s">
        <v>1877</v>
      </c>
      <c r="G8" s="835" t="s">
        <v>1884</v>
      </c>
      <c r="H8" s="835" t="s">
        <v>1885</v>
      </c>
      <c r="I8" s="849">
        <v>1.3799999952316284</v>
      </c>
      <c r="J8" s="849">
        <v>150</v>
      </c>
      <c r="K8" s="850">
        <v>207</v>
      </c>
    </row>
    <row r="9" spans="1:11" ht="14.4" customHeight="1" x14ac:dyDescent="0.3">
      <c r="A9" s="831" t="s">
        <v>557</v>
      </c>
      <c r="B9" s="832" t="s">
        <v>558</v>
      </c>
      <c r="C9" s="835" t="s">
        <v>572</v>
      </c>
      <c r="D9" s="863" t="s">
        <v>573</v>
      </c>
      <c r="E9" s="835" t="s">
        <v>1876</v>
      </c>
      <c r="F9" s="863" t="s">
        <v>1877</v>
      </c>
      <c r="G9" s="835" t="s">
        <v>1886</v>
      </c>
      <c r="H9" s="835" t="s">
        <v>1887</v>
      </c>
      <c r="I9" s="849">
        <v>1.5149999856948853</v>
      </c>
      <c r="J9" s="849">
        <v>150</v>
      </c>
      <c r="K9" s="850">
        <v>227.57000732421875</v>
      </c>
    </row>
    <row r="10" spans="1:11" ht="14.4" customHeight="1" x14ac:dyDescent="0.3">
      <c r="A10" s="831" t="s">
        <v>557</v>
      </c>
      <c r="B10" s="832" t="s">
        <v>558</v>
      </c>
      <c r="C10" s="835" t="s">
        <v>572</v>
      </c>
      <c r="D10" s="863" t="s">
        <v>573</v>
      </c>
      <c r="E10" s="835" t="s">
        <v>1876</v>
      </c>
      <c r="F10" s="863" t="s">
        <v>1877</v>
      </c>
      <c r="G10" s="835" t="s">
        <v>1888</v>
      </c>
      <c r="H10" s="835" t="s">
        <v>1889</v>
      </c>
      <c r="I10" s="849">
        <v>2.0649999380111694</v>
      </c>
      <c r="J10" s="849">
        <v>400</v>
      </c>
      <c r="K10" s="850">
        <v>826</v>
      </c>
    </row>
    <row r="11" spans="1:11" ht="14.4" customHeight="1" x14ac:dyDescent="0.3">
      <c r="A11" s="831" t="s">
        <v>557</v>
      </c>
      <c r="B11" s="832" t="s">
        <v>558</v>
      </c>
      <c r="C11" s="835" t="s">
        <v>572</v>
      </c>
      <c r="D11" s="863" t="s">
        <v>573</v>
      </c>
      <c r="E11" s="835" t="s">
        <v>1876</v>
      </c>
      <c r="F11" s="863" t="s">
        <v>1877</v>
      </c>
      <c r="G11" s="835" t="s">
        <v>1890</v>
      </c>
      <c r="H11" s="835" t="s">
        <v>1891</v>
      </c>
      <c r="I11" s="849">
        <v>3.3649998903274536</v>
      </c>
      <c r="J11" s="849">
        <v>400</v>
      </c>
      <c r="K11" s="850">
        <v>1346</v>
      </c>
    </row>
    <row r="12" spans="1:11" ht="14.4" customHeight="1" x14ac:dyDescent="0.3">
      <c r="A12" s="831" t="s">
        <v>557</v>
      </c>
      <c r="B12" s="832" t="s">
        <v>558</v>
      </c>
      <c r="C12" s="835" t="s">
        <v>572</v>
      </c>
      <c r="D12" s="863" t="s">
        <v>573</v>
      </c>
      <c r="E12" s="835" t="s">
        <v>1876</v>
      </c>
      <c r="F12" s="863" t="s">
        <v>1877</v>
      </c>
      <c r="G12" s="835" t="s">
        <v>1892</v>
      </c>
      <c r="H12" s="835" t="s">
        <v>1893</v>
      </c>
      <c r="I12" s="849">
        <v>8.119999885559082</v>
      </c>
      <c r="J12" s="849">
        <v>28</v>
      </c>
      <c r="K12" s="850">
        <v>227.36000061035156</v>
      </c>
    </row>
    <row r="13" spans="1:11" ht="14.4" customHeight="1" x14ac:dyDescent="0.3">
      <c r="A13" s="831" t="s">
        <v>557</v>
      </c>
      <c r="B13" s="832" t="s">
        <v>558</v>
      </c>
      <c r="C13" s="835" t="s">
        <v>572</v>
      </c>
      <c r="D13" s="863" t="s">
        <v>573</v>
      </c>
      <c r="E13" s="835" t="s">
        <v>1876</v>
      </c>
      <c r="F13" s="863" t="s">
        <v>1877</v>
      </c>
      <c r="G13" s="835" t="s">
        <v>1894</v>
      </c>
      <c r="H13" s="835" t="s">
        <v>1895</v>
      </c>
      <c r="I13" s="849">
        <v>8.3999996185302734</v>
      </c>
      <c r="J13" s="849">
        <v>22</v>
      </c>
      <c r="K13" s="850">
        <v>184.80000305175781</v>
      </c>
    </row>
    <row r="14" spans="1:11" ht="14.4" customHeight="1" x14ac:dyDescent="0.3">
      <c r="A14" s="831" t="s">
        <v>557</v>
      </c>
      <c r="B14" s="832" t="s">
        <v>558</v>
      </c>
      <c r="C14" s="835" t="s">
        <v>572</v>
      </c>
      <c r="D14" s="863" t="s">
        <v>573</v>
      </c>
      <c r="E14" s="835" t="s">
        <v>1876</v>
      </c>
      <c r="F14" s="863" t="s">
        <v>1877</v>
      </c>
      <c r="G14" s="835" t="s">
        <v>1896</v>
      </c>
      <c r="H14" s="835" t="s">
        <v>1897</v>
      </c>
      <c r="I14" s="849">
        <v>12.960000038146973</v>
      </c>
      <c r="J14" s="849">
        <v>24</v>
      </c>
      <c r="K14" s="850">
        <v>311.04000854492188</v>
      </c>
    </row>
    <row r="15" spans="1:11" ht="14.4" customHeight="1" x14ac:dyDescent="0.3">
      <c r="A15" s="831" t="s">
        <v>557</v>
      </c>
      <c r="B15" s="832" t="s">
        <v>558</v>
      </c>
      <c r="C15" s="835" t="s">
        <v>572</v>
      </c>
      <c r="D15" s="863" t="s">
        <v>573</v>
      </c>
      <c r="E15" s="835" t="s">
        <v>1876</v>
      </c>
      <c r="F15" s="863" t="s">
        <v>1877</v>
      </c>
      <c r="G15" s="835" t="s">
        <v>1898</v>
      </c>
      <c r="H15" s="835" t="s">
        <v>1899</v>
      </c>
      <c r="I15" s="849">
        <v>10.520000457763672</v>
      </c>
      <c r="J15" s="849">
        <v>70</v>
      </c>
      <c r="K15" s="850">
        <v>736.39999389648437</v>
      </c>
    </row>
    <row r="16" spans="1:11" ht="14.4" customHeight="1" x14ac:dyDescent="0.3">
      <c r="A16" s="831" t="s">
        <v>557</v>
      </c>
      <c r="B16" s="832" t="s">
        <v>558</v>
      </c>
      <c r="C16" s="835" t="s">
        <v>572</v>
      </c>
      <c r="D16" s="863" t="s">
        <v>573</v>
      </c>
      <c r="E16" s="835" t="s">
        <v>1876</v>
      </c>
      <c r="F16" s="863" t="s">
        <v>1877</v>
      </c>
      <c r="G16" s="835" t="s">
        <v>1900</v>
      </c>
      <c r="H16" s="835" t="s">
        <v>1901</v>
      </c>
      <c r="I16" s="849">
        <v>13.229999542236328</v>
      </c>
      <c r="J16" s="849">
        <v>30</v>
      </c>
      <c r="K16" s="850">
        <v>396.89999389648437</v>
      </c>
    </row>
    <row r="17" spans="1:11" ht="14.4" customHeight="1" x14ac:dyDescent="0.3">
      <c r="A17" s="831" t="s">
        <v>557</v>
      </c>
      <c r="B17" s="832" t="s">
        <v>558</v>
      </c>
      <c r="C17" s="835" t="s">
        <v>572</v>
      </c>
      <c r="D17" s="863" t="s">
        <v>573</v>
      </c>
      <c r="E17" s="835" t="s">
        <v>1876</v>
      </c>
      <c r="F17" s="863" t="s">
        <v>1877</v>
      </c>
      <c r="G17" s="835" t="s">
        <v>1902</v>
      </c>
      <c r="H17" s="835" t="s">
        <v>1903</v>
      </c>
      <c r="I17" s="849">
        <v>96.180000305175781</v>
      </c>
      <c r="J17" s="849">
        <v>3</v>
      </c>
      <c r="K17" s="850">
        <v>288.52999877929687</v>
      </c>
    </row>
    <row r="18" spans="1:11" ht="14.4" customHeight="1" x14ac:dyDescent="0.3">
      <c r="A18" s="831" t="s">
        <v>557</v>
      </c>
      <c r="B18" s="832" t="s">
        <v>558</v>
      </c>
      <c r="C18" s="835" t="s">
        <v>572</v>
      </c>
      <c r="D18" s="863" t="s">
        <v>573</v>
      </c>
      <c r="E18" s="835" t="s">
        <v>1876</v>
      </c>
      <c r="F18" s="863" t="s">
        <v>1877</v>
      </c>
      <c r="G18" s="835" t="s">
        <v>1904</v>
      </c>
      <c r="H18" s="835" t="s">
        <v>1905</v>
      </c>
      <c r="I18" s="849">
        <v>14.649999618530273</v>
      </c>
      <c r="J18" s="849">
        <v>15</v>
      </c>
      <c r="K18" s="850">
        <v>219.82000732421875</v>
      </c>
    </row>
    <row r="19" spans="1:11" ht="14.4" customHeight="1" x14ac:dyDescent="0.3">
      <c r="A19" s="831" t="s">
        <v>557</v>
      </c>
      <c r="B19" s="832" t="s">
        <v>558</v>
      </c>
      <c r="C19" s="835" t="s">
        <v>572</v>
      </c>
      <c r="D19" s="863" t="s">
        <v>573</v>
      </c>
      <c r="E19" s="835" t="s">
        <v>1876</v>
      </c>
      <c r="F19" s="863" t="s">
        <v>1877</v>
      </c>
      <c r="G19" s="835" t="s">
        <v>1906</v>
      </c>
      <c r="H19" s="835" t="s">
        <v>1907</v>
      </c>
      <c r="I19" s="849">
        <v>112.52999877929687</v>
      </c>
      <c r="J19" s="849">
        <v>3</v>
      </c>
      <c r="K19" s="850">
        <v>337.58999633789062</v>
      </c>
    </row>
    <row r="20" spans="1:11" ht="14.4" customHeight="1" x14ac:dyDescent="0.3">
      <c r="A20" s="831" t="s">
        <v>557</v>
      </c>
      <c r="B20" s="832" t="s">
        <v>558</v>
      </c>
      <c r="C20" s="835" t="s">
        <v>572</v>
      </c>
      <c r="D20" s="863" t="s">
        <v>573</v>
      </c>
      <c r="E20" s="835" t="s">
        <v>1876</v>
      </c>
      <c r="F20" s="863" t="s">
        <v>1877</v>
      </c>
      <c r="G20" s="835" t="s">
        <v>1908</v>
      </c>
      <c r="H20" s="835" t="s">
        <v>1909</v>
      </c>
      <c r="I20" s="849">
        <v>39.099998474121094</v>
      </c>
      <c r="J20" s="849">
        <v>10</v>
      </c>
      <c r="K20" s="850">
        <v>391</v>
      </c>
    </row>
    <row r="21" spans="1:11" ht="14.4" customHeight="1" x14ac:dyDescent="0.3">
      <c r="A21" s="831" t="s">
        <v>557</v>
      </c>
      <c r="B21" s="832" t="s">
        <v>558</v>
      </c>
      <c r="C21" s="835" t="s">
        <v>572</v>
      </c>
      <c r="D21" s="863" t="s">
        <v>573</v>
      </c>
      <c r="E21" s="835" t="s">
        <v>1876</v>
      </c>
      <c r="F21" s="863" t="s">
        <v>1877</v>
      </c>
      <c r="G21" s="835" t="s">
        <v>1910</v>
      </c>
      <c r="H21" s="835" t="s">
        <v>1911</v>
      </c>
      <c r="I21" s="849">
        <v>12.020000457763672</v>
      </c>
      <c r="J21" s="849">
        <v>5</v>
      </c>
      <c r="K21" s="850">
        <v>60.099998474121094</v>
      </c>
    </row>
    <row r="22" spans="1:11" ht="14.4" customHeight="1" x14ac:dyDescent="0.3">
      <c r="A22" s="831" t="s">
        <v>557</v>
      </c>
      <c r="B22" s="832" t="s">
        <v>558</v>
      </c>
      <c r="C22" s="835" t="s">
        <v>572</v>
      </c>
      <c r="D22" s="863" t="s">
        <v>573</v>
      </c>
      <c r="E22" s="835" t="s">
        <v>1876</v>
      </c>
      <c r="F22" s="863" t="s">
        <v>1877</v>
      </c>
      <c r="G22" s="835" t="s">
        <v>1912</v>
      </c>
      <c r="H22" s="835" t="s">
        <v>1913</v>
      </c>
      <c r="I22" s="849">
        <v>0.67000001668930054</v>
      </c>
      <c r="J22" s="849">
        <v>1000</v>
      </c>
      <c r="K22" s="850">
        <v>670</v>
      </c>
    </row>
    <row r="23" spans="1:11" ht="14.4" customHeight="1" x14ac:dyDescent="0.3">
      <c r="A23" s="831" t="s">
        <v>557</v>
      </c>
      <c r="B23" s="832" t="s">
        <v>558</v>
      </c>
      <c r="C23" s="835" t="s">
        <v>572</v>
      </c>
      <c r="D23" s="863" t="s">
        <v>573</v>
      </c>
      <c r="E23" s="835" t="s">
        <v>1876</v>
      </c>
      <c r="F23" s="863" t="s">
        <v>1877</v>
      </c>
      <c r="G23" s="835" t="s">
        <v>1914</v>
      </c>
      <c r="H23" s="835" t="s">
        <v>1915</v>
      </c>
      <c r="I23" s="849">
        <v>27.876666386922199</v>
      </c>
      <c r="J23" s="849">
        <v>11</v>
      </c>
      <c r="K23" s="850">
        <v>306.64999389648437</v>
      </c>
    </row>
    <row r="24" spans="1:11" ht="14.4" customHeight="1" x14ac:dyDescent="0.3">
      <c r="A24" s="831" t="s">
        <v>557</v>
      </c>
      <c r="B24" s="832" t="s">
        <v>558</v>
      </c>
      <c r="C24" s="835" t="s">
        <v>572</v>
      </c>
      <c r="D24" s="863" t="s">
        <v>573</v>
      </c>
      <c r="E24" s="835" t="s">
        <v>1876</v>
      </c>
      <c r="F24" s="863" t="s">
        <v>1877</v>
      </c>
      <c r="G24" s="835" t="s">
        <v>1916</v>
      </c>
      <c r="H24" s="835" t="s">
        <v>1917</v>
      </c>
      <c r="I24" s="849">
        <v>28.729999542236328</v>
      </c>
      <c r="J24" s="849">
        <v>24</v>
      </c>
      <c r="K24" s="850">
        <v>689.52001953125</v>
      </c>
    </row>
    <row r="25" spans="1:11" ht="14.4" customHeight="1" x14ac:dyDescent="0.3">
      <c r="A25" s="831" t="s">
        <v>557</v>
      </c>
      <c r="B25" s="832" t="s">
        <v>558</v>
      </c>
      <c r="C25" s="835" t="s">
        <v>572</v>
      </c>
      <c r="D25" s="863" t="s">
        <v>573</v>
      </c>
      <c r="E25" s="835" t="s">
        <v>1918</v>
      </c>
      <c r="F25" s="863" t="s">
        <v>1919</v>
      </c>
      <c r="G25" s="835" t="s">
        <v>1920</v>
      </c>
      <c r="H25" s="835" t="s">
        <v>1921</v>
      </c>
      <c r="I25" s="849">
        <v>1.9999999552965164E-2</v>
      </c>
      <c r="J25" s="849">
        <v>230</v>
      </c>
      <c r="K25" s="850">
        <v>4.6000000238418579</v>
      </c>
    </row>
    <row r="26" spans="1:11" ht="14.4" customHeight="1" x14ac:dyDescent="0.3">
      <c r="A26" s="831" t="s">
        <v>557</v>
      </c>
      <c r="B26" s="832" t="s">
        <v>558</v>
      </c>
      <c r="C26" s="835" t="s">
        <v>572</v>
      </c>
      <c r="D26" s="863" t="s">
        <v>573</v>
      </c>
      <c r="E26" s="835" t="s">
        <v>1918</v>
      </c>
      <c r="F26" s="863" t="s">
        <v>1919</v>
      </c>
      <c r="G26" s="835" t="s">
        <v>1922</v>
      </c>
      <c r="H26" s="835" t="s">
        <v>1923</v>
      </c>
      <c r="I26" s="849">
        <v>3.4650000333786011</v>
      </c>
      <c r="J26" s="849">
        <v>80</v>
      </c>
      <c r="K26" s="850">
        <v>277.19999694824219</v>
      </c>
    </row>
    <row r="27" spans="1:11" ht="14.4" customHeight="1" x14ac:dyDescent="0.3">
      <c r="A27" s="831" t="s">
        <v>557</v>
      </c>
      <c r="B27" s="832" t="s">
        <v>558</v>
      </c>
      <c r="C27" s="835" t="s">
        <v>572</v>
      </c>
      <c r="D27" s="863" t="s">
        <v>573</v>
      </c>
      <c r="E27" s="835" t="s">
        <v>1918</v>
      </c>
      <c r="F27" s="863" t="s">
        <v>1919</v>
      </c>
      <c r="G27" s="835" t="s">
        <v>1924</v>
      </c>
      <c r="H27" s="835" t="s">
        <v>1925</v>
      </c>
      <c r="I27" s="849">
        <v>21.899999618530273</v>
      </c>
      <c r="J27" s="849">
        <v>50</v>
      </c>
      <c r="K27" s="850">
        <v>1095.1500244140625</v>
      </c>
    </row>
    <row r="28" spans="1:11" ht="14.4" customHeight="1" x14ac:dyDescent="0.3">
      <c r="A28" s="831" t="s">
        <v>557</v>
      </c>
      <c r="B28" s="832" t="s">
        <v>558</v>
      </c>
      <c r="C28" s="835" t="s">
        <v>572</v>
      </c>
      <c r="D28" s="863" t="s">
        <v>573</v>
      </c>
      <c r="E28" s="835" t="s">
        <v>1918</v>
      </c>
      <c r="F28" s="863" t="s">
        <v>1919</v>
      </c>
      <c r="G28" s="835" t="s">
        <v>1926</v>
      </c>
      <c r="H28" s="835" t="s">
        <v>1927</v>
      </c>
      <c r="I28" s="849">
        <v>17.979999542236328</v>
      </c>
      <c r="J28" s="849">
        <v>50</v>
      </c>
      <c r="K28" s="850">
        <v>899</v>
      </c>
    </row>
    <row r="29" spans="1:11" ht="14.4" customHeight="1" x14ac:dyDescent="0.3">
      <c r="A29" s="831" t="s">
        <v>557</v>
      </c>
      <c r="B29" s="832" t="s">
        <v>558</v>
      </c>
      <c r="C29" s="835" t="s">
        <v>572</v>
      </c>
      <c r="D29" s="863" t="s">
        <v>573</v>
      </c>
      <c r="E29" s="835" t="s">
        <v>1918</v>
      </c>
      <c r="F29" s="863" t="s">
        <v>1919</v>
      </c>
      <c r="G29" s="835" t="s">
        <v>1928</v>
      </c>
      <c r="H29" s="835" t="s">
        <v>1929</v>
      </c>
      <c r="I29" s="849">
        <v>13.199999809265137</v>
      </c>
      <c r="J29" s="849">
        <v>80</v>
      </c>
      <c r="K29" s="850">
        <v>1056</v>
      </c>
    </row>
    <row r="30" spans="1:11" ht="14.4" customHeight="1" x14ac:dyDescent="0.3">
      <c r="A30" s="831" t="s">
        <v>557</v>
      </c>
      <c r="B30" s="832" t="s">
        <v>558</v>
      </c>
      <c r="C30" s="835" t="s">
        <v>572</v>
      </c>
      <c r="D30" s="863" t="s">
        <v>573</v>
      </c>
      <c r="E30" s="835" t="s">
        <v>1918</v>
      </c>
      <c r="F30" s="863" t="s">
        <v>1919</v>
      </c>
      <c r="G30" s="835" t="s">
        <v>1930</v>
      </c>
      <c r="H30" s="835" t="s">
        <v>1931</v>
      </c>
      <c r="I30" s="849">
        <v>13.199999809265137</v>
      </c>
      <c r="J30" s="849">
        <v>10</v>
      </c>
      <c r="K30" s="850">
        <v>132</v>
      </c>
    </row>
    <row r="31" spans="1:11" ht="14.4" customHeight="1" x14ac:dyDescent="0.3">
      <c r="A31" s="831" t="s">
        <v>557</v>
      </c>
      <c r="B31" s="832" t="s">
        <v>558</v>
      </c>
      <c r="C31" s="835" t="s">
        <v>572</v>
      </c>
      <c r="D31" s="863" t="s">
        <v>573</v>
      </c>
      <c r="E31" s="835" t="s">
        <v>1918</v>
      </c>
      <c r="F31" s="863" t="s">
        <v>1919</v>
      </c>
      <c r="G31" s="835" t="s">
        <v>1932</v>
      </c>
      <c r="H31" s="835" t="s">
        <v>1933</v>
      </c>
      <c r="I31" s="849">
        <v>22.989999771118164</v>
      </c>
      <c r="J31" s="849">
        <v>10</v>
      </c>
      <c r="K31" s="850">
        <v>229.89999389648437</v>
      </c>
    </row>
    <row r="32" spans="1:11" ht="14.4" customHeight="1" x14ac:dyDescent="0.3">
      <c r="A32" s="831" t="s">
        <v>557</v>
      </c>
      <c r="B32" s="832" t="s">
        <v>558</v>
      </c>
      <c r="C32" s="835" t="s">
        <v>572</v>
      </c>
      <c r="D32" s="863" t="s">
        <v>573</v>
      </c>
      <c r="E32" s="835" t="s">
        <v>1918</v>
      </c>
      <c r="F32" s="863" t="s">
        <v>1919</v>
      </c>
      <c r="G32" s="835" t="s">
        <v>1934</v>
      </c>
      <c r="H32" s="835" t="s">
        <v>1935</v>
      </c>
      <c r="I32" s="849">
        <v>22.870000839233398</v>
      </c>
      <c r="J32" s="849">
        <v>12</v>
      </c>
      <c r="K32" s="850">
        <v>274.39999389648437</v>
      </c>
    </row>
    <row r="33" spans="1:11" ht="14.4" customHeight="1" x14ac:dyDescent="0.3">
      <c r="A33" s="831" t="s">
        <v>557</v>
      </c>
      <c r="B33" s="832" t="s">
        <v>558</v>
      </c>
      <c r="C33" s="835" t="s">
        <v>572</v>
      </c>
      <c r="D33" s="863" t="s">
        <v>573</v>
      </c>
      <c r="E33" s="835" t="s">
        <v>1918</v>
      </c>
      <c r="F33" s="863" t="s">
        <v>1919</v>
      </c>
      <c r="G33" s="835" t="s">
        <v>1936</v>
      </c>
      <c r="H33" s="835" t="s">
        <v>1937</v>
      </c>
      <c r="I33" s="849">
        <v>1.8700000047683716</v>
      </c>
      <c r="J33" s="849">
        <v>100</v>
      </c>
      <c r="K33" s="850">
        <v>187</v>
      </c>
    </row>
    <row r="34" spans="1:11" ht="14.4" customHeight="1" x14ac:dyDescent="0.3">
      <c r="A34" s="831" t="s">
        <v>557</v>
      </c>
      <c r="B34" s="832" t="s">
        <v>558</v>
      </c>
      <c r="C34" s="835" t="s">
        <v>572</v>
      </c>
      <c r="D34" s="863" t="s">
        <v>573</v>
      </c>
      <c r="E34" s="835" t="s">
        <v>1918</v>
      </c>
      <c r="F34" s="863" t="s">
        <v>1919</v>
      </c>
      <c r="G34" s="835" t="s">
        <v>1938</v>
      </c>
      <c r="H34" s="835" t="s">
        <v>1939</v>
      </c>
      <c r="I34" s="849">
        <v>528.22998046875</v>
      </c>
      <c r="J34" s="849">
        <v>1</v>
      </c>
      <c r="K34" s="850">
        <v>528.22998046875</v>
      </c>
    </row>
    <row r="35" spans="1:11" ht="14.4" customHeight="1" x14ac:dyDescent="0.3">
      <c r="A35" s="831" t="s">
        <v>557</v>
      </c>
      <c r="B35" s="832" t="s">
        <v>558</v>
      </c>
      <c r="C35" s="835" t="s">
        <v>572</v>
      </c>
      <c r="D35" s="863" t="s">
        <v>573</v>
      </c>
      <c r="E35" s="835" t="s">
        <v>1918</v>
      </c>
      <c r="F35" s="863" t="s">
        <v>1919</v>
      </c>
      <c r="G35" s="835" t="s">
        <v>1940</v>
      </c>
      <c r="H35" s="835" t="s">
        <v>1941</v>
      </c>
      <c r="I35" s="849">
        <v>11.736666361490885</v>
      </c>
      <c r="J35" s="849">
        <v>30</v>
      </c>
      <c r="K35" s="850">
        <v>352.10000610351562</v>
      </c>
    </row>
    <row r="36" spans="1:11" ht="14.4" customHeight="1" x14ac:dyDescent="0.3">
      <c r="A36" s="831" t="s">
        <v>557</v>
      </c>
      <c r="B36" s="832" t="s">
        <v>558</v>
      </c>
      <c r="C36" s="835" t="s">
        <v>572</v>
      </c>
      <c r="D36" s="863" t="s">
        <v>573</v>
      </c>
      <c r="E36" s="835" t="s">
        <v>1918</v>
      </c>
      <c r="F36" s="863" t="s">
        <v>1919</v>
      </c>
      <c r="G36" s="835" t="s">
        <v>1942</v>
      </c>
      <c r="H36" s="835" t="s">
        <v>1943</v>
      </c>
      <c r="I36" s="849">
        <v>2.2899999618530273</v>
      </c>
      <c r="J36" s="849">
        <v>30</v>
      </c>
      <c r="K36" s="850">
        <v>68.699996948242188</v>
      </c>
    </row>
    <row r="37" spans="1:11" ht="14.4" customHeight="1" x14ac:dyDescent="0.3">
      <c r="A37" s="831" t="s">
        <v>557</v>
      </c>
      <c r="B37" s="832" t="s">
        <v>558</v>
      </c>
      <c r="C37" s="835" t="s">
        <v>572</v>
      </c>
      <c r="D37" s="863" t="s">
        <v>573</v>
      </c>
      <c r="E37" s="835" t="s">
        <v>1918</v>
      </c>
      <c r="F37" s="863" t="s">
        <v>1919</v>
      </c>
      <c r="G37" s="835" t="s">
        <v>1944</v>
      </c>
      <c r="H37" s="835" t="s">
        <v>1945</v>
      </c>
      <c r="I37" s="849">
        <v>9.1999998092651367</v>
      </c>
      <c r="J37" s="849">
        <v>100</v>
      </c>
      <c r="K37" s="850">
        <v>920</v>
      </c>
    </row>
    <row r="38" spans="1:11" ht="14.4" customHeight="1" x14ac:dyDescent="0.3">
      <c r="A38" s="831" t="s">
        <v>557</v>
      </c>
      <c r="B38" s="832" t="s">
        <v>558</v>
      </c>
      <c r="C38" s="835" t="s">
        <v>572</v>
      </c>
      <c r="D38" s="863" t="s">
        <v>573</v>
      </c>
      <c r="E38" s="835" t="s">
        <v>1918</v>
      </c>
      <c r="F38" s="863" t="s">
        <v>1919</v>
      </c>
      <c r="G38" s="835" t="s">
        <v>1946</v>
      </c>
      <c r="H38" s="835" t="s">
        <v>1947</v>
      </c>
      <c r="I38" s="849">
        <v>6.2899999618530273</v>
      </c>
      <c r="J38" s="849">
        <v>10</v>
      </c>
      <c r="K38" s="850">
        <v>62.900001525878906</v>
      </c>
    </row>
    <row r="39" spans="1:11" ht="14.4" customHeight="1" x14ac:dyDescent="0.3">
      <c r="A39" s="831" t="s">
        <v>557</v>
      </c>
      <c r="B39" s="832" t="s">
        <v>558</v>
      </c>
      <c r="C39" s="835" t="s">
        <v>572</v>
      </c>
      <c r="D39" s="863" t="s">
        <v>573</v>
      </c>
      <c r="E39" s="835" t="s">
        <v>1918</v>
      </c>
      <c r="F39" s="863" t="s">
        <v>1919</v>
      </c>
      <c r="G39" s="835" t="s">
        <v>1948</v>
      </c>
      <c r="H39" s="835" t="s">
        <v>1949</v>
      </c>
      <c r="I39" s="849">
        <v>172.5</v>
      </c>
      <c r="J39" s="849">
        <v>1</v>
      </c>
      <c r="K39" s="850">
        <v>172.5</v>
      </c>
    </row>
    <row r="40" spans="1:11" ht="14.4" customHeight="1" x14ac:dyDescent="0.3">
      <c r="A40" s="831" t="s">
        <v>557</v>
      </c>
      <c r="B40" s="832" t="s">
        <v>558</v>
      </c>
      <c r="C40" s="835" t="s">
        <v>572</v>
      </c>
      <c r="D40" s="863" t="s">
        <v>573</v>
      </c>
      <c r="E40" s="835" t="s">
        <v>1918</v>
      </c>
      <c r="F40" s="863" t="s">
        <v>1919</v>
      </c>
      <c r="G40" s="835" t="s">
        <v>1950</v>
      </c>
      <c r="H40" s="835" t="s">
        <v>1951</v>
      </c>
      <c r="I40" s="849">
        <v>6.1725000143051147</v>
      </c>
      <c r="J40" s="849">
        <v>100</v>
      </c>
      <c r="K40" s="850">
        <v>617.20001220703125</v>
      </c>
    </row>
    <row r="41" spans="1:11" ht="14.4" customHeight="1" x14ac:dyDescent="0.3">
      <c r="A41" s="831" t="s">
        <v>557</v>
      </c>
      <c r="B41" s="832" t="s">
        <v>558</v>
      </c>
      <c r="C41" s="835" t="s">
        <v>572</v>
      </c>
      <c r="D41" s="863" t="s">
        <v>573</v>
      </c>
      <c r="E41" s="835" t="s">
        <v>1918</v>
      </c>
      <c r="F41" s="863" t="s">
        <v>1919</v>
      </c>
      <c r="G41" s="835" t="s">
        <v>1952</v>
      </c>
      <c r="H41" s="835" t="s">
        <v>1953</v>
      </c>
      <c r="I41" s="849">
        <v>1.0900000333786011</v>
      </c>
      <c r="J41" s="849">
        <v>800</v>
      </c>
      <c r="K41" s="850">
        <v>872</v>
      </c>
    </row>
    <row r="42" spans="1:11" ht="14.4" customHeight="1" x14ac:dyDescent="0.3">
      <c r="A42" s="831" t="s">
        <v>557</v>
      </c>
      <c r="B42" s="832" t="s">
        <v>558</v>
      </c>
      <c r="C42" s="835" t="s">
        <v>572</v>
      </c>
      <c r="D42" s="863" t="s">
        <v>573</v>
      </c>
      <c r="E42" s="835" t="s">
        <v>1918</v>
      </c>
      <c r="F42" s="863" t="s">
        <v>1919</v>
      </c>
      <c r="G42" s="835" t="s">
        <v>1954</v>
      </c>
      <c r="H42" s="835" t="s">
        <v>1955</v>
      </c>
      <c r="I42" s="849">
        <v>0.47749999165534973</v>
      </c>
      <c r="J42" s="849">
        <v>1300</v>
      </c>
      <c r="K42" s="850">
        <v>621</v>
      </c>
    </row>
    <row r="43" spans="1:11" ht="14.4" customHeight="1" x14ac:dyDescent="0.3">
      <c r="A43" s="831" t="s">
        <v>557</v>
      </c>
      <c r="B43" s="832" t="s">
        <v>558</v>
      </c>
      <c r="C43" s="835" t="s">
        <v>572</v>
      </c>
      <c r="D43" s="863" t="s">
        <v>573</v>
      </c>
      <c r="E43" s="835" t="s">
        <v>1918</v>
      </c>
      <c r="F43" s="863" t="s">
        <v>1919</v>
      </c>
      <c r="G43" s="835" t="s">
        <v>1956</v>
      </c>
      <c r="H43" s="835" t="s">
        <v>1957</v>
      </c>
      <c r="I43" s="849">
        <v>1.6649999618530273</v>
      </c>
      <c r="J43" s="849">
        <v>300</v>
      </c>
      <c r="K43" s="850">
        <v>500.5</v>
      </c>
    </row>
    <row r="44" spans="1:11" ht="14.4" customHeight="1" x14ac:dyDescent="0.3">
      <c r="A44" s="831" t="s">
        <v>557</v>
      </c>
      <c r="B44" s="832" t="s">
        <v>558</v>
      </c>
      <c r="C44" s="835" t="s">
        <v>572</v>
      </c>
      <c r="D44" s="863" t="s">
        <v>573</v>
      </c>
      <c r="E44" s="835" t="s">
        <v>1918</v>
      </c>
      <c r="F44" s="863" t="s">
        <v>1919</v>
      </c>
      <c r="G44" s="835" t="s">
        <v>1958</v>
      </c>
      <c r="H44" s="835" t="s">
        <v>1959</v>
      </c>
      <c r="I44" s="849">
        <v>0.67000001668930054</v>
      </c>
      <c r="J44" s="849">
        <v>400</v>
      </c>
      <c r="K44" s="850">
        <v>268</v>
      </c>
    </row>
    <row r="45" spans="1:11" ht="14.4" customHeight="1" x14ac:dyDescent="0.3">
      <c r="A45" s="831" t="s">
        <v>557</v>
      </c>
      <c r="B45" s="832" t="s">
        <v>558</v>
      </c>
      <c r="C45" s="835" t="s">
        <v>572</v>
      </c>
      <c r="D45" s="863" t="s">
        <v>573</v>
      </c>
      <c r="E45" s="835" t="s">
        <v>1918</v>
      </c>
      <c r="F45" s="863" t="s">
        <v>1919</v>
      </c>
      <c r="G45" s="835" t="s">
        <v>1960</v>
      </c>
      <c r="H45" s="835" t="s">
        <v>1961</v>
      </c>
      <c r="I45" s="849">
        <v>1.5499999523162842</v>
      </c>
      <c r="J45" s="849">
        <v>200</v>
      </c>
      <c r="K45" s="850">
        <v>310</v>
      </c>
    </row>
    <row r="46" spans="1:11" ht="14.4" customHeight="1" x14ac:dyDescent="0.3">
      <c r="A46" s="831" t="s">
        <v>557</v>
      </c>
      <c r="B46" s="832" t="s">
        <v>558</v>
      </c>
      <c r="C46" s="835" t="s">
        <v>572</v>
      </c>
      <c r="D46" s="863" t="s">
        <v>573</v>
      </c>
      <c r="E46" s="835" t="s">
        <v>1918</v>
      </c>
      <c r="F46" s="863" t="s">
        <v>1919</v>
      </c>
      <c r="G46" s="835" t="s">
        <v>1962</v>
      </c>
      <c r="H46" s="835" t="s">
        <v>1963</v>
      </c>
      <c r="I46" s="849">
        <v>2.1766667366027832</v>
      </c>
      <c r="J46" s="849">
        <v>500</v>
      </c>
      <c r="K46" s="850">
        <v>1088</v>
      </c>
    </row>
    <row r="47" spans="1:11" ht="14.4" customHeight="1" x14ac:dyDescent="0.3">
      <c r="A47" s="831" t="s">
        <v>557</v>
      </c>
      <c r="B47" s="832" t="s">
        <v>558</v>
      </c>
      <c r="C47" s="835" t="s">
        <v>572</v>
      </c>
      <c r="D47" s="863" t="s">
        <v>573</v>
      </c>
      <c r="E47" s="835" t="s">
        <v>1918</v>
      </c>
      <c r="F47" s="863" t="s">
        <v>1919</v>
      </c>
      <c r="G47" s="835" t="s">
        <v>1964</v>
      </c>
      <c r="H47" s="835" t="s">
        <v>1965</v>
      </c>
      <c r="I47" s="849">
        <v>2.1800000667572021</v>
      </c>
      <c r="J47" s="849">
        <v>100</v>
      </c>
      <c r="K47" s="850">
        <v>218</v>
      </c>
    </row>
    <row r="48" spans="1:11" ht="14.4" customHeight="1" x14ac:dyDescent="0.3">
      <c r="A48" s="831" t="s">
        <v>557</v>
      </c>
      <c r="B48" s="832" t="s">
        <v>558</v>
      </c>
      <c r="C48" s="835" t="s">
        <v>572</v>
      </c>
      <c r="D48" s="863" t="s">
        <v>573</v>
      </c>
      <c r="E48" s="835" t="s">
        <v>1918</v>
      </c>
      <c r="F48" s="863" t="s">
        <v>1919</v>
      </c>
      <c r="G48" s="835" t="s">
        <v>1966</v>
      </c>
      <c r="H48" s="835" t="s">
        <v>1967</v>
      </c>
      <c r="I48" s="849">
        <v>0.4699999988079071</v>
      </c>
      <c r="J48" s="849">
        <v>200</v>
      </c>
      <c r="K48" s="850">
        <v>94</v>
      </c>
    </row>
    <row r="49" spans="1:11" ht="14.4" customHeight="1" x14ac:dyDescent="0.3">
      <c r="A49" s="831" t="s">
        <v>557</v>
      </c>
      <c r="B49" s="832" t="s">
        <v>558</v>
      </c>
      <c r="C49" s="835" t="s">
        <v>572</v>
      </c>
      <c r="D49" s="863" t="s">
        <v>573</v>
      </c>
      <c r="E49" s="835" t="s">
        <v>1918</v>
      </c>
      <c r="F49" s="863" t="s">
        <v>1919</v>
      </c>
      <c r="G49" s="835" t="s">
        <v>1968</v>
      </c>
      <c r="H49" s="835" t="s">
        <v>1969</v>
      </c>
      <c r="I49" s="849">
        <v>1.9800000190734863</v>
      </c>
      <c r="J49" s="849">
        <v>50</v>
      </c>
      <c r="K49" s="850">
        <v>99</v>
      </c>
    </row>
    <row r="50" spans="1:11" ht="14.4" customHeight="1" x14ac:dyDescent="0.3">
      <c r="A50" s="831" t="s">
        <v>557</v>
      </c>
      <c r="B50" s="832" t="s">
        <v>558</v>
      </c>
      <c r="C50" s="835" t="s">
        <v>572</v>
      </c>
      <c r="D50" s="863" t="s">
        <v>573</v>
      </c>
      <c r="E50" s="835" t="s">
        <v>1918</v>
      </c>
      <c r="F50" s="863" t="s">
        <v>1919</v>
      </c>
      <c r="G50" s="835" t="s">
        <v>1970</v>
      </c>
      <c r="H50" s="835" t="s">
        <v>1971</v>
      </c>
      <c r="I50" s="849">
        <v>2.7000000476837158</v>
      </c>
      <c r="J50" s="849">
        <v>100</v>
      </c>
      <c r="K50" s="850">
        <v>270</v>
      </c>
    </row>
    <row r="51" spans="1:11" ht="14.4" customHeight="1" x14ac:dyDescent="0.3">
      <c r="A51" s="831" t="s">
        <v>557</v>
      </c>
      <c r="B51" s="832" t="s">
        <v>558</v>
      </c>
      <c r="C51" s="835" t="s">
        <v>572</v>
      </c>
      <c r="D51" s="863" t="s">
        <v>573</v>
      </c>
      <c r="E51" s="835" t="s">
        <v>1918</v>
      </c>
      <c r="F51" s="863" t="s">
        <v>1919</v>
      </c>
      <c r="G51" s="835" t="s">
        <v>1972</v>
      </c>
      <c r="H51" s="835" t="s">
        <v>1973</v>
      </c>
      <c r="I51" s="849">
        <v>1.9299999475479126</v>
      </c>
      <c r="J51" s="849">
        <v>50</v>
      </c>
      <c r="K51" s="850">
        <v>96.5</v>
      </c>
    </row>
    <row r="52" spans="1:11" ht="14.4" customHeight="1" x14ac:dyDescent="0.3">
      <c r="A52" s="831" t="s">
        <v>557</v>
      </c>
      <c r="B52" s="832" t="s">
        <v>558</v>
      </c>
      <c r="C52" s="835" t="s">
        <v>572</v>
      </c>
      <c r="D52" s="863" t="s">
        <v>573</v>
      </c>
      <c r="E52" s="835" t="s">
        <v>1918</v>
      </c>
      <c r="F52" s="863" t="s">
        <v>1919</v>
      </c>
      <c r="G52" s="835" t="s">
        <v>1974</v>
      </c>
      <c r="H52" s="835" t="s">
        <v>1975</v>
      </c>
      <c r="I52" s="849">
        <v>2.5199999809265137</v>
      </c>
      <c r="J52" s="849">
        <v>50</v>
      </c>
      <c r="K52" s="850">
        <v>126</v>
      </c>
    </row>
    <row r="53" spans="1:11" ht="14.4" customHeight="1" x14ac:dyDescent="0.3">
      <c r="A53" s="831" t="s">
        <v>557</v>
      </c>
      <c r="B53" s="832" t="s">
        <v>558</v>
      </c>
      <c r="C53" s="835" t="s">
        <v>572</v>
      </c>
      <c r="D53" s="863" t="s">
        <v>573</v>
      </c>
      <c r="E53" s="835" t="s">
        <v>1918</v>
      </c>
      <c r="F53" s="863" t="s">
        <v>1919</v>
      </c>
      <c r="G53" s="835" t="s">
        <v>1976</v>
      </c>
      <c r="H53" s="835" t="s">
        <v>1977</v>
      </c>
      <c r="I53" s="849">
        <v>21.229999542236328</v>
      </c>
      <c r="J53" s="849">
        <v>15</v>
      </c>
      <c r="K53" s="850">
        <v>318.45001220703125</v>
      </c>
    </row>
    <row r="54" spans="1:11" ht="14.4" customHeight="1" x14ac:dyDescent="0.3">
      <c r="A54" s="831" t="s">
        <v>557</v>
      </c>
      <c r="B54" s="832" t="s">
        <v>558</v>
      </c>
      <c r="C54" s="835" t="s">
        <v>572</v>
      </c>
      <c r="D54" s="863" t="s">
        <v>573</v>
      </c>
      <c r="E54" s="835" t="s">
        <v>1978</v>
      </c>
      <c r="F54" s="863" t="s">
        <v>1979</v>
      </c>
      <c r="G54" s="835" t="s">
        <v>1980</v>
      </c>
      <c r="H54" s="835" t="s">
        <v>1981</v>
      </c>
      <c r="I54" s="849">
        <v>0.2800000011920929</v>
      </c>
      <c r="J54" s="849">
        <v>200</v>
      </c>
      <c r="K54" s="850">
        <v>56</v>
      </c>
    </row>
    <row r="55" spans="1:11" ht="14.4" customHeight="1" x14ac:dyDescent="0.3">
      <c r="A55" s="831" t="s">
        <v>557</v>
      </c>
      <c r="B55" s="832" t="s">
        <v>558</v>
      </c>
      <c r="C55" s="835" t="s">
        <v>572</v>
      </c>
      <c r="D55" s="863" t="s">
        <v>573</v>
      </c>
      <c r="E55" s="835" t="s">
        <v>1978</v>
      </c>
      <c r="F55" s="863" t="s">
        <v>1979</v>
      </c>
      <c r="G55" s="835" t="s">
        <v>1982</v>
      </c>
      <c r="H55" s="835" t="s">
        <v>1983</v>
      </c>
      <c r="I55" s="849">
        <v>0.30500000715255737</v>
      </c>
      <c r="J55" s="849">
        <v>700</v>
      </c>
      <c r="K55" s="850">
        <v>214</v>
      </c>
    </row>
    <row r="56" spans="1:11" ht="14.4" customHeight="1" x14ac:dyDescent="0.3">
      <c r="A56" s="831" t="s">
        <v>557</v>
      </c>
      <c r="B56" s="832" t="s">
        <v>558</v>
      </c>
      <c r="C56" s="835" t="s">
        <v>572</v>
      </c>
      <c r="D56" s="863" t="s">
        <v>573</v>
      </c>
      <c r="E56" s="835" t="s">
        <v>1978</v>
      </c>
      <c r="F56" s="863" t="s">
        <v>1979</v>
      </c>
      <c r="G56" s="835" t="s">
        <v>1984</v>
      </c>
      <c r="H56" s="835" t="s">
        <v>1985</v>
      </c>
      <c r="I56" s="849">
        <v>0.29500000178813934</v>
      </c>
      <c r="J56" s="849">
        <v>400</v>
      </c>
      <c r="K56" s="850">
        <v>118</v>
      </c>
    </row>
    <row r="57" spans="1:11" ht="14.4" customHeight="1" x14ac:dyDescent="0.3">
      <c r="A57" s="831" t="s">
        <v>557</v>
      </c>
      <c r="B57" s="832" t="s">
        <v>558</v>
      </c>
      <c r="C57" s="835" t="s">
        <v>572</v>
      </c>
      <c r="D57" s="863" t="s">
        <v>573</v>
      </c>
      <c r="E57" s="835" t="s">
        <v>1978</v>
      </c>
      <c r="F57" s="863" t="s">
        <v>1979</v>
      </c>
      <c r="G57" s="835" t="s">
        <v>1986</v>
      </c>
      <c r="H57" s="835" t="s">
        <v>1987</v>
      </c>
      <c r="I57" s="849">
        <v>0.30000001192092896</v>
      </c>
      <c r="J57" s="849">
        <v>200</v>
      </c>
      <c r="K57" s="850">
        <v>60</v>
      </c>
    </row>
    <row r="58" spans="1:11" ht="14.4" customHeight="1" x14ac:dyDescent="0.3">
      <c r="A58" s="831" t="s">
        <v>557</v>
      </c>
      <c r="B58" s="832" t="s">
        <v>558</v>
      </c>
      <c r="C58" s="835" t="s">
        <v>572</v>
      </c>
      <c r="D58" s="863" t="s">
        <v>573</v>
      </c>
      <c r="E58" s="835" t="s">
        <v>1978</v>
      </c>
      <c r="F58" s="863" t="s">
        <v>1979</v>
      </c>
      <c r="G58" s="835" t="s">
        <v>1988</v>
      </c>
      <c r="H58" s="835" t="s">
        <v>1989</v>
      </c>
      <c r="I58" s="849">
        <v>0.62000000476837158</v>
      </c>
      <c r="J58" s="849">
        <v>100</v>
      </c>
      <c r="K58" s="850">
        <v>62</v>
      </c>
    </row>
    <row r="59" spans="1:11" ht="14.4" customHeight="1" x14ac:dyDescent="0.3">
      <c r="A59" s="831" t="s">
        <v>557</v>
      </c>
      <c r="B59" s="832" t="s">
        <v>558</v>
      </c>
      <c r="C59" s="835" t="s">
        <v>572</v>
      </c>
      <c r="D59" s="863" t="s">
        <v>573</v>
      </c>
      <c r="E59" s="835" t="s">
        <v>1978</v>
      </c>
      <c r="F59" s="863" t="s">
        <v>1979</v>
      </c>
      <c r="G59" s="835" t="s">
        <v>1990</v>
      </c>
      <c r="H59" s="835" t="s">
        <v>1991</v>
      </c>
      <c r="I59" s="849">
        <v>0.54666668176651001</v>
      </c>
      <c r="J59" s="849">
        <v>700</v>
      </c>
      <c r="K59" s="850">
        <v>382</v>
      </c>
    </row>
    <row r="60" spans="1:11" ht="14.4" customHeight="1" x14ac:dyDescent="0.3">
      <c r="A60" s="831" t="s">
        <v>557</v>
      </c>
      <c r="B60" s="832" t="s">
        <v>558</v>
      </c>
      <c r="C60" s="835" t="s">
        <v>572</v>
      </c>
      <c r="D60" s="863" t="s">
        <v>573</v>
      </c>
      <c r="E60" s="835" t="s">
        <v>1978</v>
      </c>
      <c r="F60" s="863" t="s">
        <v>1979</v>
      </c>
      <c r="G60" s="835" t="s">
        <v>1992</v>
      </c>
      <c r="H60" s="835" t="s">
        <v>1993</v>
      </c>
      <c r="I60" s="849">
        <v>1.809999942779541</v>
      </c>
      <c r="J60" s="849">
        <v>100</v>
      </c>
      <c r="K60" s="850">
        <v>181</v>
      </c>
    </row>
    <row r="61" spans="1:11" ht="14.4" customHeight="1" x14ac:dyDescent="0.3">
      <c r="A61" s="831" t="s">
        <v>557</v>
      </c>
      <c r="B61" s="832" t="s">
        <v>558</v>
      </c>
      <c r="C61" s="835" t="s">
        <v>572</v>
      </c>
      <c r="D61" s="863" t="s">
        <v>573</v>
      </c>
      <c r="E61" s="835" t="s">
        <v>1978</v>
      </c>
      <c r="F61" s="863" t="s">
        <v>1979</v>
      </c>
      <c r="G61" s="835" t="s">
        <v>1994</v>
      </c>
      <c r="H61" s="835" t="s">
        <v>1995</v>
      </c>
      <c r="I61" s="849">
        <v>1.7999999523162842</v>
      </c>
      <c r="J61" s="849">
        <v>200</v>
      </c>
      <c r="K61" s="850">
        <v>360</v>
      </c>
    </row>
    <row r="62" spans="1:11" ht="14.4" customHeight="1" x14ac:dyDescent="0.3">
      <c r="A62" s="831" t="s">
        <v>557</v>
      </c>
      <c r="B62" s="832" t="s">
        <v>558</v>
      </c>
      <c r="C62" s="835" t="s">
        <v>572</v>
      </c>
      <c r="D62" s="863" t="s">
        <v>573</v>
      </c>
      <c r="E62" s="835" t="s">
        <v>1996</v>
      </c>
      <c r="F62" s="863" t="s">
        <v>1997</v>
      </c>
      <c r="G62" s="835" t="s">
        <v>1998</v>
      </c>
      <c r="H62" s="835" t="s">
        <v>1999</v>
      </c>
      <c r="I62" s="849">
        <v>0.63499999046325684</v>
      </c>
      <c r="J62" s="849">
        <v>3200</v>
      </c>
      <c r="K62" s="850">
        <v>2032</v>
      </c>
    </row>
    <row r="63" spans="1:11" ht="14.4" customHeight="1" x14ac:dyDescent="0.3">
      <c r="A63" s="831" t="s">
        <v>557</v>
      </c>
      <c r="B63" s="832" t="s">
        <v>558</v>
      </c>
      <c r="C63" s="835" t="s">
        <v>572</v>
      </c>
      <c r="D63" s="863" t="s">
        <v>573</v>
      </c>
      <c r="E63" s="835" t="s">
        <v>1996</v>
      </c>
      <c r="F63" s="863" t="s">
        <v>1997</v>
      </c>
      <c r="G63" s="835" t="s">
        <v>2000</v>
      </c>
      <c r="H63" s="835" t="s">
        <v>2001</v>
      </c>
      <c r="I63" s="849">
        <v>0.62999999523162842</v>
      </c>
      <c r="J63" s="849">
        <v>3200</v>
      </c>
      <c r="K63" s="850">
        <v>2016</v>
      </c>
    </row>
    <row r="64" spans="1:11" ht="14.4" customHeight="1" x14ac:dyDescent="0.3">
      <c r="A64" s="831" t="s">
        <v>557</v>
      </c>
      <c r="B64" s="832" t="s">
        <v>558</v>
      </c>
      <c r="C64" s="835" t="s">
        <v>572</v>
      </c>
      <c r="D64" s="863" t="s">
        <v>573</v>
      </c>
      <c r="E64" s="835" t="s">
        <v>1996</v>
      </c>
      <c r="F64" s="863" t="s">
        <v>1997</v>
      </c>
      <c r="G64" s="835" t="s">
        <v>2002</v>
      </c>
      <c r="H64" s="835" t="s">
        <v>2003</v>
      </c>
      <c r="I64" s="849">
        <v>12.590000152587891</v>
      </c>
      <c r="J64" s="849">
        <v>5</v>
      </c>
      <c r="K64" s="850">
        <v>62.950000762939453</v>
      </c>
    </row>
    <row r="65" spans="1:11" ht="14.4" customHeight="1" x14ac:dyDescent="0.3">
      <c r="A65" s="831" t="s">
        <v>557</v>
      </c>
      <c r="B65" s="832" t="s">
        <v>558</v>
      </c>
      <c r="C65" s="835" t="s">
        <v>572</v>
      </c>
      <c r="D65" s="863" t="s">
        <v>573</v>
      </c>
      <c r="E65" s="835" t="s">
        <v>1996</v>
      </c>
      <c r="F65" s="863" t="s">
        <v>1997</v>
      </c>
      <c r="G65" s="835" t="s">
        <v>2004</v>
      </c>
      <c r="H65" s="835" t="s">
        <v>2005</v>
      </c>
      <c r="I65" s="849">
        <v>12.579999923706055</v>
      </c>
      <c r="J65" s="849">
        <v>5</v>
      </c>
      <c r="K65" s="850">
        <v>62.900001525878906</v>
      </c>
    </row>
    <row r="66" spans="1:11" ht="14.4" customHeight="1" x14ac:dyDescent="0.3">
      <c r="A66" s="831" t="s">
        <v>557</v>
      </c>
      <c r="B66" s="832" t="s">
        <v>558</v>
      </c>
      <c r="C66" s="835" t="s">
        <v>572</v>
      </c>
      <c r="D66" s="863" t="s">
        <v>573</v>
      </c>
      <c r="E66" s="835" t="s">
        <v>1996</v>
      </c>
      <c r="F66" s="863" t="s">
        <v>1997</v>
      </c>
      <c r="G66" s="835" t="s">
        <v>2006</v>
      </c>
      <c r="H66" s="835" t="s">
        <v>2007</v>
      </c>
      <c r="I66" s="849">
        <v>12.590000152587891</v>
      </c>
      <c r="J66" s="849">
        <v>5</v>
      </c>
      <c r="K66" s="850">
        <v>62.950000762939453</v>
      </c>
    </row>
    <row r="67" spans="1:11" ht="14.4" customHeight="1" x14ac:dyDescent="0.3">
      <c r="A67" s="831" t="s">
        <v>557</v>
      </c>
      <c r="B67" s="832" t="s">
        <v>558</v>
      </c>
      <c r="C67" s="835" t="s">
        <v>572</v>
      </c>
      <c r="D67" s="863" t="s">
        <v>573</v>
      </c>
      <c r="E67" s="835" t="s">
        <v>1996</v>
      </c>
      <c r="F67" s="863" t="s">
        <v>1997</v>
      </c>
      <c r="G67" s="835" t="s">
        <v>2008</v>
      </c>
      <c r="H67" s="835" t="s">
        <v>2009</v>
      </c>
      <c r="I67" s="849">
        <v>12.590000152587891</v>
      </c>
      <c r="J67" s="849">
        <v>10</v>
      </c>
      <c r="K67" s="850">
        <v>125.90000152587891</v>
      </c>
    </row>
    <row r="68" spans="1:11" ht="14.4" customHeight="1" x14ac:dyDescent="0.3">
      <c r="A68" s="831" t="s">
        <v>557</v>
      </c>
      <c r="B68" s="832" t="s">
        <v>558</v>
      </c>
      <c r="C68" s="835" t="s">
        <v>572</v>
      </c>
      <c r="D68" s="863" t="s">
        <v>573</v>
      </c>
      <c r="E68" s="835" t="s">
        <v>1996</v>
      </c>
      <c r="F68" s="863" t="s">
        <v>1997</v>
      </c>
      <c r="G68" s="835" t="s">
        <v>2010</v>
      </c>
      <c r="H68" s="835" t="s">
        <v>2011</v>
      </c>
      <c r="I68" s="849">
        <v>12.590000152587891</v>
      </c>
      <c r="J68" s="849">
        <v>10</v>
      </c>
      <c r="K68" s="850">
        <v>125.90000152587891</v>
      </c>
    </row>
    <row r="69" spans="1:11" ht="14.4" customHeight="1" x14ac:dyDescent="0.3">
      <c r="A69" s="831" t="s">
        <v>557</v>
      </c>
      <c r="B69" s="832" t="s">
        <v>558</v>
      </c>
      <c r="C69" s="835" t="s">
        <v>572</v>
      </c>
      <c r="D69" s="863" t="s">
        <v>573</v>
      </c>
      <c r="E69" s="835" t="s">
        <v>2012</v>
      </c>
      <c r="F69" s="863" t="s">
        <v>2013</v>
      </c>
      <c r="G69" s="835" t="s">
        <v>2014</v>
      </c>
      <c r="H69" s="835" t="s">
        <v>2015</v>
      </c>
      <c r="I69" s="849">
        <v>36.369998931884766</v>
      </c>
      <c r="J69" s="849">
        <v>50</v>
      </c>
      <c r="K69" s="850">
        <v>1818.6400451660156</v>
      </c>
    </row>
    <row r="70" spans="1:11" ht="14.4" customHeight="1" x14ac:dyDescent="0.3">
      <c r="A70" s="831" t="s">
        <v>557</v>
      </c>
      <c r="B70" s="832" t="s">
        <v>558</v>
      </c>
      <c r="C70" s="835" t="s">
        <v>577</v>
      </c>
      <c r="D70" s="863" t="s">
        <v>578</v>
      </c>
      <c r="E70" s="835" t="s">
        <v>1876</v>
      </c>
      <c r="F70" s="863" t="s">
        <v>1877</v>
      </c>
      <c r="G70" s="835" t="s">
        <v>1878</v>
      </c>
      <c r="H70" s="835" t="s">
        <v>1879</v>
      </c>
      <c r="I70" s="849">
        <v>6.244999885559082</v>
      </c>
      <c r="J70" s="849">
        <v>200</v>
      </c>
      <c r="K70" s="850">
        <v>1249</v>
      </c>
    </row>
    <row r="71" spans="1:11" ht="14.4" customHeight="1" x14ac:dyDescent="0.3">
      <c r="A71" s="831" t="s">
        <v>557</v>
      </c>
      <c r="B71" s="832" t="s">
        <v>558</v>
      </c>
      <c r="C71" s="835" t="s">
        <v>577</v>
      </c>
      <c r="D71" s="863" t="s">
        <v>578</v>
      </c>
      <c r="E71" s="835" t="s">
        <v>1876</v>
      </c>
      <c r="F71" s="863" t="s">
        <v>1877</v>
      </c>
      <c r="G71" s="835" t="s">
        <v>2016</v>
      </c>
      <c r="H71" s="835" t="s">
        <v>2017</v>
      </c>
      <c r="I71" s="849">
        <v>0.98000001907348633</v>
      </c>
      <c r="J71" s="849">
        <v>1500</v>
      </c>
      <c r="K71" s="850">
        <v>1470</v>
      </c>
    </row>
    <row r="72" spans="1:11" ht="14.4" customHeight="1" x14ac:dyDescent="0.3">
      <c r="A72" s="831" t="s">
        <v>557</v>
      </c>
      <c r="B72" s="832" t="s">
        <v>558</v>
      </c>
      <c r="C72" s="835" t="s">
        <v>577</v>
      </c>
      <c r="D72" s="863" t="s">
        <v>578</v>
      </c>
      <c r="E72" s="835" t="s">
        <v>1876</v>
      </c>
      <c r="F72" s="863" t="s">
        <v>1877</v>
      </c>
      <c r="G72" s="835" t="s">
        <v>1880</v>
      </c>
      <c r="H72" s="835" t="s">
        <v>1881</v>
      </c>
      <c r="I72" s="849">
        <v>1.2899999618530273</v>
      </c>
      <c r="J72" s="849">
        <v>2000</v>
      </c>
      <c r="K72" s="850">
        <v>2580</v>
      </c>
    </row>
    <row r="73" spans="1:11" ht="14.4" customHeight="1" x14ac:dyDescent="0.3">
      <c r="A73" s="831" t="s">
        <v>557</v>
      </c>
      <c r="B73" s="832" t="s">
        <v>558</v>
      </c>
      <c r="C73" s="835" t="s">
        <v>577</v>
      </c>
      <c r="D73" s="863" t="s">
        <v>578</v>
      </c>
      <c r="E73" s="835" t="s">
        <v>1876</v>
      </c>
      <c r="F73" s="863" t="s">
        <v>1877</v>
      </c>
      <c r="G73" s="835" t="s">
        <v>1882</v>
      </c>
      <c r="H73" s="835" t="s">
        <v>1883</v>
      </c>
      <c r="I73" s="849">
        <v>0.43999999761581421</v>
      </c>
      <c r="J73" s="849">
        <v>1000</v>
      </c>
      <c r="K73" s="850">
        <v>440</v>
      </c>
    </row>
    <row r="74" spans="1:11" ht="14.4" customHeight="1" x14ac:dyDescent="0.3">
      <c r="A74" s="831" t="s">
        <v>557</v>
      </c>
      <c r="B74" s="832" t="s">
        <v>558</v>
      </c>
      <c r="C74" s="835" t="s">
        <v>577</v>
      </c>
      <c r="D74" s="863" t="s">
        <v>578</v>
      </c>
      <c r="E74" s="835" t="s">
        <v>1876</v>
      </c>
      <c r="F74" s="863" t="s">
        <v>1877</v>
      </c>
      <c r="G74" s="835" t="s">
        <v>2018</v>
      </c>
      <c r="H74" s="835" t="s">
        <v>2019</v>
      </c>
      <c r="I74" s="849">
        <v>158.16000366210937</v>
      </c>
      <c r="J74" s="849">
        <v>2</v>
      </c>
      <c r="K74" s="850">
        <v>316.32000732421875</v>
      </c>
    </row>
    <row r="75" spans="1:11" ht="14.4" customHeight="1" x14ac:dyDescent="0.3">
      <c r="A75" s="831" t="s">
        <v>557</v>
      </c>
      <c r="B75" s="832" t="s">
        <v>558</v>
      </c>
      <c r="C75" s="835" t="s">
        <v>577</v>
      </c>
      <c r="D75" s="863" t="s">
        <v>578</v>
      </c>
      <c r="E75" s="835" t="s">
        <v>1876</v>
      </c>
      <c r="F75" s="863" t="s">
        <v>1877</v>
      </c>
      <c r="G75" s="835" t="s">
        <v>2020</v>
      </c>
      <c r="H75" s="835" t="s">
        <v>2021</v>
      </c>
      <c r="I75" s="849">
        <v>13.039999961853027</v>
      </c>
      <c r="J75" s="849">
        <v>10</v>
      </c>
      <c r="K75" s="850">
        <v>130.39999389648437</v>
      </c>
    </row>
    <row r="76" spans="1:11" ht="14.4" customHeight="1" x14ac:dyDescent="0.3">
      <c r="A76" s="831" t="s">
        <v>557</v>
      </c>
      <c r="B76" s="832" t="s">
        <v>558</v>
      </c>
      <c r="C76" s="835" t="s">
        <v>577</v>
      </c>
      <c r="D76" s="863" t="s">
        <v>578</v>
      </c>
      <c r="E76" s="835" t="s">
        <v>1876</v>
      </c>
      <c r="F76" s="863" t="s">
        <v>1877</v>
      </c>
      <c r="G76" s="835" t="s">
        <v>1884</v>
      </c>
      <c r="H76" s="835" t="s">
        <v>1885</v>
      </c>
      <c r="I76" s="849">
        <v>1.3799999952316284</v>
      </c>
      <c r="J76" s="849">
        <v>150</v>
      </c>
      <c r="K76" s="850">
        <v>207</v>
      </c>
    </row>
    <row r="77" spans="1:11" ht="14.4" customHeight="1" x14ac:dyDescent="0.3">
      <c r="A77" s="831" t="s">
        <v>557</v>
      </c>
      <c r="B77" s="832" t="s">
        <v>558</v>
      </c>
      <c r="C77" s="835" t="s">
        <v>577</v>
      </c>
      <c r="D77" s="863" t="s">
        <v>578</v>
      </c>
      <c r="E77" s="835" t="s">
        <v>1876</v>
      </c>
      <c r="F77" s="863" t="s">
        <v>1877</v>
      </c>
      <c r="G77" s="835" t="s">
        <v>2022</v>
      </c>
      <c r="H77" s="835" t="s">
        <v>2023</v>
      </c>
      <c r="I77" s="849">
        <v>0.86000001430511475</v>
      </c>
      <c r="J77" s="849">
        <v>100</v>
      </c>
      <c r="K77" s="850">
        <v>86</v>
      </c>
    </row>
    <row r="78" spans="1:11" ht="14.4" customHeight="1" x14ac:dyDescent="0.3">
      <c r="A78" s="831" t="s">
        <v>557</v>
      </c>
      <c r="B78" s="832" t="s">
        <v>558</v>
      </c>
      <c r="C78" s="835" t="s">
        <v>577</v>
      </c>
      <c r="D78" s="863" t="s">
        <v>578</v>
      </c>
      <c r="E78" s="835" t="s">
        <v>1876</v>
      </c>
      <c r="F78" s="863" t="s">
        <v>1877</v>
      </c>
      <c r="G78" s="835" t="s">
        <v>1886</v>
      </c>
      <c r="H78" s="835" t="s">
        <v>1887</v>
      </c>
      <c r="I78" s="849">
        <v>1.5133333206176758</v>
      </c>
      <c r="J78" s="849">
        <v>250</v>
      </c>
      <c r="K78" s="850">
        <v>378</v>
      </c>
    </row>
    <row r="79" spans="1:11" ht="14.4" customHeight="1" x14ac:dyDescent="0.3">
      <c r="A79" s="831" t="s">
        <v>557</v>
      </c>
      <c r="B79" s="832" t="s">
        <v>558</v>
      </c>
      <c r="C79" s="835" t="s">
        <v>577</v>
      </c>
      <c r="D79" s="863" t="s">
        <v>578</v>
      </c>
      <c r="E79" s="835" t="s">
        <v>1876</v>
      </c>
      <c r="F79" s="863" t="s">
        <v>1877</v>
      </c>
      <c r="G79" s="835" t="s">
        <v>1888</v>
      </c>
      <c r="H79" s="835" t="s">
        <v>1889</v>
      </c>
      <c r="I79" s="849">
        <v>2.059999942779541</v>
      </c>
      <c r="J79" s="849">
        <v>200</v>
      </c>
      <c r="K79" s="850">
        <v>412</v>
      </c>
    </row>
    <row r="80" spans="1:11" ht="14.4" customHeight="1" x14ac:dyDescent="0.3">
      <c r="A80" s="831" t="s">
        <v>557</v>
      </c>
      <c r="B80" s="832" t="s">
        <v>558</v>
      </c>
      <c r="C80" s="835" t="s">
        <v>577</v>
      </c>
      <c r="D80" s="863" t="s">
        <v>578</v>
      </c>
      <c r="E80" s="835" t="s">
        <v>1876</v>
      </c>
      <c r="F80" s="863" t="s">
        <v>1877</v>
      </c>
      <c r="G80" s="835" t="s">
        <v>1890</v>
      </c>
      <c r="H80" s="835" t="s">
        <v>1891</v>
      </c>
      <c r="I80" s="849">
        <v>3.3599998950958252</v>
      </c>
      <c r="J80" s="849">
        <v>100</v>
      </c>
      <c r="K80" s="850">
        <v>336</v>
      </c>
    </row>
    <row r="81" spans="1:11" ht="14.4" customHeight="1" x14ac:dyDescent="0.3">
      <c r="A81" s="831" t="s">
        <v>557</v>
      </c>
      <c r="B81" s="832" t="s">
        <v>558</v>
      </c>
      <c r="C81" s="835" t="s">
        <v>577</v>
      </c>
      <c r="D81" s="863" t="s">
        <v>578</v>
      </c>
      <c r="E81" s="835" t="s">
        <v>1876</v>
      </c>
      <c r="F81" s="863" t="s">
        <v>1877</v>
      </c>
      <c r="G81" s="835" t="s">
        <v>1892</v>
      </c>
      <c r="H81" s="835" t="s">
        <v>1893</v>
      </c>
      <c r="I81" s="849">
        <v>8.1159997940063473</v>
      </c>
      <c r="J81" s="849">
        <v>116</v>
      </c>
      <c r="K81" s="850">
        <v>941.60000228881836</v>
      </c>
    </row>
    <row r="82" spans="1:11" ht="14.4" customHeight="1" x14ac:dyDescent="0.3">
      <c r="A82" s="831" t="s">
        <v>557</v>
      </c>
      <c r="B82" s="832" t="s">
        <v>558</v>
      </c>
      <c r="C82" s="835" t="s">
        <v>577</v>
      </c>
      <c r="D82" s="863" t="s">
        <v>578</v>
      </c>
      <c r="E82" s="835" t="s">
        <v>1876</v>
      </c>
      <c r="F82" s="863" t="s">
        <v>1877</v>
      </c>
      <c r="G82" s="835" t="s">
        <v>2024</v>
      </c>
      <c r="H82" s="835" t="s">
        <v>2025</v>
      </c>
      <c r="I82" s="849">
        <v>46.319999694824219</v>
      </c>
      <c r="J82" s="849">
        <v>1</v>
      </c>
      <c r="K82" s="850">
        <v>46.319999694824219</v>
      </c>
    </row>
    <row r="83" spans="1:11" ht="14.4" customHeight="1" x14ac:dyDescent="0.3">
      <c r="A83" s="831" t="s">
        <v>557</v>
      </c>
      <c r="B83" s="832" t="s">
        <v>558</v>
      </c>
      <c r="C83" s="835" t="s">
        <v>577</v>
      </c>
      <c r="D83" s="863" t="s">
        <v>578</v>
      </c>
      <c r="E83" s="835" t="s">
        <v>1876</v>
      </c>
      <c r="F83" s="863" t="s">
        <v>1877</v>
      </c>
      <c r="G83" s="835" t="s">
        <v>1900</v>
      </c>
      <c r="H83" s="835" t="s">
        <v>1901</v>
      </c>
      <c r="I83" s="849">
        <v>13.224999904632568</v>
      </c>
      <c r="J83" s="849">
        <v>150</v>
      </c>
      <c r="K83" s="850">
        <v>1983.6999816894531</v>
      </c>
    </row>
    <row r="84" spans="1:11" ht="14.4" customHeight="1" x14ac:dyDescent="0.3">
      <c r="A84" s="831" t="s">
        <v>557</v>
      </c>
      <c r="B84" s="832" t="s">
        <v>558</v>
      </c>
      <c r="C84" s="835" t="s">
        <v>577</v>
      </c>
      <c r="D84" s="863" t="s">
        <v>578</v>
      </c>
      <c r="E84" s="835" t="s">
        <v>1876</v>
      </c>
      <c r="F84" s="863" t="s">
        <v>1877</v>
      </c>
      <c r="G84" s="835" t="s">
        <v>1902</v>
      </c>
      <c r="H84" s="835" t="s">
        <v>1903</v>
      </c>
      <c r="I84" s="849">
        <v>96.186668395996094</v>
      </c>
      <c r="J84" s="849">
        <v>6</v>
      </c>
      <c r="K84" s="850">
        <v>577.12001037597656</v>
      </c>
    </row>
    <row r="85" spans="1:11" ht="14.4" customHeight="1" x14ac:dyDescent="0.3">
      <c r="A85" s="831" t="s">
        <v>557</v>
      </c>
      <c r="B85" s="832" t="s">
        <v>558</v>
      </c>
      <c r="C85" s="835" t="s">
        <v>577</v>
      </c>
      <c r="D85" s="863" t="s">
        <v>578</v>
      </c>
      <c r="E85" s="835" t="s">
        <v>1876</v>
      </c>
      <c r="F85" s="863" t="s">
        <v>1877</v>
      </c>
      <c r="G85" s="835" t="s">
        <v>2026</v>
      </c>
      <c r="H85" s="835" t="s">
        <v>2027</v>
      </c>
      <c r="I85" s="849">
        <v>3.559999942779541</v>
      </c>
      <c r="J85" s="849">
        <v>10</v>
      </c>
      <c r="K85" s="850">
        <v>35.599998474121094</v>
      </c>
    </row>
    <row r="86" spans="1:11" ht="14.4" customHeight="1" x14ac:dyDescent="0.3">
      <c r="A86" s="831" t="s">
        <v>557</v>
      </c>
      <c r="B86" s="832" t="s">
        <v>558</v>
      </c>
      <c r="C86" s="835" t="s">
        <v>577</v>
      </c>
      <c r="D86" s="863" t="s">
        <v>578</v>
      </c>
      <c r="E86" s="835" t="s">
        <v>1876</v>
      </c>
      <c r="F86" s="863" t="s">
        <v>1877</v>
      </c>
      <c r="G86" s="835" t="s">
        <v>2028</v>
      </c>
      <c r="H86" s="835" t="s">
        <v>2029</v>
      </c>
      <c r="I86" s="849">
        <v>15.640000343322754</v>
      </c>
      <c r="J86" s="849">
        <v>40</v>
      </c>
      <c r="K86" s="850">
        <v>625.5999755859375</v>
      </c>
    </row>
    <row r="87" spans="1:11" ht="14.4" customHeight="1" x14ac:dyDescent="0.3">
      <c r="A87" s="831" t="s">
        <v>557</v>
      </c>
      <c r="B87" s="832" t="s">
        <v>558</v>
      </c>
      <c r="C87" s="835" t="s">
        <v>577</v>
      </c>
      <c r="D87" s="863" t="s">
        <v>578</v>
      </c>
      <c r="E87" s="835" t="s">
        <v>1876</v>
      </c>
      <c r="F87" s="863" t="s">
        <v>1877</v>
      </c>
      <c r="G87" s="835" t="s">
        <v>2030</v>
      </c>
      <c r="H87" s="835" t="s">
        <v>2031</v>
      </c>
      <c r="I87" s="849">
        <v>105.44999694824219</v>
      </c>
      <c r="J87" s="849">
        <v>1</v>
      </c>
      <c r="K87" s="850">
        <v>105.44999694824219</v>
      </c>
    </row>
    <row r="88" spans="1:11" ht="14.4" customHeight="1" x14ac:dyDescent="0.3">
      <c r="A88" s="831" t="s">
        <v>557</v>
      </c>
      <c r="B88" s="832" t="s">
        <v>558</v>
      </c>
      <c r="C88" s="835" t="s">
        <v>577</v>
      </c>
      <c r="D88" s="863" t="s">
        <v>578</v>
      </c>
      <c r="E88" s="835" t="s">
        <v>1876</v>
      </c>
      <c r="F88" s="863" t="s">
        <v>1877</v>
      </c>
      <c r="G88" s="835" t="s">
        <v>1908</v>
      </c>
      <c r="H88" s="835" t="s">
        <v>1909</v>
      </c>
      <c r="I88" s="849">
        <v>39.110000610351562</v>
      </c>
      <c r="J88" s="849">
        <v>20</v>
      </c>
      <c r="K88" s="850">
        <v>782.17001342773437</v>
      </c>
    </row>
    <row r="89" spans="1:11" ht="14.4" customHeight="1" x14ac:dyDescent="0.3">
      <c r="A89" s="831" t="s">
        <v>557</v>
      </c>
      <c r="B89" s="832" t="s">
        <v>558</v>
      </c>
      <c r="C89" s="835" t="s">
        <v>577</v>
      </c>
      <c r="D89" s="863" t="s">
        <v>578</v>
      </c>
      <c r="E89" s="835" t="s">
        <v>1876</v>
      </c>
      <c r="F89" s="863" t="s">
        <v>1877</v>
      </c>
      <c r="G89" s="835" t="s">
        <v>2032</v>
      </c>
      <c r="H89" s="835" t="s">
        <v>2033</v>
      </c>
      <c r="I89" s="849">
        <v>8.8299999237060547</v>
      </c>
      <c r="J89" s="849">
        <v>50</v>
      </c>
      <c r="K89" s="850">
        <v>441.29998779296875</v>
      </c>
    </row>
    <row r="90" spans="1:11" ht="14.4" customHeight="1" x14ac:dyDescent="0.3">
      <c r="A90" s="831" t="s">
        <v>557</v>
      </c>
      <c r="B90" s="832" t="s">
        <v>558</v>
      </c>
      <c r="C90" s="835" t="s">
        <v>577</v>
      </c>
      <c r="D90" s="863" t="s">
        <v>578</v>
      </c>
      <c r="E90" s="835" t="s">
        <v>1876</v>
      </c>
      <c r="F90" s="863" t="s">
        <v>1877</v>
      </c>
      <c r="G90" s="835" t="s">
        <v>1912</v>
      </c>
      <c r="H90" s="835" t="s">
        <v>1913</v>
      </c>
      <c r="I90" s="849">
        <v>0.66333335638046265</v>
      </c>
      <c r="J90" s="849">
        <v>1200</v>
      </c>
      <c r="K90" s="850">
        <v>794</v>
      </c>
    </row>
    <row r="91" spans="1:11" ht="14.4" customHeight="1" x14ac:dyDescent="0.3">
      <c r="A91" s="831" t="s">
        <v>557</v>
      </c>
      <c r="B91" s="832" t="s">
        <v>558</v>
      </c>
      <c r="C91" s="835" t="s">
        <v>577</v>
      </c>
      <c r="D91" s="863" t="s">
        <v>578</v>
      </c>
      <c r="E91" s="835" t="s">
        <v>1876</v>
      </c>
      <c r="F91" s="863" t="s">
        <v>1877</v>
      </c>
      <c r="G91" s="835" t="s">
        <v>1914</v>
      </c>
      <c r="H91" s="835" t="s">
        <v>1915</v>
      </c>
      <c r="I91" s="849">
        <v>27.877499580383301</v>
      </c>
      <c r="J91" s="849">
        <v>11</v>
      </c>
      <c r="K91" s="850">
        <v>306.64999389648437</v>
      </c>
    </row>
    <row r="92" spans="1:11" ht="14.4" customHeight="1" x14ac:dyDescent="0.3">
      <c r="A92" s="831" t="s">
        <v>557</v>
      </c>
      <c r="B92" s="832" t="s">
        <v>558</v>
      </c>
      <c r="C92" s="835" t="s">
        <v>577</v>
      </c>
      <c r="D92" s="863" t="s">
        <v>578</v>
      </c>
      <c r="E92" s="835" t="s">
        <v>1876</v>
      </c>
      <c r="F92" s="863" t="s">
        <v>1877</v>
      </c>
      <c r="G92" s="835" t="s">
        <v>1916</v>
      </c>
      <c r="H92" s="835" t="s">
        <v>1917</v>
      </c>
      <c r="I92" s="849">
        <v>28.736666361490887</v>
      </c>
      <c r="J92" s="849">
        <v>18</v>
      </c>
      <c r="K92" s="850">
        <v>517.2599983215332</v>
      </c>
    </row>
    <row r="93" spans="1:11" ht="14.4" customHeight="1" x14ac:dyDescent="0.3">
      <c r="A93" s="831" t="s">
        <v>557</v>
      </c>
      <c r="B93" s="832" t="s">
        <v>558</v>
      </c>
      <c r="C93" s="835" t="s">
        <v>577</v>
      </c>
      <c r="D93" s="863" t="s">
        <v>578</v>
      </c>
      <c r="E93" s="835" t="s">
        <v>1918</v>
      </c>
      <c r="F93" s="863" t="s">
        <v>1919</v>
      </c>
      <c r="G93" s="835" t="s">
        <v>2034</v>
      </c>
      <c r="H93" s="835" t="s">
        <v>2035</v>
      </c>
      <c r="I93" s="849">
        <v>33.880001068115234</v>
      </c>
      <c r="J93" s="849">
        <v>1</v>
      </c>
      <c r="K93" s="850">
        <v>33.880001068115234</v>
      </c>
    </row>
    <row r="94" spans="1:11" ht="14.4" customHeight="1" x14ac:dyDescent="0.3">
      <c r="A94" s="831" t="s">
        <v>557</v>
      </c>
      <c r="B94" s="832" t="s">
        <v>558</v>
      </c>
      <c r="C94" s="835" t="s">
        <v>577</v>
      </c>
      <c r="D94" s="863" t="s">
        <v>578</v>
      </c>
      <c r="E94" s="835" t="s">
        <v>1918</v>
      </c>
      <c r="F94" s="863" t="s">
        <v>1919</v>
      </c>
      <c r="G94" s="835" t="s">
        <v>2036</v>
      </c>
      <c r="H94" s="835" t="s">
        <v>2037</v>
      </c>
      <c r="I94" s="849">
        <v>11.144999980926514</v>
      </c>
      <c r="J94" s="849">
        <v>100</v>
      </c>
      <c r="K94" s="850">
        <v>1114.5</v>
      </c>
    </row>
    <row r="95" spans="1:11" ht="14.4" customHeight="1" x14ac:dyDescent="0.3">
      <c r="A95" s="831" t="s">
        <v>557</v>
      </c>
      <c r="B95" s="832" t="s">
        <v>558</v>
      </c>
      <c r="C95" s="835" t="s">
        <v>577</v>
      </c>
      <c r="D95" s="863" t="s">
        <v>578</v>
      </c>
      <c r="E95" s="835" t="s">
        <v>1918</v>
      </c>
      <c r="F95" s="863" t="s">
        <v>1919</v>
      </c>
      <c r="G95" s="835" t="s">
        <v>1922</v>
      </c>
      <c r="H95" s="835" t="s">
        <v>1923</v>
      </c>
      <c r="I95" s="849">
        <v>3.4550000429153442</v>
      </c>
      <c r="J95" s="849">
        <v>80</v>
      </c>
      <c r="K95" s="850">
        <v>276.39999389648438</v>
      </c>
    </row>
    <row r="96" spans="1:11" ht="14.4" customHeight="1" x14ac:dyDescent="0.3">
      <c r="A96" s="831" t="s">
        <v>557</v>
      </c>
      <c r="B96" s="832" t="s">
        <v>558</v>
      </c>
      <c r="C96" s="835" t="s">
        <v>577</v>
      </c>
      <c r="D96" s="863" t="s">
        <v>578</v>
      </c>
      <c r="E96" s="835" t="s">
        <v>1918</v>
      </c>
      <c r="F96" s="863" t="s">
        <v>1919</v>
      </c>
      <c r="G96" s="835" t="s">
        <v>1926</v>
      </c>
      <c r="H96" s="835" t="s">
        <v>1927</v>
      </c>
      <c r="I96" s="849">
        <v>17.979999542236328</v>
      </c>
      <c r="J96" s="849">
        <v>50</v>
      </c>
      <c r="K96" s="850">
        <v>899</v>
      </c>
    </row>
    <row r="97" spans="1:11" ht="14.4" customHeight="1" x14ac:dyDescent="0.3">
      <c r="A97" s="831" t="s">
        <v>557</v>
      </c>
      <c r="B97" s="832" t="s">
        <v>558</v>
      </c>
      <c r="C97" s="835" t="s">
        <v>577</v>
      </c>
      <c r="D97" s="863" t="s">
        <v>578</v>
      </c>
      <c r="E97" s="835" t="s">
        <v>1918</v>
      </c>
      <c r="F97" s="863" t="s">
        <v>1919</v>
      </c>
      <c r="G97" s="835" t="s">
        <v>1932</v>
      </c>
      <c r="H97" s="835" t="s">
        <v>1933</v>
      </c>
      <c r="I97" s="849">
        <v>22.989999771118164</v>
      </c>
      <c r="J97" s="849">
        <v>50</v>
      </c>
      <c r="K97" s="850">
        <v>1149.5</v>
      </c>
    </row>
    <row r="98" spans="1:11" ht="14.4" customHeight="1" x14ac:dyDescent="0.3">
      <c r="A98" s="831" t="s">
        <v>557</v>
      </c>
      <c r="B98" s="832" t="s">
        <v>558</v>
      </c>
      <c r="C98" s="835" t="s">
        <v>577</v>
      </c>
      <c r="D98" s="863" t="s">
        <v>578</v>
      </c>
      <c r="E98" s="835" t="s">
        <v>1918</v>
      </c>
      <c r="F98" s="863" t="s">
        <v>1919</v>
      </c>
      <c r="G98" s="835" t="s">
        <v>2038</v>
      </c>
      <c r="H98" s="835" t="s">
        <v>2039</v>
      </c>
      <c r="I98" s="849">
        <v>22.989999771118164</v>
      </c>
      <c r="J98" s="849">
        <v>10</v>
      </c>
      <c r="K98" s="850">
        <v>229.89999389648437</v>
      </c>
    </row>
    <row r="99" spans="1:11" ht="14.4" customHeight="1" x14ac:dyDescent="0.3">
      <c r="A99" s="831" t="s">
        <v>557</v>
      </c>
      <c r="B99" s="832" t="s">
        <v>558</v>
      </c>
      <c r="C99" s="835" t="s">
        <v>577</v>
      </c>
      <c r="D99" s="863" t="s">
        <v>578</v>
      </c>
      <c r="E99" s="835" t="s">
        <v>1918</v>
      </c>
      <c r="F99" s="863" t="s">
        <v>1919</v>
      </c>
      <c r="G99" s="835" t="s">
        <v>2040</v>
      </c>
      <c r="H99" s="835" t="s">
        <v>2041</v>
      </c>
      <c r="I99" s="849">
        <v>9.5550003051757812</v>
      </c>
      <c r="J99" s="849">
        <v>200</v>
      </c>
      <c r="K99" s="850">
        <v>1911</v>
      </c>
    </row>
    <row r="100" spans="1:11" ht="14.4" customHeight="1" x14ac:dyDescent="0.3">
      <c r="A100" s="831" t="s">
        <v>557</v>
      </c>
      <c r="B100" s="832" t="s">
        <v>558</v>
      </c>
      <c r="C100" s="835" t="s">
        <v>577</v>
      </c>
      <c r="D100" s="863" t="s">
        <v>578</v>
      </c>
      <c r="E100" s="835" t="s">
        <v>1918</v>
      </c>
      <c r="F100" s="863" t="s">
        <v>1919</v>
      </c>
      <c r="G100" s="835" t="s">
        <v>1936</v>
      </c>
      <c r="H100" s="835" t="s">
        <v>1937</v>
      </c>
      <c r="I100" s="849">
        <v>1.98499995470047</v>
      </c>
      <c r="J100" s="849">
        <v>200</v>
      </c>
      <c r="K100" s="850">
        <v>396.58999633789062</v>
      </c>
    </row>
    <row r="101" spans="1:11" ht="14.4" customHeight="1" x14ac:dyDescent="0.3">
      <c r="A101" s="831" t="s">
        <v>557</v>
      </c>
      <c r="B101" s="832" t="s">
        <v>558</v>
      </c>
      <c r="C101" s="835" t="s">
        <v>577</v>
      </c>
      <c r="D101" s="863" t="s">
        <v>578</v>
      </c>
      <c r="E101" s="835" t="s">
        <v>1918</v>
      </c>
      <c r="F101" s="863" t="s">
        <v>1919</v>
      </c>
      <c r="G101" s="835" t="s">
        <v>2042</v>
      </c>
      <c r="H101" s="835" t="s">
        <v>2043</v>
      </c>
      <c r="I101" s="849">
        <v>5.0199999809265137</v>
      </c>
      <c r="J101" s="849">
        <v>50</v>
      </c>
      <c r="K101" s="850">
        <v>251.08000183105469</v>
      </c>
    </row>
    <row r="102" spans="1:11" ht="14.4" customHeight="1" x14ac:dyDescent="0.3">
      <c r="A102" s="831" t="s">
        <v>557</v>
      </c>
      <c r="B102" s="832" t="s">
        <v>558</v>
      </c>
      <c r="C102" s="835" t="s">
        <v>577</v>
      </c>
      <c r="D102" s="863" t="s">
        <v>578</v>
      </c>
      <c r="E102" s="835" t="s">
        <v>1918</v>
      </c>
      <c r="F102" s="863" t="s">
        <v>1919</v>
      </c>
      <c r="G102" s="835" t="s">
        <v>2044</v>
      </c>
      <c r="H102" s="835" t="s">
        <v>2045</v>
      </c>
      <c r="I102" s="849">
        <v>13.310000419616699</v>
      </c>
      <c r="J102" s="849">
        <v>20</v>
      </c>
      <c r="K102" s="850">
        <v>266.20001220703125</v>
      </c>
    </row>
    <row r="103" spans="1:11" ht="14.4" customHeight="1" x14ac:dyDescent="0.3">
      <c r="A103" s="831" t="s">
        <v>557</v>
      </c>
      <c r="B103" s="832" t="s">
        <v>558</v>
      </c>
      <c r="C103" s="835" t="s">
        <v>577</v>
      </c>
      <c r="D103" s="863" t="s">
        <v>578</v>
      </c>
      <c r="E103" s="835" t="s">
        <v>1918</v>
      </c>
      <c r="F103" s="863" t="s">
        <v>1919</v>
      </c>
      <c r="G103" s="835" t="s">
        <v>1942</v>
      </c>
      <c r="H103" s="835" t="s">
        <v>1943</v>
      </c>
      <c r="I103" s="849">
        <v>2.2899999618530273</v>
      </c>
      <c r="J103" s="849">
        <v>50</v>
      </c>
      <c r="K103" s="850">
        <v>114.5</v>
      </c>
    </row>
    <row r="104" spans="1:11" ht="14.4" customHeight="1" x14ac:dyDescent="0.3">
      <c r="A104" s="831" t="s">
        <v>557</v>
      </c>
      <c r="B104" s="832" t="s">
        <v>558</v>
      </c>
      <c r="C104" s="835" t="s">
        <v>577</v>
      </c>
      <c r="D104" s="863" t="s">
        <v>578</v>
      </c>
      <c r="E104" s="835" t="s">
        <v>1918</v>
      </c>
      <c r="F104" s="863" t="s">
        <v>1919</v>
      </c>
      <c r="G104" s="835" t="s">
        <v>1944</v>
      </c>
      <c r="H104" s="835" t="s">
        <v>1945</v>
      </c>
      <c r="I104" s="849">
        <v>9.1999998092651367</v>
      </c>
      <c r="J104" s="849">
        <v>400</v>
      </c>
      <c r="K104" s="850">
        <v>3680</v>
      </c>
    </row>
    <row r="105" spans="1:11" ht="14.4" customHeight="1" x14ac:dyDescent="0.3">
      <c r="A105" s="831" t="s">
        <v>557</v>
      </c>
      <c r="B105" s="832" t="s">
        <v>558</v>
      </c>
      <c r="C105" s="835" t="s">
        <v>577</v>
      </c>
      <c r="D105" s="863" t="s">
        <v>578</v>
      </c>
      <c r="E105" s="835" t="s">
        <v>1918</v>
      </c>
      <c r="F105" s="863" t="s">
        <v>1919</v>
      </c>
      <c r="G105" s="835" t="s">
        <v>1946</v>
      </c>
      <c r="H105" s="835" t="s">
        <v>1947</v>
      </c>
      <c r="I105" s="849">
        <v>6.2899999618530273</v>
      </c>
      <c r="J105" s="849">
        <v>20</v>
      </c>
      <c r="K105" s="850">
        <v>125.80000305175781</v>
      </c>
    </row>
    <row r="106" spans="1:11" ht="14.4" customHeight="1" x14ac:dyDescent="0.3">
      <c r="A106" s="831" t="s">
        <v>557</v>
      </c>
      <c r="B106" s="832" t="s">
        <v>558</v>
      </c>
      <c r="C106" s="835" t="s">
        <v>577</v>
      </c>
      <c r="D106" s="863" t="s">
        <v>578</v>
      </c>
      <c r="E106" s="835" t="s">
        <v>1918</v>
      </c>
      <c r="F106" s="863" t="s">
        <v>1919</v>
      </c>
      <c r="G106" s="835" t="s">
        <v>1950</v>
      </c>
      <c r="H106" s="835" t="s">
        <v>1951</v>
      </c>
      <c r="I106" s="849">
        <v>6.1749999523162842</v>
      </c>
      <c r="J106" s="849">
        <v>40</v>
      </c>
      <c r="K106" s="850">
        <v>247</v>
      </c>
    </row>
    <row r="107" spans="1:11" ht="14.4" customHeight="1" x14ac:dyDescent="0.3">
      <c r="A107" s="831" t="s">
        <v>557</v>
      </c>
      <c r="B107" s="832" t="s">
        <v>558</v>
      </c>
      <c r="C107" s="835" t="s">
        <v>577</v>
      </c>
      <c r="D107" s="863" t="s">
        <v>578</v>
      </c>
      <c r="E107" s="835" t="s">
        <v>1918</v>
      </c>
      <c r="F107" s="863" t="s">
        <v>1919</v>
      </c>
      <c r="G107" s="835" t="s">
        <v>1952</v>
      </c>
      <c r="H107" s="835" t="s">
        <v>1953</v>
      </c>
      <c r="I107" s="849">
        <v>1.0900000333786011</v>
      </c>
      <c r="J107" s="849">
        <v>1000</v>
      </c>
      <c r="K107" s="850">
        <v>1090</v>
      </c>
    </row>
    <row r="108" spans="1:11" ht="14.4" customHeight="1" x14ac:dyDescent="0.3">
      <c r="A108" s="831" t="s">
        <v>557</v>
      </c>
      <c r="B108" s="832" t="s">
        <v>558</v>
      </c>
      <c r="C108" s="835" t="s">
        <v>577</v>
      </c>
      <c r="D108" s="863" t="s">
        <v>578</v>
      </c>
      <c r="E108" s="835" t="s">
        <v>1918</v>
      </c>
      <c r="F108" s="863" t="s">
        <v>1919</v>
      </c>
      <c r="G108" s="835" t="s">
        <v>1954</v>
      </c>
      <c r="H108" s="835" t="s">
        <v>1955</v>
      </c>
      <c r="I108" s="849">
        <v>0.47999998927116394</v>
      </c>
      <c r="J108" s="849">
        <v>900</v>
      </c>
      <c r="K108" s="850">
        <v>432</v>
      </c>
    </row>
    <row r="109" spans="1:11" ht="14.4" customHeight="1" x14ac:dyDescent="0.3">
      <c r="A109" s="831" t="s">
        <v>557</v>
      </c>
      <c r="B109" s="832" t="s">
        <v>558</v>
      </c>
      <c r="C109" s="835" t="s">
        <v>577</v>
      </c>
      <c r="D109" s="863" t="s">
        <v>578</v>
      </c>
      <c r="E109" s="835" t="s">
        <v>1918</v>
      </c>
      <c r="F109" s="863" t="s">
        <v>1919</v>
      </c>
      <c r="G109" s="835" t="s">
        <v>1956</v>
      </c>
      <c r="H109" s="835" t="s">
        <v>1957</v>
      </c>
      <c r="I109" s="849">
        <v>1.6699999570846558</v>
      </c>
      <c r="J109" s="849">
        <v>300</v>
      </c>
      <c r="K109" s="850">
        <v>501</v>
      </c>
    </row>
    <row r="110" spans="1:11" ht="14.4" customHeight="1" x14ac:dyDescent="0.3">
      <c r="A110" s="831" t="s">
        <v>557</v>
      </c>
      <c r="B110" s="832" t="s">
        <v>558</v>
      </c>
      <c r="C110" s="835" t="s">
        <v>577</v>
      </c>
      <c r="D110" s="863" t="s">
        <v>578</v>
      </c>
      <c r="E110" s="835" t="s">
        <v>1918</v>
      </c>
      <c r="F110" s="863" t="s">
        <v>1919</v>
      </c>
      <c r="G110" s="835" t="s">
        <v>1958</v>
      </c>
      <c r="H110" s="835" t="s">
        <v>1959</v>
      </c>
      <c r="I110" s="849">
        <v>0.67000001668930054</v>
      </c>
      <c r="J110" s="849">
        <v>100</v>
      </c>
      <c r="K110" s="850">
        <v>67</v>
      </c>
    </row>
    <row r="111" spans="1:11" ht="14.4" customHeight="1" x14ac:dyDescent="0.3">
      <c r="A111" s="831" t="s">
        <v>557</v>
      </c>
      <c r="B111" s="832" t="s">
        <v>558</v>
      </c>
      <c r="C111" s="835" t="s">
        <v>577</v>
      </c>
      <c r="D111" s="863" t="s">
        <v>578</v>
      </c>
      <c r="E111" s="835" t="s">
        <v>1918</v>
      </c>
      <c r="F111" s="863" t="s">
        <v>1919</v>
      </c>
      <c r="G111" s="835" t="s">
        <v>1960</v>
      </c>
      <c r="H111" s="835" t="s">
        <v>1961</v>
      </c>
      <c r="I111" s="849">
        <v>1.5549999475479126</v>
      </c>
      <c r="J111" s="849">
        <v>400</v>
      </c>
      <c r="K111" s="850">
        <v>622</v>
      </c>
    </row>
    <row r="112" spans="1:11" ht="14.4" customHeight="1" x14ac:dyDescent="0.3">
      <c r="A112" s="831" t="s">
        <v>557</v>
      </c>
      <c r="B112" s="832" t="s">
        <v>558</v>
      </c>
      <c r="C112" s="835" t="s">
        <v>577</v>
      </c>
      <c r="D112" s="863" t="s">
        <v>578</v>
      </c>
      <c r="E112" s="835" t="s">
        <v>1918</v>
      </c>
      <c r="F112" s="863" t="s">
        <v>1919</v>
      </c>
      <c r="G112" s="835" t="s">
        <v>1964</v>
      </c>
      <c r="H112" s="835" t="s">
        <v>1965</v>
      </c>
      <c r="I112" s="849">
        <v>2.1750000715255737</v>
      </c>
      <c r="J112" s="849">
        <v>400</v>
      </c>
      <c r="K112" s="850">
        <v>870.95999145507812</v>
      </c>
    </row>
    <row r="113" spans="1:11" ht="14.4" customHeight="1" x14ac:dyDescent="0.3">
      <c r="A113" s="831" t="s">
        <v>557</v>
      </c>
      <c r="B113" s="832" t="s">
        <v>558</v>
      </c>
      <c r="C113" s="835" t="s">
        <v>577</v>
      </c>
      <c r="D113" s="863" t="s">
        <v>578</v>
      </c>
      <c r="E113" s="835" t="s">
        <v>1918</v>
      </c>
      <c r="F113" s="863" t="s">
        <v>1919</v>
      </c>
      <c r="G113" s="835" t="s">
        <v>2046</v>
      </c>
      <c r="H113" s="835" t="s">
        <v>2047</v>
      </c>
      <c r="I113" s="849">
        <v>35.090000152587891</v>
      </c>
      <c r="J113" s="849">
        <v>3</v>
      </c>
      <c r="K113" s="850">
        <v>105.26999664306641</v>
      </c>
    </row>
    <row r="114" spans="1:11" ht="14.4" customHeight="1" x14ac:dyDescent="0.3">
      <c r="A114" s="831" t="s">
        <v>557</v>
      </c>
      <c r="B114" s="832" t="s">
        <v>558</v>
      </c>
      <c r="C114" s="835" t="s">
        <v>577</v>
      </c>
      <c r="D114" s="863" t="s">
        <v>578</v>
      </c>
      <c r="E114" s="835" t="s">
        <v>1918</v>
      </c>
      <c r="F114" s="863" t="s">
        <v>1919</v>
      </c>
      <c r="G114" s="835" t="s">
        <v>2048</v>
      </c>
      <c r="H114" s="835" t="s">
        <v>2049</v>
      </c>
      <c r="I114" s="849">
        <v>1.0299999713897705</v>
      </c>
      <c r="J114" s="849">
        <v>75</v>
      </c>
      <c r="K114" s="850">
        <v>77.25</v>
      </c>
    </row>
    <row r="115" spans="1:11" ht="14.4" customHeight="1" x14ac:dyDescent="0.3">
      <c r="A115" s="831" t="s">
        <v>557</v>
      </c>
      <c r="B115" s="832" t="s">
        <v>558</v>
      </c>
      <c r="C115" s="835" t="s">
        <v>577</v>
      </c>
      <c r="D115" s="863" t="s">
        <v>578</v>
      </c>
      <c r="E115" s="835" t="s">
        <v>1918</v>
      </c>
      <c r="F115" s="863" t="s">
        <v>1919</v>
      </c>
      <c r="G115" s="835" t="s">
        <v>1966</v>
      </c>
      <c r="H115" s="835" t="s">
        <v>1967</v>
      </c>
      <c r="I115" s="849">
        <v>0.476666659116745</v>
      </c>
      <c r="J115" s="849">
        <v>300</v>
      </c>
      <c r="K115" s="850">
        <v>143</v>
      </c>
    </row>
    <row r="116" spans="1:11" ht="14.4" customHeight="1" x14ac:dyDescent="0.3">
      <c r="A116" s="831" t="s">
        <v>557</v>
      </c>
      <c r="B116" s="832" t="s">
        <v>558</v>
      </c>
      <c r="C116" s="835" t="s">
        <v>577</v>
      </c>
      <c r="D116" s="863" t="s">
        <v>578</v>
      </c>
      <c r="E116" s="835" t="s">
        <v>1918</v>
      </c>
      <c r="F116" s="863" t="s">
        <v>1919</v>
      </c>
      <c r="G116" s="835" t="s">
        <v>1968</v>
      </c>
      <c r="H116" s="835" t="s">
        <v>1969</v>
      </c>
      <c r="I116" s="849">
        <v>1.9800000190734863</v>
      </c>
      <c r="J116" s="849">
        <v>50</v>
      </c>
      <c r="K116" s="850">
        <v>99</v>
      </c>
    </row>
    <row r="117" spans="1:11" ht="14.4" customHeight="1" x14ac:dyDescent="0.3">
      <c r="A117" s="831" t="s">
        <v>557</v>
      </c>
      <c r="B117" s="832" t="s">
        <v>558</v>
      </c>
      <c r="C117" s="835" t="s">
        <v>577</v>
      </c>
      <c r="D117" s="863" t="s">
        <v>578</v>
      </c>
      <c r="E117" s="835" t="s">
        <v>1918</v>
      </c>
      <c r="F117" s="863" t="s">
        <v>1919</v>
      </c>
      <c r="G117" s="835" t="s">
        <v>2050</v>
      </c>
      <c r="H117" s="835" t="s">
        <v>2051</v>
      </c>
      <c r="I117" s="849">
        <v>3.0749999284744263</v>
      </c>
      <c r="J117" s="849">
        <v>100</v>
      </c>
      <c r="K117" s="850">
        <v>307.5</v>
      </c>
    </row>
    <row r="118" spans="1:11" ht="14.4" customHeight="1" x14ac:dyDescent="0.3">
      <c r="A118" s="831" t="s">
        <v>557</v>
      </c>
      <c r="B118" s="832" t="s">
        <v>558</v>
      </c>
      <c r="C118" s="835" t="s">
        <v>577</v>
      </c>
      <c r="D118" s="863" t="s">
        <v>578</v>
      </c>
      <c r="E118" s="835" t="s">
        <v>1918</v>
      </c>
      <c r="F118" s="863" t="s">
        <v>1919</v>
      </c>
      <c r="G118" s="835" t="s">
        <v>2052</v>
      </c>
      <c r="H118" s="835" t="s">
        <v>2053</v>
      </c>
      <c r="I118" s="849">
        <v>2.1600000858306885</v>
      </c>
      <c r="J118" s="849">
        <v>150</v>
      </c>
      <c r="K118" s="850">
        <v>324</v>
      </c>
    </row>
    <row r="119" spans="1:11" ht="14.4" customHeight="1" x14ac:dyDescent="0.3">
      <c r="A119" s="831" t="s">
        <v>557</v>
      </c>
      <c r="B119" s="832" t="s">
        <v>558</v>
      </c>
      <c r="C119" s="835" t="s">
        <v>577</v>
      </c>
      <c r="D119" s="863" t="s">
        <v>578</v>
      </c>
      <c r="E119" s="835" t="s">
        <v>1918</v>
      </c>
      <c r="F119" s="863" t="s">
        <v>1919</v>
      </c>
      <c r="G119" s="835" t="s">
        <v>2054</v>
      </c>
      <c r="H119" s="835" t="s">
        <v>2055</v>
      </c>
      <c r="I119" s="849">
        <v>4.7399997711181641</v>
      </c>
      <c r="J119" s="849">
        <v>10</v>
      </c>
      <c r="K119" s="850">
        <v>47.400001525878906</v>
      </c>
    </row>
    <row r="120" spans="1:11" ht="14.4" customHeight="1" x14ac:dyDescent="0.3">
      <c r="A120" s="831" t="s">
        <v>557</v>
      </c>
      <c r="B120" s="832" t="s">
        <v>558</v>
      </c>
      <c r="C120" s="835" t="s">
        <v>577</v>
      </c>
      <c r="D120" s="863" t="s">
        <v>578</v>
      </c>
      <c r="E120" s="835" t="s">
        <v>1918</v>
      </c>
      <c r="F120" s="863" t="s">
        <v>1919</v>
      </c>
      <c r="G120" s="835" t="s">
        <v>1974</v>
      </c>
      <c r="H120" s="835" t="s">
        <v>1975</v>
      </c>
      <c r="I120" s="849">
        <v>2.5099999904632568</v>
      </c>
      <c r="J120" s="849">
        <v>50</v>
      </c>
      <c r="K120" s="850">
        <v>125.5</v>
      </c>
    </row>
    <row r="121" spans="1:11" ht="14.4" customHeight="1" x14ac:dyDescent="0.3">
      <c r="A121" s="831" t="s">
        <v>557</v>
      </c>
      <c r="B121" s="832" t="s">
        <v>558</v>
      </c>
      <c r="C121" s="835" t="s">
        <v>577</v>
      </c>
      <c r="D121" s="863" t="s">
        <v>578</v>
      </c>
      <c r="E121" s="835" t="s">
        <v>1918</v>
      </c>
      <c r="F121" s="863" t="s">
        <v>1919</v>
      </c>
      <c r="G121" s="835" t="s">
        <v>1976</v>
      </c>
      <c r="H121" s="835" t="s">
        <v>1977</v>
      </c>
      <c r="I121" s="849">
        <v>21.239999771118164</v>
      </c>
      <c r="J121" s="849">
        <v>10</v>
      </c>
      <c r="K121" s="850">
        <v>212.39999389648437</v>
      </c>
    </row>
    <row r="122" spans="1:11" ht="14.4" customHeight="1" x14ac:dyDescent="0.3">
      <c r="A122" s="831" t="s">
        <v>557</v>
      </c>
      <c r="B122" s="832" t="s">
        <v>558</v>
      </c>
      <c r="C122" s="835" t="s">
        <v>577</v>
      </c>
      <c r="D122" s="863" t="s">
        <v>578</v>
      </c>
      <c r="E122" s="835" t="s">
        <v>2056</v>
      </c>
      <c r="F122" s="863" t="s">
        <v>2057</v>
      </c>
      <c r="G122" s="835" t="s">
        <v>2058</v>
      </c>
      <c r="H122" s="835" t="s">
        <v>2059</v>
      </c>
      <c r="I122" s="849">
        <v>10.170000076293945</v>
      </c>
      <c r="J122" s="849">
        <v>100</v>
      </c>
      <c r="K122" s="850">
        <v>1017</v>
      </c>
    </row>
    <row r="123" spans="1:11" ht="14.4" customHeight="1" x14ac:dyDescent="0.3">
      <c r="A123" s="831" t="s">
        <v>557</v>
      </c>
      <c r="B123" s="832" t="s">
        <v>558</v>
      </c>
      <c r="C123" s="835" t="s">
        <v>577</v>
      </c>
      <c r="D123" s="863" t="s">
        <v>578</v>
      </c>
      <c r="E123" s="835" t="s">
        <v>1978</v>
      </c>
      <c r="F123" s="863" t="s">
        <v>1979</v>
      </c>
      <c r="G123" s="835" t="s">
        <v>1980</v>
      </c>
      <c r="H123" s="835" t="s">
        <v>1981</v>
      </c>
      <c r="I123" s="849">
        <v>0.30000001192092896</v>
      </c>
      <c r="J123" s="849">
        <v>200</v>
      </c>
      <c r="K123" s="850">
        <v>60</v>
      </c>
    </row>
    <row r="124" spans="1:11" ht="14.4" customHeight="1" x14ac:dyDescent="0.3">
      <c r="A124" s="831" t="s">
        <v>557</v>
      </c>
      <c r="B124" s="832" t="s">
        <v>558</v>
      </c>
      <c r="C124" s="835" t="s">
        <v>577</v>
      </c>
      <c r="D124" s="863" t="s">
        <v>578</v>
      </c>
      <c r="E124" s="835" t="s">
        <v>1978</v>
      </c>
      <c r="F124" s="863" t="s">
        <v>1979</v>
      </c>
      <c r="G124" s="835" t="s">
        <v>1982</v>
      </c>
      <c r="H124" s="835" t="s">
        <v>1983</v>
      </c>
      <c r="I124" s="849">
        <v>0.3033333420753479</v>
      </c>
      <c r="J124" s="849">
        <v>700</v>
      </c>
      <c r="K124" s="850">
        <v>212</v>
      </c>
    </row>
    <row r="125" spans="1:11" ht="14.4" customHeight="1" x14ac:dyDescent="0.3">
      <c r="A125" s="831" t="s">
        <v>557</v>
      </c>
      <c r="B125" s="832" t="s">
        <v>558</v>
      </c>
      <c r="C125" s="835" t="s">
        <v>577</v>
      </c>
      <c r="D125" s="863" t="s">
        <v>578</v>
      </c>
      <c r="E125" s="835" t="s">
        <v>1978</v>
      </c>
      <c r="F125" s="863" t="s">
        <v>1979</v>
      </c>
      <c r="G125" s="835" t="s">
        <v>1990</v>
      </c>
      <c r="H125" s="835" t="s">
        <v>1991</v>
      </c>
      <c r="I125" s="849">
        <v>0.54750001430511475</v>
      </c>
      <c r="J125" s="849">
        <v>800</v>
      </c>
      <c r="K125" s="850">
        <v>438</v>
      </c>
    </row>
    <row r="126" spans="1:11" ht="14.4" customHeight="1" x14ac:dyDescent="0.3">
      <c r="A126" s="831" t="s">
        <v>557</v>
      </c>
      <c r="B126" s="832" t="s">
        <v>558</v>
      </c>
      <c r="C126" s="835" t="s">
        <v>577</v>
      </c>
      <c r="D126" s="863" t="s">
        <v>578</v>
      </c>
      <c r="E126" s="835" t="s">
        <v>1978</v>
      </c>
      <c r="F126" s="863" t="s">
        <v>1979</v>
      </c>
      <c r="G126" s="835" t="s">
        <v>2060</v>
      </c>
      <c r="H126" s="835" t="s">
        <v>2061</v>
      </c>
      <c r="I126" s="849">
        <v>0.97000002861022949</v>
      </c>
      <c r="J126" s="849">
        <v>100</v>
      </c>
      <c r="K126" s="850">
        <v>97</v>
      </c>
    </row>
    <row r="127" spans="1:11" ht="14.4" customHeight="1" x14ac:dyDescent="0.3">
      <c r="A127" s="831" t="s">
        <v>557</v>
      </c>
      <c r="B127" s="832" t="s">
        <v>558</v>
      </c>
      <c r="C127" s="835" t="s">
        <v>577</v>
      </c>
      <c r="D127" s="863" t="s">
        <v>578</v>
      </c>
      <c r="E127" s="835" t="s">
        <v>1996</v>
      </c>
      <c r="F127" s="863" t="s">
        <v>1997</v>
      </c>
      <c r="G127" s="835" t="s">
        <v>1998</v>
      </c>
      <c r="H127" s="835" t="s">
        <v>1999</v>
      </c>
      <c r="I127" s="849">
        <v>0.62999999523162842</v>
      </c>
      <c r="J127" s="849">
        <v>400</v>
      </c>
      <c r="K127" s="850">
        <v>252</v>
      </c>
    </row>
    <row r="128" spans="1:11" ht="14.4" customHeight="1" x14ac:dyDescent="0.3">
      <c r="A128" s="831" t="s">
        <v>557</v>
      </c>
      <c r="B128" s="832" t="s">
        <v>558</v>
      </c>
      <c r="C128" s="835" t="s">
        <v>577</v>
      </c>
      <c r="D128" s="863" t="s">
        <v>578</v>
      </c>
      <c r="E128" s="835" t="s">
        <v>1996</v>
      </c>
      <c r="F128" s="863" t="s">
        <v>1997</v>
      </c>
      <c r="G128" s="835" t="s">
        <v>2000</v>
      </c>
      <c r="H128" s="835" t="s">
        <v>2001</v>
      </c>
      <c r="I128" s="849">
        <v>0.63249999284744263</v>
      </c>
      <c r="J128" s="849">
        <v>5800</v>
      </c>
      <c r="K128" s="850">
        <v>3674</v>
      </c>
    </row>
    <row r="129" spans="1:11" ht="14.4" customHeight="1" x14ac:dyDescent="0.3">
      <c r="A129" s="831" t="s">
        <v>557</v>
      </c>
      <c r="B129" s="832" t="s">
        <v>558</v>
      </c>
      <c r="C129" s="835" t="s">
        <v>577</v>
      </c>
      <c r="D129" s="863" t="s">
        <v>578</v>
      </c>
      <c r="E129" s="835" t="s">
        <v>1996</v>
      </c>
      <c r="F129" s="863" t="s">
        <v>1997</v>
      </c>
      <c r="G129" s="835" t="s">
        <v>2008</v>
      </c>
      <c r="H129" s="835" t="s">
        <v>2009</v>
      </c>
      <c r="I129" s="849">
        <v>12.579999923706055</v>
      </c>
      <c r="J129" s="849">
        <v>50</v>
      </c>
      <c r="K129" s="850">
        <v>629</v>
      </c>
    </row>
    <row r="130" spans="1:11" ht="14.4" customHeight="1" x14ac:dyDescent="0.3">
      <c r="A130" s="831" t="s">
        <v>557</v>
      </c>
      <c r="B130" s="832" t="s">
        <v>558</v>
      </c>
      <c r="C130" s="835" t="s">
        <v>577</v>
      </c>
      <c r="D130" s="863" t="s">
        <v>578</v>
      </c>
      <c r="E130" s="835" t="s">
        <v>1996</v>
      </c>
      <c r="F130" s="863" t="s">
        <v>1997</v>
      </c>
      <c r="G130" s="835" t="s">
        <v>2062</v>
      </c>
      <c r="H130" s="835" t="s">
        <v>2063</v>
      </c>
      <c r="I130" s="849">
        <v>7.5</v>
      </c>
      <c r="J130" s="849">
        <v>100</v>
      </c>
      <c r="K130" s="850">
        <v>750</v>
      </c>
    </row>
    <row r="131" spans="1:11" ht="14.4" customHeight="1" x14ac:dyDescent="0.3">
      <c r="A131" s="831" t="s">
        <v>557</v>
      </c>
      <c r="B131" s="832" t="s">
        <v>558</v>
      </c>
      <c r="C131" s="835" t="s">
        <v>577</v>
      </c>
      <c r="D131" s="863" t="s">
        <v>578</v>
      </c>
      <c r="E131" s="835" t="s">
        <v>2012</v>
      </c>
      <c r="F131" s="863" t="s">
        <v>2013</v>
      </c>
      <c r="G131" s="835" t="s">
        <v>2064</v>
      </c>
      <c r="H131" s="835" t="s">
        <v>2065</v>
      </c>
      <c r="I131" s="849">
        <v>15.609999656677246</v>
      </c>
      <c r="J131" s="849">
        <v>20</v>
      </c>
      <c r="K131" s="850">
        <v>312.19999694824219</v>
      </c>
    </row>
    <row r="132" spans="1:11" ht="14.4" customHeight="1" x14ac:dyDescent="0.3">
      <c r="A132" s="831" t="s">
        <v>557</v>
      </c>
      <c r="B132" s="832" t="s">
        <v>558</v>
      </c>
      <c r="C132" s="835" t="s">
        <v>580</v>
      </c>
      <c r="D132" s="863" t="s">
        <v>581</v>
      </c>
      <c r="E132" s="835" t="s">
        <v>1876</v>
      </c>
      <c r="F132" s="863" t="s">
        <v>1877</v>
      </c>
      <c r="G132" s="835" t="s">
        <v>2066</v>
      </c>
      <c r="H132" s="835" t="s">
        <v>2067</v>
      </c>
      <c r="I132" s="849">
        <v>0.37999999523162842</v>
      </c>
      <c r="J132" s="849">
        <v>100</v>
      </c>
      <c r="K132" s="850">
        <v>38</v>
      </c>
    </row>
    <row r="133" spans="1:11" ht="14.4" customHeight="1" x14ac:dyDescent="0.3">
      <c r="A133" s="831" t="s">
        <v>557</v>
      </c>
      <c r="B133" s="832" t="s">
        <v>558</v>
      </c>
      <c r="C133" s="835" t="s">
        <v>580</v>
      </c>
      <c r="D133" s="863" t="s">
        <v>581</v>
      </c>
      <c r="E133" s="835" t="s">
        <v>1876</v>
      </c>
      <c r="F133" s="863" t="s">
        <v>1877</v>
      </c>
      <c r="G133" s="835" t="s">
        <v>2068</v>
      </c>
      <c r="H133" s="835" t="s">
        <v>2069</v>
      </c>
      <c r="I133" s="849">
        <v>2.5</v>
      </c>
      <c r="J133" s="849">
        <v>40</v>
      </c>
      <c r="K133" s="850">
        <v>100</v>
      </c>
    </row>
    <row r="134" spans="1:11" ht="14.4" customHeight="1" x14ac:dyDescent="0.3">
      <c r="A134" s="831" t="s">
        <v>557</v>
      </c>
      <c r="B134" s="832" t="s">
        <v>558</v>
      </c>
      <c r="C134" s="835" t="s">
        <v>580</v>
      </c>
      <c r="D134" s="863" t="s">
        <v>581</v>
      </c>
      <c r="E134" s="835" t="s">
        <v>1876</v>
      </c>
      <c r="F134" s="863" t="s">
        <v>1877</v>
      </c>
      <c r="G134" s="835" t="s">
        <v>1912</v>
      </c>
      <c r="H134" s="835" t="s">
        <v>1913</v>
      </c>
      <c r="I134" s="849">
        <v>0.67000001668930054</v>
      </c>
      <c r="J134" s="849">
        <v>120</v>
      </c>
      <c r="K134" s="850">
        <v>80.400001525878906</v>
      </c>
    </row>
    <row r="135" spans="1:11" ht="14.4" customHeight="1" x14ac:dyDescent="0.3">
      <c r="A135" s="831" t="s">
        <v>557</v>
      </c>
      <c r="B135" s="832" t="s">
        <v>558</v>
      </c>
      <c r="C135" s="835" t="s">
        <v>580</v>
      </c>
      <c r="D135" s="863" t="s">
        <v>581</v>
      </c>
      <c r="E135" s="835" t="s">
        <v>1918</v>
      </c>
      <c r="F135" s="863" t="s">
        <v>1919</v>
      </c>
      <c r="G135" s="835" t="s">
        <v>1920</v>
      </c>
      <c r="H135" s="835" t="s">
        <v>1921</v>
      </c>
      <c r="I135" s="849">
        <v>1.9999999552965164E-2</v>
      </c>
      <c r="J135" s="849">
        <v>30</v>
      </c>
      <c r="K135" s="850">
        <v>0.60000002384185791</v>
      </c>
    </row>
    <row r="136" spans="1:11" ht="14.4" customHeight="1" x14ac:dyDescent="0.3">
      <c r="A136" s="831" t="s">
        <v>557</v>
      </c>
      <c r="B136" s="832" t="s">
        <v>558</v>
      </c>
      <c r="C136" s="835" t="s">
        <v>580</v>
      </c>
      <c r="D136" s="863" t="s">
        <v>581</v>
      </c>
      <c r="E136" s="835" t="s">
        <v>1918</v>
      </c>
      <c r="F136" s="863" t="s">
        <v>1919</v>
      </c>
      <c r="G136" s="835" t="s">
        <v>1942</v>
      </c>
      <c r="H136" s="835" t="s">
        <v>1943</v>
      </c>
      <c r="I136" s="849">
        <v>2.2899999618530273</v>
      </c>
      <c r="J136" s="849">
        <v>50</v>
      </c>
      <c r="K136" s="850">
        <v>114.5</v>
      </c>
    </row>
    <row r="137" spans="1:11" ht="14.4" customHeight="1" x14ac:dyDescent="0.3">
      <c r="A137" s="831" t="s">
        <v>557</v>
      </c>
      <c r="B137" s="832" t="s">
        <v>558</v>
      </c>
      <c r="C137" s="835" t="s">
        <v>580</v>
      </c>
      <c r="D137" s="863" t="s">
        <v>581</v>
      </c>
      <c r="E137" s="835" t="s">
        <v>1918</v>
      </c>
      <c r="F137" s="863" t="s">
        <v>1919</v>
      </c>
      <c r="G137" s="835" t="s">
        <v>1968</v>
      </c>
      <c r="H137" s="835" t="s">
        <v>1969</v>
      </c>
      <c r="I137" s="849">
        <v>1.9850000143051147</v>
      </c>
      <c r="J137" s="849">
        <v>20</v>
      </c>
      <c r="K137" s="850">
        <v>39.69999885559082</v>
      </c>
    </row>
    <row r="138" spans="1:11" ht="14.4" customHeight="1" x14ac:dyDescent="0.3">
      <c r="A138" s="831" t="s">
        <v>557</v>
      </c>
      <c r="B138" s="832" t="s">
        <v>558</v>
      </c>
      <c r="C138" s="835" t="s">
        <v>580</v>
      </c>
      <c r="D138" s="863" t="s">
        <v>581</v>
      </c>
      <c r="E138" s="835" t="s">
        <v>1918</v>
      </c>
      <c r="F138" s="863" t="s">
        <v>1919</v>
      </c>
      <c r="G138" s="835" t="s">
        <v>2050</v>
      </c>
      <c r="H138" s="835" t="s">
        <v>2051</v>
      </c>
      <c r="I138" s="849">
        <v>3.0799999237060547</v>
      </c>
      <c r="J138" s="849">
        <v>30</v>
      </c>
      <c r="K138" s="850">
        <v>92.400001525878906</v>
      </c>
    </row>
    <row r="139" spans="1:11" ht="14.4" customHeight="1" x14ac:dyDescent="0.3">
      <c r="A139" s="831" t="s">
        <v>557</v>
      </c>
      <c r="B139" s="832" t="s">
        <v>558</v>
      </c>
      <c r="C139" s="835" t="s">
        <v>580</v>
      </c>
      <c r="D139" s="863" t="s">
        <v>581</v>
      </c>
      <c r="E139" s="835" t="s">
        <v>1918</v>
      </c>
      <c r="F139" s="863" t="s">
        <v>1919</v>
      </c>
      <c r="G139" s="835" t="s">
        <v>2052</v>
      </c>
      <c r="H139" s="835" t="s">
        <v>2053</v>
      </c>
      <c r="I139" s="849">
        <v>2.1600000858306885</v>
      </c>
      <c r="J139" s="849">
        <v>10</v>
      </c>
      <c r="K139" s="850">
        <v>21.600000381469727</v>
      </c>
    </row>
    <row r="140" spans="1:11" ht="14.4" customHeight="1" x14ac:dyDescent="0.3">
      <c r="A140" s="831" t="s">
        <v>557</v>
      </c>
      <c r="B140" s="832" t="s">
        <v>558</v>
      </c>
      <c r="C140" s="835" t="s">
        <v>580</v>
      </c>
      <c r="D140" s="863" t="s">
        <v>581</v>
      </c>
      <c r="E140" s="835" t="s">
        <v>1918</v>
      </c>
      <c r="F140" s="863" t="s">
        <v>1919</v>
      </c>
      <c r="G140" s="835" t="s">
        <v>2054</v>
      </c>
      <c r="H140" s="835" t="s">
        <v>2055</v>
      </c>
      <c r="I140" s="849">
        <v>4.7300000190734863</v>
      </c>
      <c r="J140" s="849">
        <v>10</v>
      </c>
      <c r="K140" s="850">
        <v>47.299999237060547</v>
      </c>
    </row>
    <row r="141" spans="1:11" ht="14.4" customHeight="1" x14ac:dyDescent="0.3">
      <c r="A141" s="831" t="s">
        <v>557</v>
      </c>
      <c r="B141" s="832" t="s">
        <v>558</v>
      </c>
      <c r="C141" s="835" t="s">
        <v>580</v>
      </c>
      <c r="D141" s="863" t="s">
        <v>581</v>
      </c>
      <c r="E141" s="835" t="s">
        <v>1918</v>
      </c>
      <c r="F141" s="863" t="s">
        <v>1919</v>
      </c>
      <c r="G141" s="835" t="s">
        <v>1974</v>
      </c>
      <c r="H141" s="835" t="s">
        <v>1975</v>
      </c>
      <c r="I141" s="849">
        <v>2.5199999809265137</v>
      </c>
      <c r="J141" s="849">
        <v>50</v>
      </c>
      <c r="K141" s="850">
        <v>126</v>
      </c>
    </row>
    <row r="142" spans="1:11" ht="14.4" customHeight="1" x14ac:dyDescent="0.3">
      <c r="A142" s="831" t="s">
        <v>557</v>
      </c>
      <c r="B142" s="832" t="s">
        <v>558</v>
      </c>
      <c r="C142" s="835" t="s">
        <v>580</v>
      </c>
      <c r="D142" s="863" t="s">
        <v>581</v>
      </c>
      <c r="E142" s="835" t="s">
        <v>1978</v>
      </c>
      <c r="F142" s="863" t="s">
        <v>1979</v>
      </c>
      <c r="G142" s="835" t="s">
        <v>1982</v>
      </c>
      <c r="H142" s="835" t="s">
        <v>1983</v>
      </c>
      <c r="I142" s="849">
        <v>0.31000000238418579</v>
      </c>
      <c r="J142" s="849">
        <v>100</v>
      </c>
      <c r="K142" s="850">
        <v>31</v>
      </c>
    </row>
    <row r="143" spans="1:11" ht="14.4" customHeight="1" x14ac:dyDescent="0.3">
      <c r="A143" s="831" t="s">
        <v>557</v>
      </c>
      <c r="B143" s="832" t="s">
        <v>558</v>
      </c>
      <c r="C143" s="835" t="s">
        <v>580</v>
      </c>
      <c r="D143" s="863" t="s">
        <v>581</v>
      </c>
      <c r="E143" s="835" t="s">
        <v>1996</v>
      </c>
      <c r="F143" s="863" t="s">
        <v>1997</v>
      </c>
      <c r="G143" s="835" t="s">
        <v>2000</v>
      </c>
      <c r="H143" s="835" t="s">
        <v>2001</v>
      </c>
      <c r="I143" s="849">
        <v>0.63499999046325684</v>
      </c>
      <c r="J143" s="849">
        <v>800</v>
      </c>
      <c r="K143" s="850">
        <v>508</v>
      </c>
    </row>
    <row r="144" spans="1:11" ht="14.4" customHeight="1" x14ac:dyDescent="0.3">
      <c r="A144" s="831" t="s">
        <v>557</v>
      </c>
      <c r="B144" s="832" t="s">
        <v>558</v>
      </c>
      <c r="C144" s="835" t="s">
        <v>583</v>
      </c>
      <c r="D144" s="863" t="s">
        <v>584</v>
      </c>
      <c r="E144" s="835" t="s">
        <v>1876</v>
      </c>
      <c r="F144" s="863" t="s">
        <v>1877</v>
      </c>
      <c r="G144" s="835" t="s">
        <v>1878</v>
      </c>
      <c r="H144" s="835" t="s">
        <v>1879</v>
      </c>
      <c r="I144" s="849">
        <v>6.2466665903727217</v>
      </c>
      <c r="J144" s="849">
        <v>700</v>
      </c>
      <c r="K144" s="850">
        <v>4373.9000244140625</v>
      </c>
    </row>
    <row r="145" spans="1:11" ht="14.4" customHeight="1" x14ac:dyDescent="0.3">
      <c r="A145" s="831" t="s">
        <v>557</v>
      </c>
      <c r="B145" s="832" t="s">
        <v>558</v>
      </c>
      <c r="C145" s="835" t="s">
        <v>583</v>
      </c>
      <c r="D145" s="863" t="s">
        <v>584</v>
      </c>
      <c r="E145" s="835" t="s">
        <v>1876</v>
      </c>
      <c r="F145" s="863" t="s">
        <v>1877</v>
      </c>
      <c r="G145" s="835" t="s">
        <v>2070</v>
      </c>
      <c r="H145" s="835" t="s">
        <v>2071</v>
      </c>
      <c r="I145" s="849">
        <v>0.62000000476837158</v>
      </c>
      <c r="J145" s="849">
        <v>2000</v>
      </c>
      <c r="K145" s="850">
        <v>1240</v>
      </c>
    </row>
    <row r="146" spans="1:11" ht="14.4" customHeight="1" x14ac:dyDescent="0.3">
      <c r="A146" s="831" t="s">
        <v>557</v>
      </c>
      <c r="B146" s="832" t="s">
        <v>558</v>
      </c>
      <c r="C146" s="835" t="s">
        <v>583</v>
      </c>
      <c r="D146" s="863" t="s">
        <v>584</v>
      </c>
      <c r="E146" s="835" t="s">
        <v>1876</v>
      </c>
      <c r="F146" s="863" t="s">
        <v>1877</v>
      </c>
      <c r="G146" s="835" t="s">
        <v>1880</v>
      </c>
      <c r="H146" s="835" t="s">
        <v>1881</v>
      </c>
      <c r="I146" s="849">
        <v>1.2999999523162842</v>
      </c>
      <c r="J146" s="849">
        <v>2600</v>
      </c>
      <c r="K146" s="850">
        <v>3358</v>
      </c>
    </row>
    <row r="147" spans="1:11" ht="14.4" customHeight="1" x14ac:dyDescent="0.3">
      <c r="A147" s="831" t="s">
        <v>557</v>
      </c>
      <c r="B147" s="832" t="s">
        <v>558</v>
      </c>
      <c r="C147" s="835" t="s">
        <v>583</v>
      </c>
      <c r="D147" s="863" t="s">
        <v>584</v>
      </c>
      <c r="E147" s="835" t="s">
        <v>1876</v>
      </c>
      <c r="F147" s="863" t="s">
        <v>1877</v>
      </c>
      <c r="G147" s="835" t="s">
        <v>1882</v>
      </c>
      <c r="H147" s="835" t="s">
        <v>1883</v>
      </c>
      <c r="I147" s="849">
        <v>0.43999999761581421</v>
      </c>
      <c r="J147" s="849">
        <v>20000</v>
      </c>
      <c r="K147" s="850">
        <v>8799.5499877929687</v>
      </c>
    </row>
    <row r="148" spans="1:11" ht="14.4" customHeight="1" x14ac:dyDescent="0.3">
      <c r="A148" s="831" t="s">
        <v>557</v>
      </c>
      <c r="B148" s="832" t="s">
        <v>558</v>
      </c>
      <c r="C148" s="835" t="s">
        <v>583</v>
      </c>
      <c r="D148" s="863" t="s">
        <v>584</v>
      </c>
      <c r="E148" s="835" t="s">
        <v>1876</v>
      </c>
      <c r="F148" s="863" t="s">
        <v>1877</v>
      </c>
      <c r="G148" s="835" t="s">
        <v>2018</v>
      </c>
      <c r="H148" s="835" t="s">
        <v>2019</v>
      </c>
      <c r="I148" s="849">
        <v>157.42000579833984</v>
      </c>
      <c r="J148" s="849">
        <v>48</v>
      </c>
      <c r="K148" s="850">
        <v>7556.159912109375</v>
      </c>
    </row>
    <row r="149" spans="1:11" ht="14.4" customHeight="1" x14ac:dyDescent="0.3">
      <c r="A149" s="831" t="s">
        <v>557</v>
      </c>
      <c r="B149" s="832" t="s">
        <v>558</v>
      </c>
      <c r="C149" s="835" t="s">
        <v>583</v>
      </c>
      <c r="D149" s="863" t="s">
        <v>584</v>
      </c>
      <c r="E149" s="835" t="s">
        <v>1876</v>
      </c>
      <c r="F149" s="863" t="s">
        <v>1877</v>
      </c>
      <c r="G149" s="835" t="s">
        <v>2072</v>
      </c>
      <c r="H149" s="835" t="s">
        <v>2073</v>
      </c>
      <c r="I149" s="849">
        <v>355.35000610351562</v>
      </c>
      <c r="J149" s="849">
        <v>19</v>
      </c>
      <c r="K149" s="850">
        <v>6751.650146484375</v>
      </c>
    </row>
    <row r="150" spans="1:11" ht="14.4" customHeight="1" x14ac:dyDescent="0.3">
      <c r="A150" s="831" t="s">
        <v>557</v>
      </c>
      <c r="B150" s="832" t="s">
        <v>558</v>
      </c>
      <c r="C150" s="835" t="s">
        <v>583</v>
      </c>
      <c r="D150" s="863" t="s">
        <v>584</v>
      </c>
      <c r="E150" s="835" t="s">
        <v>1876</v>
      </c>
      <c r="F150" s="863" t="s">
        <v>1877</v>
      </c>
      <c r="G150" s="835" t="s">
        <v>2074</v>
      </c>
      <c r="H150" s="835" t="s">
        <v>2075</v>
      </c>
      <c r="I150" s="849">
        <v>293.25</v>
      </c>
      <c r="J150" s="849">
        <v>10</v>
      </c>
      <c r="K150" s="850">
        <v>2932.5</v>
      </c>
    </row>
    <row r="151" spans="1:11" ht="14.4" customHeight="1" x14ac:dyDescent="0.3">
      <c r="A151" s="831" t="s">
        <v>557</v>
      </c>
      <c r="B151" s="832" t="s">
        <v>558</v>
      </c>
      <c r="C151" s="835" t="s">
        <v>583</v>
      </c>
      <c r="D151" s="863" t="s">
        <v>584</v>
      </c>
      <c r="E151" s="835" t="s">
        <v>1876</v>
      </c>
      <c r="F151" s="863" t="s">
        <v>1877</v>
      </c>
      <c r="G151" s="835" t="s">
        <v>2076</v>
      </c>
      <c r="H151" s="835" t="s">
        <v>2077</v>
      </c>
      <c r="I151" s="849">
        <v>129.25999450683594</v>
      </c>
      <c r="J151" s="849">
        <v>10</v>
      </c>
      <c r="K151" s="850">
        <v>1292.5999755859375</v>
      </c>
    </row>
    <row r="152" spans="1:11" ht="14.4" customHeight="1" x14ac:dyDescent="0.3">
      <c r="A152" s="831" t="s">
        <v>557</v>
      </c>
      <c r="B152" s="832" t="s">
        <v>558</v>
      </c>
      <c r="C152" s="835" t="s">
        <v>583</v>
      </c>
      <c r="D152" s="863" t="s">
        <v>584</v>
      </c>
      <c r="E152" s="835" t="s">
        <v>1876</v>
      </c>
      <c r="F152" s="863" t="s">
        <v>1877</v>
      </c>
      <c r="G152" s="835" t="s">
        <v>2078</v>
      </c>
      <c r="H152" s="835" t="s">
        <v>2079</v>
      </c>
      <c r="I152" s="849">
        <v>283.01998901367187</v>
      </c>
      <c r="J152" s="849">
        <v>10</v>
      </c>
      <c r="K152" s="850">
        <v>2830.14990234375</v>
      </c>
    </row>
    <row r="153" spans="1:11" ht="14.4" customHeight="1" x14ac:dyDescent="0.3">
      <c r="A153" s="831" t="s">
        <v>557</v>
      </c>
      <c r="B153" s="832" t="s">
        <v>558</v>
      </c>
      <c r="C153" s="835" t="s">
        <v>583</v>
      </c>
      <c r="D153" s="863" t="s">
        <v>584</v>
      </c>
      <c r="E153" s="835" t="s">
        <v>1876</v>
      </c>
      <c r="F153" s="863" t="s">
        <v>1877</v>
      </c>
      <c r="G153" s="835" t="s">
        <v>2080</v>
      </c>
      <c r="H153" s="835" t="s">
        <v>2081</v>
      </c>
      <c r="I153" s="849">
        <v>380.8800048828125</v>
      </c>
      <c r="J153" s="849">
        <v>10</v>
      </c>
      <c r="K153" s="850">
        <v>3808.800048828125</v>
      </c>
    </row>
    <row r="154" spans="1:11" ht="14.4" customHeight="1" x14ac:dyDescent="0.3">
      <c r="A154" s="831" t="s">
        <v>557</v>
      </c>
      <c r="B154" s="832" t="s">
        <v>558</v>
      </c>
      <c r="C154" s="835" t="s">
        <v>583</v>
      </c>
      <c r="D154" s="863" t="s">
        <v>584</v>
      </c>
      <c r="E154" s="835" t="s">
        <v>1876</v>
      </c>
      <c r="F154" s="863" t="s">
        <v>1877</v>
      </c>
      <c r="G154" s="835" t="s">
        <v>2082</v>
      </c>
      <c r="H154" s="835" t="s">
        <v>2083</v>
      </c>
      <c r="I154" s="849">
        <v>789.55999755859375</v>
      </c>
      <c r="J154" s="849">
        <v>2</v>
      </c>
      <c r="K154" s="850">
        <v>1579.1199951171875</v>
      </c>
    </row>
    <row r="155" spans="1:11" ht="14.4" customHeight="1" x14ac:dyDescent="0.3">
      <c r="A155" s="831" t="s">
        <v>557</v>
      </c>
      <c r="B155" s="832" t="s">
        <v>558</v>
      </c>
      <c r="C155" s="835" t="s">
        <v>583</v>
      </c>
      <c r="D155" s="863" t="s">
        <v>584</v>
      </c>
      <c r="E155" s="835" t="s">
        <v>1876</v>
      </c>
      <c r="F155" s="863" t="s">
        <v>1877</v>
      </c>
      <c r="G155" s="835" t="s">
        <v>2084</v>
      </c>
      <c r="H155" s="835" t="s">
        <v>2085</v>
      </c>
      <c r="I155" s="849">
        <v>573.8499755859375</v>
      </c>
      <c r="J155" s="849">
        <v>7</v>
      </c>
      <c r="K155" s="850">
        <v>4016.949951171875</v>
      </c>
    </row>
    <row r="156" spans="1:11" ht="14.4" customHeight="1" x14ac:dyDescent="0.3">
      <c r="A156" s="831" t="s">
        <v>557</v>
      </c>
      <c r="B156" s="832" t="s">
        <v>558</v>
      </c>
      <c r="C156" s="835" t="s">
        <v>583</v>
      </c>
      <c r="D156" s="863" t="s">
        <v>584</v>
      </c>
      <c r="E156" s="835" t="s">
        <v>1876</v>
      </c>
      <c r="F156" s="863" t="s">
        <v>1877</v>
      </c>
      <c r="G156" s="835" t="s">
        <v>2086</v>
      </c>
      <c r="H156" s="835" t="s">
        <v>2087</v>
      </c>
      <c r="I156" s="849">
        <v>17.110000610351563</v>
      </c>
      <c r="J156" s="849">
        <v>300</v>
      </c>
      <c r="K156" s="850">
        <v>5133</v>
      </c>
    </row>
    <row r="157" spans="1:11" ht="14.4" customHeight="1" x14ac:dyDescent="0.3">
      <c r="A157" s="831" t="s">
        <v>557</v>
      </c>
      <c r="B157" s="832" t="s">
        <v>558</v>
      </c>
      <c r="C157" s="835" t="s">
        <v>583</v>
      </c>
      <c r="D157" s="863" t="s">
        <v>584</v>
      </c>
      <c r="E157" s="835" t="s">
        <v>1876</v>
      </c>
      <c r="F157" s="863" t="s">
        <v>1877</v>
      </c>
      <c r="G157" s="835" t="s">
        <v>2088</v>
      </c>
      <c r="H157" s="835" t="s">
        <v>2089</v>
      </c>
      <c r="I157" s="849">
        <v>227.3699951171875</v>
      </c>
      <c r="J157" s="849">
        <v>50</v>
      </c>
      <c r="K157" s="850">
        <v>11368.5</v>
      </c>
    </row>
    <row r="158" spans="1:11" ht="14.4" customHeight="1" x14ac:dyDescent="0.3">
      <c r="A158" s="831" t="s">
        <v>557</v>
      </c>
      <c r="B158" s="832" t="s">
        <v>558</v>
      </c>
      <c r="C158" s="835" t="s">
        <v>583</v>
      </c>
      <c r="D158" s="863" t="s">
        <v>584</v>
      </c>
      <c r="E158" s="835" t="s">
        <v>1876</v>
      </c>
      <c r="F158" s="863" t="s">
        <v>1877</v>
      </c>
      <c r="G158" s="835" t="s">
        <v>1884</v>
      </c>
      <c r="H158" s="835" t="s">
        <v>1885</v>
      </c>
      <c r="I158" s="849">
        <v>1.3799999952316284</v>
      </c>
      <c r="J158" s="849">
        <v>400</v>
      </c>
      <c r="K158" s="850">
        <v>552</v>
      </c>
    </row>
    <row r="159" spans="1:11" ht="14.4" customHeight="1" x14ac:dyDescent="0.3">
      <c r="A159" s="831" t="s">
        <v>557</v>
      </c>
      <c r="B159" s="832" t="s">
        <v>558</v>
      </c>
      <c r="C159" s="835" t="s">
        <v>583</v>
      </c>
      <c r="D159" s="863" t="s">
        <v>584</v>
      </c>
      <c r="E159" s="835" t="s">
        <v>1876</v>
      </c>
      <c r="F159" s="863" t="s">
        <v>1877</v>
      </c>
      <c r="G159" s="835" t="s">
        <v>2090</v>
      </c>
      <c r="H159" s="835" t="s">
        <v>2091</v>
      </c>
      <c r="I159" s="849">
        <v>13.010000228881836</v>
      </c>
      <c r="J159" s="849">
        <v>5</v>
      </c>
      <c r="K159" s="850">
        <v>65.050003051757813</v>
      </c>
    </row>
    <row r="160" spans="1:11" ht="14.4" customHeight="1" x14ac:dyDescent="0.3">
      <c r="A160" s="831" t="s">
        <v>557</v>
      </c>
      <c r="B160" s="832" t="s">
        <v>558</v>
      </c>
      <c r="C160" s="835" t="s">
        <v>583</v>
      </c>
      <c r="D160" s="863" t="s">
        <v>584</v>
      </c>
      <c r="E160" s="835" t="s">
        <v>1876</v>
      </c>
      <c r="F160" s="863" t="s">
        <v>1877</v>
      </c>
      <c r="G160" s="835" t="s">
        <v>2022</v>
      </c>
      <c r="H160" s="835" t="s">
        <v>2023</v>
      </c>
      <c r="I160" s="849">
        <v>0.86000001430511475</v>
      </c>
      <c r="J160" s="849">
        <v>300</v>
      </c>
      <c r="K160" s="850">
        <v>258</v>
      </c>
    </row>
    <row r="161" spans="1:11" ht="14.4" customHeight="1" x14ac:dyDescent="0.3">
      <c r="A161" s="831" t="s">
        <v>557</v>
      </c>
      <c r="B161" s="832" t="s">
        <v>558</v>
      </c>
      <c r="C161" s="835" t="s">
        <v>583</v>
      </c>
      <c r="D161" s="863" t="s">
        <v>584</v>
      </c>
      <c r="E161" s="835" t="s">
        <v>1876</v>
      </c>
      <c r="F161" s="863" t="s">
        <v>1877</v>
      </c>
      <c r="G161" s="835" t="s">
        <v>1886</v>
      </c>
      <c r="H161" s="835" t="s">
        <v>1887</v>
      </c>
      <c r="I161" s="849">
        <v>1.5199999809265137</v>
      </c>
      <c r="J161" s="849">
        <v>100</v>
      </c>
      <c r="K161" s="850">
        <v>152</v>
      </c>
    </row>
    <row r="162" spans="1:11" ht="14.4" customHeight="1" x14ac:dyDescent="0.3">
      <c r="A162" s="831" t="s">
        <v>557</v>
      </c>
      <c r="B162" s="832" t="s">
        <v>558</v>
      </c>
      <c r="C162" s="835" t="s">
        <v>583</v>
      </c>
      <c r="D162" s="863" t="s">
        <v>584</v>
      </c>
      <c r="E162" s="835" t="s">
        <v>1876</v>
      </c>
      <c r="F162" s="863" t="s">
        <v>1877</v>
      </c>
      <c r="G162" s="835" t="s">
        <v>1888</v>
      </c>
      <c r="H162" s="835" t="s">
        <v>1889</v>
      </c>
      <c r="I162" s="849">
        <v>2.059999942779541</v>
      </c>
      <c r="J162" s="849">
        <v>100</v>
      </c>
      <c r="K162" s="850">
        <v>206</v>
      </c>
    </row>
    <row r="163" spans="1:11" ht="14.4" customHeight="1" x14ac:dyDescent="0.3">
      <c r="A163" s="831" t="s">
        <v>557</v>
      </c>
      <c r="B163" s="832" t="s">
        <v>558</v>
      </c>
      <c r="C163" s="835" t="s">
        <v>583</v>
      </c>
      <c r="D163" s="863" t="s">
        <v>584</v>
      </c>
      <c r="E163" s="835" t="s">
        <v>1876</v>
      </c>
      <c r="F163" s="863" t="s">
        <v>1877</v>
      </c>
      <c r="G163" s="835" t="s">
        <v>1890</v>
      </c>
      <c r="H163" s="835" t="s">
        <v>1891</v>
      </c>
      <c r="I163" s="849">
        <v>3.3649998903274536</v>
      </c>
      <c r="J163" s="849">
        <v>200</v>
      </c>
      <c r="K163" s="850">
        <v>673</v>
      </c>
    </row>
    <row r="164" spans="1:11" ht="14.4" customHeight="1" x14ac:dyDescent="0.3">
      <c r="A164" s="831" t="s">
        <v>557</v>
      </c>
      <c r="B164" s="832" t="s">
        <v>558</v>
      </c>
      <c r="C164" s="835" t="s">
        <v>583</v>
      </c>
      <c r="D164" s="863" t="s">
        <v>584</v>
      </c>
      <c r="E164" s="835" t="s">
        <v>1876</v>
      </c>
      <c r="F164" s="863" t="s">
        <v>1877</v>
      </c>
      <c r="G164" s="835" t="s">
        <v>2092</v>
      </c>
      <c r="H164" s="835" t="s">
        <v>2093</v>
      </c>
      <c r="I164" s="849">
        <v>9.2950000762939453</v>
      </c>
      <c r="J164" s="849">
        <v>200</v>
      </c>
      <c r="K164" s="850">
        <v>1859.1400146484375</v>
      </c>
    </row>
    <row r="165" spans="1:11" ht="14.4" customHeight="1" x14ac:dyDescent="0.3">
      <c r="A165" s="831" t="s">
        <v>557</v>
      </c>
      <c r="B165" s="832" t="s">
        <v>558</v>
      </c>
      <c r="C165" s="835" t="s">
        <v>583</v>
      </c>
      <c r="D165" s="863" t="s">
        <v>584</v>
      </c>
      <c r="E165" s="835" t="s">
        <v>1876</v>
      </c>
      <c r="F165" s="863" t="s">
        <v>1877</v>
      </c>
      <c r="G165" s="835" t="s">
        <v>1892</v>
      </c>
      <c r="H165" s="835" t="s">
        <v>1893</v>
      </c>
      <c r="I165" s="849">
        <v>8.1099996566772461</v>
      </c>
      <c r="J165" s="849">
        <v>48</v>
      </c>
      <c r="K165" s="850">
        <v>389.27999877929687</v>
      </c>
    </row>
    <row r="166" spans="1:11" ht="14.4" customHeight="1" x14ac:dyDescent="0.3">
      <c r="A166" s="831" t="s">
        <v>557</v>
      </c>
      <c r="B166" s="832" t="s">
        <v>558</v>
      </c>
      <c r="C166" s="835" t="s">
        <v>583</v>
      </c>
      <c r="D166" s="863" t="s">
        <v>584</v>
      </c>
      <c r="E166" s="835" t="s">
        <v>1876</v>
      </c>
      <c r="F166" s="863" t="s">
        <v>1877</v>
      </c>
      <c r="G166" s="835" t="s">
        <v>2094</v>
      </c>
      <c r="H166" s="835" t="s">
        <v>2095</v>
      </c>
      <c r="I166" s="849">
        <v>46</v>
      </c>
      <c r="J166" s="849">
        <v>2</v>
      </c>
      <c r="K166" s="850">
        <v>92</v>
      </c>
    </row>
    <row r="167" spans="1:11" ht="14.4" customHeight="1" x14ac:dyDescent="0.3">
      <c r="A167" s="831" t="s">
        <v>557</v>
      </c>
      <c r="B167" s="832" t="s">
        <v>558</v>
      </c>
      <c r="C167" s="835" t="s">
        <v>583</v>
      </c>
      <c r="D167" s="863" t="s">
        <v>584</v>
      </c>
      <c r="E167" s="835" t="s">
        <v>1876</v>
      </c>
      <c r="F167" s="863" t="s">
        <v>1877</v>
      </c>
      <c r="G167" s="835" t="s">
        <v>2096</v>
      </c>
      <c r="H167" s="835" t="s">
        <v>2097</v>
      </c>
      <c r="I167" s="849">
        <v>98.379997253417969</v>
      </c>
      <c r="J167" s="849">
        <v>5</v>
      </c>
      <c r="K167" s="850">
        <v>491.89999389648437</v>
      </c>
    </row>
    <row r="168" spans="1:11" ht="14.4" customHeight="1" x14ac:dyDescent="0.3">
      <c r="A168" s="831" t="s">
        <v>557</v>
      </c>
      <c r="B168" s="832" t="s">
        <v>558</v>
      </c>
      <c r="C168" s="835" t="s">
        <v>583</v>
      </c>
      <c r="D168" s="863" t="s">
        <v>584</v>
      </c>
      <c r="E168" s="835" t="s">
        <v>1876</v>
      </c>
      <c r="F168" s="863" t="s">
        <v>1877</v>
      </c>
      <c r="G168" s="835" t="s">
        <v>2066</v>
      </c>
      <c r="H168" s="835" t="s">
        <v>2067</v>
      </c>
      <c r="I168" s="849">
        <v>0.37999999523162842</v>
      </c>
      <c r="J168" s="849">
        <v>10</v>
      </c>
      <c r="K168" s="850">
        <v>3.7999999523162842</v>
      </c>
    </row>
    <row r="169" spans="1:11" ht="14.4" customHeight="1" x14ac:dyDescent="0.3">
      <c r="A169" s="831" t="s">
        <v>557</v>
      </c>
      <c r="B169" s="832" t="s">
        <v>558</v>
      </c>
      <c r="C169" s="835" t="s">
        <v>583</v>
      </c>
      <c r="D169" s="863" t="s">
        <v>584</v>
      </c>
      <c r="E169" s="835" t="s">
        <v>1876</v>
      </c>
      <c r="F169" s="863" t="s">
        <v>1877</v>
      </c>
      <c r="G169" s="835" t="s">
        <v>1894</v>
      </c>
      <c r="H169" s="835" t="s">
        <v>1895</v>
      </c>
      <c r="I169" s="849">
        <v>8.3949999809265137</v>
      </c>
      <c r="J169" s="849">
        <v>304</v>
      </c>
      <c r="K169" s="850">
        <v>2551.56005859375</v>
      </c>
    </row>
    <row r="170" spans="1:11" ht="14.4" customHeight="1" x14ac:dyDescent="0.3">
      <c r="A170" s="831" t="s">
        <v>557</v>
      </c>
      <c r="B170" s="832" t="s">
        <v>558</v>
      </c>
      <c r="C170" s="835" t="s">
        <v>583</v>
      </c>
      <c r="D170" s="863" t="s">
        <v>584</v>
      </c>
      <c r="E170" s="835" t="s">
        <v>1876</v>
      </c>
      <c r="F170" s="863" t="s">
        <v>1877</v>
      </c>
      <c r="G170" s="835" t="s">
        <v>2098</v>
      </c>
      <c r="H170" s="835" t="s">
        <v>2099</v>
      </c>
      <c r="I170" s="849">
        <v>18.889999389648438</v>
      </c>
      <c r="J170" s="849">
        <v>120</v>
      </c>
      <c r="K170" s="850">
        <v>2266.6400146484375</v>
      </c>
    </row>
    <row r="171" spans="1:11" ht="14.4" customHeight="1" x14ac:dyDescent="0.3">
      <c r="A171" s="831" t="s">
        <v>557</v>
      </c>
      <c r="B171" s="832" t="s">
        <v>558</v>
      </c>
      <c r="C171" s="835" t="s">
        <v>583</v>
      </c>
      <c r="D171" s="863" t="s">
        <v>584</v>
      </c>
      <c r="E171" s="835" t="s">
        <v>1876</v>
      </c>
      <c r="F171" s="863" t="s">
        <v>1877</v>
      </c>
      <c r="G171" s="835" t="s">
        <v>2100</v>
      </c>
      <c r="H171" s="835" t="s">
        <v>2101</v>
      </c>
      <c r="I171" s="849">
        <v>26.414999961853027</v>
      </c>
      <c r="J171" s="849">
        <v>48</v>
      </c>
      <c r="K171" s="850">
        <v>1267.9199829101562</v>
      </c>
    </row>
    <row r="172" spans="1:11" ht="14.4" customHeight="1" x14ac:dyDescent="0.3">
      <c r="A172" s="831" t="s">
        <v>557</v>
      </c>
      <c r="B172" s="832" t="s">
        <v>558</v>
      </c>
      <c r="C172" s="835" t="s">
        <v>583</v>
      </c>
      <c r="D172" s="863" t="s">
        <v>584</v>
      </c>
      <c r="E172" s="835" t="s">
        <v>1876</v>
      </c>
      <c r="F172" s="863" t="s">
        <v>1877</v>
      </c>
      <c r="G172" s="835" t="s">
        <v>1898</v>
      </c>
      <c r="H172" s="835" t="s">
        <v>1899</v>
      </c>
      <c r="I172" s="849">
        <v>10.522500276565552</v>
      </c>
      <c r="J172" s="849">
        <v>160</v>
      </c>
      <c r="K172" s="850">
        <v>1683.7000122070312</v>
      </c>
    </row>
    <row r="173" spans="1:11" ht="14.4" customHeight="1" x14ac:dyDescent="0.3">
      <c r="A173" s="831" t="s">
        <v>557</v>
      </c>
      <c r="B173" s="832" t="s">
        <v>558</v>
      </c>
      <c r="C173" s="835" t="s">
        <v>583</v>
      </c>
      <c r="D173" s="863" t="s">
        <v>584</v>
      </c>
      <c r="E173" s="835" t="s">
        <v>1876</v>
      </c>
      <c r="F173" s="863" t="s">
        <v>1877</v>
      </c>
      <c r="G173" s="835" t="s">
        <v>1900</v>
      </c>
      <c r="H173" s="835" t="s">
        <v>1901</v>
      </c>
      <c r="I173" s="849">
        <v>13.224999904632568</v>
      </c>
      <c r="J173" s="849">
        <v>200</v>
      </c>
      <c r="K173" s="850">
        <v>2645</v>
      </c>
    </row>
    <row r="174" spans="1:11" ht="14.4" customHeight="1" x14ac:dyDescent="0.3">
      <c r="A174" s="831" t="s">
        <v>557</v>
      </c>
      <c r="B174" s="832" t="s">
        <v>558</v>
      </c>
      <c r="C174" s="835" t="s">
        <v>583</v>
      </c>
      <c r="D174" s="863" t="s">
        <v>584</v>
      </c>
      <c r="E174" s="835" t="s">
        <v>1876</v>
      </c>
      <c r="F174" s="863" t="s">
        <v>1877</v>
      </c>
      <c r="G174" s="835" t="s">
        <v>1902</v>
      </c>
      <c r="H174" s="835" t="s">
        <v>1903</v>
      </c>
      <c r="I174" s="849">
        <v>96.19000244140625</v>
      </c>
      <c r="J174" s="849">
        <v>12</v>
      </c>
      <c r="K174" s="850">
        <v>1154.260009765625</v>
      </c>
    </row>
    <row r="175" spans="1:11" ht="14.4" customHeight="1" x14ac:dyDescent="0.3">
      <c r="A175" s="831" t="s">
        <v>557</v>
      </c>
      <c r="B175" s="832" t="s">
        <v>558</v>
      </c>
      <c r="C175" s="835" t="s">
        <v>583</v>
      </c>
      <c r="D175" s="863" t="s">
        <v>584</v>
      </c>
      <c r="E175" s="835" t="s">
        <v>1876</v>
      </c>
      <c r="F175" s="863" t="s">
        <v>1877</v>
      </c>
      <c r="G175" s="835" t="s">
        <v>2026</v>
      </c>
      <c r="H175" s="835" t="s">
        <v>2027</v>
      </c>
      <c r="I175" s="849">
        <v>3.5624999403953552</v>
      </c>
      <c r="J175" s="849">
        <v>230</v>
      </c>
      <c r="K175" s="850">
        <v>819.80000305175781</v>
      </c>
    </row>
    <row r="176" spans="1:11" ht="14.4" customHeight="1" x14ac:dyDescent="0.3">
      <c r="A176" s="831" t="s">
        <v>557</v>
      </c>
      <c r="B176" s="832" t="s">
        <v>558</v>
      </c>
      <c r="C176" s="835" t="s">
        <v>583</v>
      </c>
      <c r="D176" s="863" t="s">
        <v>584</v>
      </c>
      <c r="E176" s="835" t="s">
        <v>1876</v>
      </c>
      <c r="F176" s="863" t="s">
        <v>1877</v>
      </c>
      <c r="G176" s="835" t="s">
        <v>2028</v>
      </c>
      <c r="H176" s="835" t="s">
        <v>2029</v>
      </c>
      <c r="I176" s="849">
        <v>15.640000343322754</v>
      </c>
      <c r="J176" s="849">
        <v>150</v>
      </c>
      <c r="K176" s="850">
        <v>2346</v>
      </c>
    </row>
    <row r="177" spans="1:11" ht="14.4" customHeight="1" x14ac:dyDescent="0.3">
      <c r="A177" s="831" t="s">
        <v>557</v>
      </c>
      <c r="B177" s="832" t="s">
        <v>558</v>
      </c>
      <c r="C177" s="835" t="s">
        <v>583</v>
      </c>
      <c r="D177" s="863" t="s">
        <v>584</v>
      </c>
      <c r="E177" s="835" t="s">
        <v>1876</v>
      </c>
      <c r="F177" s="863" t="s">
        <v>1877</v>
      </c>
      <c r="G177" s="835" t="s">
        <v>2102</v>
      </c>
      <c r="H177" s="835" t="s">
        <v>2103</v>
      </c>
      <c r="I177" s="849">
        <v>17.139999389648438</v>
      </c>
      <c r="J177" s="849">
        <v>200</v>
      </c>
      <c r="K177" s="850">
        <v>3427</v>
      </c>
    </row>
    <row r="178" spans="1:11" ht="14.4" customHeight="1" x14ac:dyDescent="0.3">
      <c r="A178" s="831" t="s">
        <v>557</v>
      </c>
      <c r="B178" s="832" t="s">
        <v>558</v>
      </c>
      <c r="C178" s="835" t="s">
        <v>583</v>
      </c>
      <c r="D178" s="863" t="s">
        <v>584</v>
      </c>
      <c r="E178" s="835" t="s">
        <v>1876</v>
      </c>
      <c r="F178" s="863" t="s">
        <v>1877</v>
      </c>
      <c r="G178" s="835" t="s">
        <v>2104</v>
      </c>
      <c r="H178" s="835" t="s">
        <v>2105</v>
      </c>
      <c r="I178" s="849">
        <v>280.33999633789062</v>
      </c>
      <c r="J178" s="849">
        <v>18</v>
      </c>
      <c r="K178" s="850">
        <v>5046.0400390625</v>
      </c>
    </row>
    <row r="179" spans="1:11" ht="14.4" customHeight="1" x14ac:dyDescent="0.3">
      <c r="A179" s="831" t="s">
        <v>557</v>
      </c>
      <c r="B179" s="832" t="s">
        <v>558</v>
      </c>
      <c r="C179" s="835" t="s">
        <v>583</v>
      </c>
      <c r="D179" s="863" t="s">
        <v>584</v>
      </c>
      <c r="E179" s="835" t="s">
        <v>1876</v>
      </c>
      <c r="F179" s="863" t="s">
        <v>1877</v>
      </c>
      <c r="G179" s="835" t="s">
        <v>2106</v>
      </c>
      <c r="H179" s="835" t="s">
        <v>2107</v>
      </c>
      <c r="I179" s="849">
        <v>34.192499160766602</v>
      </c>
      <c r="J179" s="849">
        <v>200</v>
      </c>
      <c r="K179" s="850">
        <v>6838.9898681640625</v>
      </c>
    </row>
    <row r="180" spans="1:11" ht="14.4" customHeight="1" x14ac:dyDescent="0.3">
      <c r="A180" s="831" t="s">
        <v>557</v>
      </c>
      <c r="B180" s="832" t="s">
        <v>558</v>
      </c>
      <c r="C180" s="835" t="s">
        <v>583</v>
      </c>
      <c r="D180" s="863" t="s">
        <v>584</v>
      </c>
      <c r="E180" s="835" t="s">
        <v>1876</v>
      </c>
      <c r="F180" s="863" t="s">
        <v>1877</v>
      </c>
      <c r="G180" s="835" t="s">
        <v>2108</v>
      </c>
      <c r="H180" s="835" t="s">
        <v>2109</v>
      </c>
      <c r="I180" s="849">
        <v>0.49000000953674316</v>
      </c>
      <c r="J180" s="849">
        <v>2000</v>
      </c>
      <c r="K180" s="850">
        <v>980</v>
      </c>
    </row>
    <row r="181" spans="1:11" ht="14.4" customHeight="1" x14ac:dyDescent="0.3">
      <c r="A181" s="831" t="s">
        <v>557</v>
      </c>
      <c r="B181" s="832" t="s">
        <v>558</v>
      </c>
      <c r="C181" s="835" t="s">
        <v>583</v>
      </c>
      <c r="D181" s="863" t="s">
        <v>584</v>
      </c>
      <c r="E181" s="835" t="s">
        <v>1876</v>
      </c>
      <c r="F181" s="863" t="s">
        <v>1877</v>
      </c>
      <c r="G181" s="835" t="s">
        <v>1912</v>
      </c>
      <c r="H181" s="835" t="s">
        <v>1913</v>
      </c>
      <c r="I181" s="849">
        <v>0.67000001668930054</v>
      </c>
      <c r="J181" s="849">
        <v>1000</v>
      </c>
      <c r="K181" s="850">
        <v>670</v>
      </c>
    </row>
    <row r="182" spans="1:11" ht="14.4" customHeight="1" x14ac:dyDescent="0.3">
      <c r="A182" s="831" t="s">
        <v>557</v>
      </c>
      <c r="B182" s="832" t="s">
        <v>558</v>
      </c>
      <c r="C182" s="835" t="s">
        <v>583</v>
      </c>
      <c r="D182" s="863" t="s">
        <v>584</v>
      </c>
      <c r="E182" s="835" t="s">
        <v>1876</v>
      </c>
      <c r="F182" s="863" t="s">
        <v>1877</v>
      </c>
      <c r="G182" s="835" t="s">
        <v>2110</v>
      </c>
      <c r="H182" s="835" t="s">
        <v>2111</v>
      </c>
      <c r="I182" s="849">
        <v>3.9425000548362732</v>
      </c>
      <c r="J182" s="849">
        <v>2000</v>
      </c>
      <c r="K182" s="850">
        <v>7889.60009765625</v>
      </c>
    </row>
    <row r="183" spans="1:11" ht="14.4" customHeight="1" x14ac:dyDescent="0.3">
      <c r="A183" s="831" t="s">
        <v>557</v>
      </c>
      <c r="B183" s="832" t="s">
        <v>558</v>
      </c>
      <c r="C183" s="835" t="s">
        <v>583</v>
      </c>
      <c r="D183" s="863" t="s">
        <v>584</v>
      </c>
      <c r="E183" s="835" t="s">
        <v>1876</v>
      </c>
      <c r="F183" s="863" t="s">
        <v>1877</v>
      </c>
      <c r="G183" s="835" t="s">
        <v>1914</v>
      </c>
      <c r="H183" s="835" t="s">
        <v>1915</v>
      </c>
      <c r="I183" s="849">
        <v>27.879999160766602</v>
      </c>
      <c r="J183" s="849">
        <v>3</v>
      </c>
      <c r="K183" s="850">
        <v>83.639997482299805</v>
      </c>
    </row>
    <row r="184" spans="1:11" ht="14.4" customHeight="1" x14ac:dyDescent="0.3">
      <c r="A184" s="831" t="s">
        <v>557</v>
      </c>
      <c r="B184" s="832" t="s">
        <v>558</v>
      </c>
      <c r="C184" s="835" t="s">
        <v>583</v>
      </c>
      <c r="D184" s="863" t="s">
        <v>584</v>
      </c>
      <c r="E184" s="835" t="s">
        <v>1876</v>
      </c>
      <c r="F184" s="863" t="s">
        <v>1877</v>
      </c>
      <c r="G184" s="835" t="s">
        <v>1916</v>
      </c>
      <c r="H184" s="835" t="s">
        <v>1917</v>
      </c>
      <c r="I184" s="849">
        <v>28.729999542236328</v>
      </c>
      <c r="J184" s="849">
        <v>192</v>
      </c>
      <c r="K184" s="850">
        <v>5516.16015625</v>
      </c>
    </row>
    <row r="185" spans="1:11" ht="14.4" customHeight="1" x14ac:dyDescent="0.3">
      <c r="A185" s="831" t="s">
        <v>557</v>
      </c>
      <c r="B185" s="832" t="s">
        <v>558</v>
      </c>
      <c r="C185" s="835" t="s">
        <v>583</v>
      </c>
      <c r="D185" s="863" t="s">
        <v>584</v>
      </c>
      <c r="E185" s="835" t="s">
        <v>1918</v>
      </c>
      <c r="F185" s="863" t="s">
        <v>1919</v>
      </c>
      <c r="G185" s="835" t="s">
        <v>2112</v>
      </c>
      <c r="H185" s="835" t="s">
        <v>2113</v>
      </c>
      <c r="I185" s="849">
        <v>6.2899999618530273</v>
      </c>
      <c r="J185" s="849">
        <v>100</v>
      </c>
      <c r="K185" s="850">
        <v>629</v>
      </c>
    </row>
    <row r="186" spans="1:11" ht="14.4" customHeight="1" x14ac:dyDescent="0.3">
      <c r="A186" s="831" t="s">
        <v>557</v>
      </c>
      <c r="B186" s="832" t="s">
        <v>558</v>
      </c>
      <c r="C186" s="835" t="s">
        <v>583</v>
      </c>
      <c r="D186" s="863" t="s">
        <v>584</v>
      </c>
      <c r="E186" s="835" t="s">
        <v>1918</v>
      </c>
      <c r="F186" s="863" t="s">
        <v>1919</v>
      </c>
      <c r="G186" s="835" t="s">
        <v>2114</v>
      </c>
      <c r="H186" s="835" t="s">
        <v>2115</v>
      </c>
      <c r="I186" s="849">
        <v>2.9000000953674316</v>
      </c>
      <c r="J186" s="849">
        <v>500</v>
      </c>
      <c r="K186" s="850">
        <v>1450</v>
      </c>
    </row>
    <row r="187" spans="1:11" ht="14.4" customHeight="1" x14ac:dyDescent="0.3">
      <c r="A187" s="831" t="s">
        <v>557</v>
      </c>
      <c r="B187" s="832" t="s">
        <v>558</v>
      </c>
      <c r="C187" s="835" t="s">
        <v>583</v>
      </c>
      <c r="D187" s="863" t="s">
        <v>584</v>
      </c>
      <c r="E187" s="835" t="s">
        <v>1918</v>
      </c>
      <c r="F187" s="863" t="s">
        <v>1919</v>
      </c>
      <c r="G187" s="835" t="s">
        <v>2116</v>
      </c>
      <c r="H187" s="835" t="s">
        <v>2117</v>
      </c>
      <c r="I187" s="849">
        <v>2.9100000858306885</v>
      </c>
      <c r="J187" s="849">
        <v>500</v>
      </c>
      <c r="K187" s="850">
        <v>1455</v>
      </c>
    </row>
    <row r="188" spans="1:11" ht="14.4" customHeight="1" x14ac:dyDescent="0.3">
      <c r="A188" s="831" t="s">
        <v>557</v>
      </c>
      <c r="B188" s="832" t="s">
        <v>558</v>
      </c>
      <c r="C188" s="835" t="s">
        <v>583</v>
      </c>
      <c r="D188" s="863" t="s">
        <v>584</v>
      </c>
      <c r="E188" s="835" t="s">
        <v>1918</v>
      </c>
      <c r="F188" s="863" t="s">
        <v>1919</v>
      </c>
      <c r="G188" s="835" t="s">
        <v>2118</v>
      </c>
      <c r="H188" s="835" t="s">
        <v>2119</v>
      </c>
      <c r="I188" s="849">
        <v>636.46002197265625</v>
      </c>
      <c r="J188" s="849">
        <v>60</v>
      </c>
      <c r="K188" s="850">
        <v>38187.6005859375</v>
      </c>
    </row>
    <row r="189" spans="1:11" ht="14.4" customHeight="1" x14ac:dyDescent="0.3">
      <c r="A189" s="831" t="s">
        <v>557</v>
      </c>
      <c r="B189" s="832" t="s">
        <v>558</v>
      </c>
      <c r="C189" s="835" t="s">
        <v>583</v>
      </c>
      <c r="D189" s="863" t="s">
        <v>584</v>
      </c>
      <c r="E189" s="835" t="s">
        <v>1918</v>
      </c>
      <c r="F189" s="863" t="s">
        <v>1919</v>
      </c>
      <c r="G189" s="835" t="s">
        <v>2120</v>
      </c>
      <c r="H189" s="835" t="s">
        <v>2121</v>
      </c>
      <c r="I189" s="849">
        <v>907.5</v>
      </c>
      <c r="J189" s="849">
        <v>48</v>
      </c>
      <c r="K189" s="850">
        <v>43560</v>
      </c>
    </row>
    <row r="190" spans="1:11" ht="14.4" customHeight="1" x14ac:dyDescent="0.3">
      <c r="A190" s="831" t="s">
        <v>557</v>
      </c>
      <c r="B190" s="832" t="s">
        <v>558</v>
      </c>
      <c r="C190" s="835" t="s">
        <v>583</v>
      </c>
      <c r="D190" s="863" t="s">
        <v>584</v>
      </c>
      <c r="E190" s="835" t="s">
        <v>1918</v>
      </c>
      <c r="F190" s="863" t="s">
        <v>1919</v>
      </c>
      <c r="G190" s="835" t="s">
        <v>1920</v>
      </c>
      <c r="H190" s="835" t="s">
        <v>1921</v>
      </c>
      <c r="I190" s="849">
        <v>9.9999997764825821E-3</v>
      </c>
      <c r="J190" s="849">
        <v>500</v>
      </c>
      <c r="K190" s="850">
        <v>5</v>
      </c>
    </row>
    <row r="191" spans="1:11" ht="14.4" customHeight="1" x14ac:dyDescent="0.3">
      <c r="A191" s="831" t="s">
        <v>557</v>
      </c>
      <c r="B191" s="832" t="s">
        <v>558</v>
      </c>
      <c r="C191" s="835" t="s">
        <v>583</v>
      </c>
      <c r="D191" s="863" t="s">
        <v>584</v>
      </c>
      <c r="E191" s="835" t="s">
        <v>1918</v>
      </c>
      <c r="F191" s="863" t="s">
        <v>1919</v>
      </c>
      <c r="G191" s="835" t="s">
        <v>2122</v>
      </c>
      <c r="H191" s="835" t="s">
        <v>2123</v>
      </c>
      <c r="I191" s="849">
        <v>2.7799999713897705</v>
      </c>
      <c r="J191" s="849">
        <v>900</v>
      </c>
      <c r="K191" s="850">
        <v>2502</v>
      </c>
    </row>
    <row r="192" spans="1:11" ht="14.4" customHeight="1" x14ac:dyDescent="0.3">
      <c r="A192" s="831" t="s">
        <v>557</v>
      </c>
      <c r="B192" s="832" t="s">
        <v>558</v>
      </c>
      <c r="C192" s="835" t="s">
        <v>583</v>
      </c>
      <c r="D192" s="863" t="s">
        <v>584</v>
      </c>
      <c r="E192" s="835" t="s">
        <v>1918</v>
      </c>
      <c r="F192" s="863" t="s">
        <v>1919</v>
      </c>
      <c r="G192" s="835" t="s">
        <v>2124</v>
      </c>
      <c r="H192" s="835" t="s">
        <v>2125</v>
      </c>
      <c r="I192" s="849">
        <v>45.5</v>
      </c>
      <c r="J192" s="849">
        <v>260</v>
      </c>
      <c r="K192" s="850">
        <v>11828.949951171875</v>
      </c>
    </row>
    <row r="193" spans="1:11" ht="14.4" customHeight="1" x14ac:dyDescent="0.3">
      <c r="A193" s="831" t="s">
        <v>557</v>
      </c>
      <c r="B193" s="832" t="s">
        <v>558</v>
      </c>
      <c r="C193" s="835" t="s">
        <v>583</v>
      </c>
      <c r="D193" s="863" t="s">
        <v>584</v>
      </c>
      <c r="E193" s="835" t="s">
        <v>1918</v>
      </c>
      <c r="F193" s="863" t="s">
        <v>1919</v>
      </c>
      <c r="G193" s="835" t="s">
        <v>2126</v>
      </c>
      <c r="H193" s="835" t="s">
        <v>2127</v>
      </c>
      <c r="I193" s="849">
        <v>15.920000076293945</v>
      </c>
      <c r="J193" s="849">
        <v>600</v>
      </c>
      <c r="K193" s="850">
        <v>9552</v>
      </c>
    </row>
    <row r="194" spans="1:11" ht="14.4" customHeight="1" x14ac:dyDescent="0.3">
      <c r="A194" s="831" t="s">
        <v>557</v>
      </c>
      <c r="B194" s="832" t="s">
        <v>558</v>
      </c>
      <c r="C194" s="835" t="s">
        <v>583</v>
      </c>
      <c r="D194" s="863" t="s">
        <v>584</v>
      </c>
      <c r="E194" s="835" t="s">
        <v>1918</v>
      </c>
      <c r="F194" s="863" t="s">
        <v>1919</v>
      </c>
      <c r="G194" s="835" t="s">
        <v>2128</v>
      </c>
      <c r="H194" s="835" t="s">
        <v>2129</v>
      </c>
      <c r="I194" s="849">
        <v>25.989999771118164</v>
      </c>
      <c r="J194" s="849">
        <v>360</v>
      </c>
      <c r="K194" s="850">
        <v>9356.6402587890625</v>
      </c>
    </row>
    <row r="195" spans="1:11" ht="14.4" customHeight="1" x14ac:dyDescent="0.3">
      <c r="A195" s="831" t="s">
        <v>557</v>
      </c>
      <c r="B195" s="832" t="s">
        <v>558</v>
      </c>
      <c r="C195" s="835" t="s">
        <v>583</v>
      </c>
      <c r="D195" s="863" t="s">
        <v>584</v>
      </c>
      <c r="E195" s="835" t="s">
        <v>1918</v>
      </c>
      <c r="F195" s="863" t="s">
        <v>1919</v>
      </c>
      <c r="G195" s="835" t="s">
        <v>2130</v>
      </c>
      <c r="H195" s="835" t="s">
        <v>2131</v>
      </c>
      <c r="I195" s="849">
        <v>508.20001220703125</v>
      </c>
      <c r="J195" s="849">
        <v>5</v>
      </c>
      <c r="K195" s="850">
        <v>2541</v>
      </c>
    </row>
    <row r="196" spans="1:11" ht="14.4" customHeight="1" x14ac:dyDescent="0.3">
      <c r="A196" s="831" t="s">
        <v>557</v>
      </c>
      <c r="B196" s="832" t="s">
        <v>558</v>
      </c>
      <c r="C196" s="835" t="s">
        <v>583</v>
      </c>
      <c r="D196" s="863" t="s">
        <v>584</v>
      </c>
      <c r="E196" s="835" t="s">
        <v>1918</v>
      </c>
      <c r="F196" s="863" t="s">
        <v>1919</v>
      </c>
      <c r="G196" s="835" t="s">
        <v>2132</v>
      </c>
      <c r="H196" s="835" t="s">
        <v>2133</v>
      </c>
      <c r="I196" s="849">
        <v>6.1500000953674316</v>
      </c>
      <c r="J196" s="849">
        <v>600</v>
      </c>
      <c r="K196" s="850">
        <v>3690</v>
      </c>
    </row>
    <row r="197" spans="1:11" ht="14.4" customHeight="1" x14ac:dyDescent="0.3">
      <c r="A197" s="831" t="s">
        <v>557</v>
      </c>
      <c r="B197" s="832" t="s">
        <v>558</v>
      </c>
      <c r="C197" s="835" t="s">
        <v>583</v>
      </c>
      <c r="D197" s="863" t="s">
        <v>584</v>
      </c>
      <c r="E197" s="835" t="s">
        <v>1918</v>
      </c>
      <c r="F197" s="863" t="s">
        <v>1919</v>
      </c>
      <c r="G197" s="835" t="s">
        <v>1922</v>
      </c>
      <c r="H197" s="835" t="s">
        <v>1923</v>
      </c>
      <c r="I197" s="849">
        <v>3.4600000381469727</v>
      </c>
      <c r="J197" s="849">
        <v>800</v>
      </c>
      <c r="K197" s="850">
        <v>2768</v>
      </c>
    </row>
    <row r="198" spans="1:11" ht="14.4" customHeight="1" x14ac:dyDescent="0.3">
      <c r="A198" s="831" t="s">
        <v>557</v>
      </c>
      <c r="B198" s="832" t="s">
        <v>558</v>
      </c>
      <c r="C198" s="835" t="s">
        <v>583</v>
      </c>
      <c r="D198" s="863" t="s">
        <v>584</v>
      </c>
      <c r="E198" s="835" t="s">
        <v>1918</v>
      </c>
      <c r="F198" s="863" t="s">
        <v>1919</v>
      </c>
      <c r="G198" s="835" t="s">
        <v>2134</v>
      </c>
      <c r="H198" s="835" t="s">
        <v>2135</v>
      </c>
      <c r="I198" s="849">
        <v>2.6150000095367432</v>
      </c>
      <c r="J198" s="849">
        <v>100</v>
      </c>
      <c r="K198" s="850">
        <v>544.78000068664551</v>
      </c>
    </row>
    <row r="199" spans="1:11" ht="14.4" customHeight="1" x14ac:dyDescent="0.3">
      <c r="A199" s="831" t="s">
        <v>557</v>
      </c>
      <c r="B199" s="832" t="s">
        <v>558</v>
      </c>
      <c r="C199" s="835" t="s">
        <v>583</v>
      </c>
      <c r="D199" s="863" t="s">
        <v>584</v>
      </c>
      <c r="E199" s="835" t="s">
        <v>1918</v>
      </c>
      <c r="F199" s="863" t="s">
        <v>1919</v>
      </c>
      <c r="G199" s="835" t="s">
        <v>2136</v>
      </c>
      <c r="H199" s="835" t="s">
        <v>2137</v>
      </c>
      <c r="I199" s="849">
        <v>61.060001373291016</v>
      </c>
      <c r="J199" s="849">
        <v>200</v>
      </c>
      <c r="K199" s="850">
        <v>12211.3203125</v>
      </c>
    </row>
    <row r="200" spans="1:11" ht="14.4" customHeight="1" x14ac:dyDescent="0.3">
      <c r="A200" s="831" t="s">
        <v>557</v>
      </c>
      <c r="B200" s="832" t="s">
        <v>558</v>
      </c>
      <c r="C200" s="835" t="s">
        <v>583</v>
      </c>
      <c r="D200" s="863" t="s">
        <v>584</v>
      </c>
      <c r="E200" s="835" t="s">
        <v>1918</v>
      </c>
      <c r="F200" s="863" t="s">
        <v>1919</v>
      </c>
      <c r="G200" s="835" t="s">
        <v>2138</v>
      </c>
      <c r="H200" s="835" t="s">
        <v>2139</v>
      </c>
      <c r="I200" s="849">
        <v>21.899999618530273</v>
      </c>
      <c r="J200" s="849">
        <v>100</v>
      </c>
      <c r="K200" s="850">
        <v>2190.10009765625</v>
      </c>
    </row>
    <row r="201" spans="1:11" ht="14.4" customHeight="1" x14ac:dyDescent="0.3">
      <c r="A201" s="831" t="s">
        <v>557</v>
      </c>
      <c r="B201" s="832" t="s">
        <v>558</v>
      </c>
      <c r="C201" s="835" t="s">
        <v>583</v>
      </c>
      <c r="D201" s="863" t="s">
        <v>584</v>
      </c>
      <c r="E201" s="835" t="s">
        <v>1918</v>
      </c>
      <c r="F201" s="863" t="s">
        <v>1919</v>
      </c>
      <c r="G201" s="835" t="s">
        <v>1924</v>
      </c>
      <c r="H201" s="835" t="s">
        <v>1925</v>
      </c>
      <c r="I201" s="849">
        <v>21.899999618530273</v>
      </c>
      <c r="J201" s="849">
        <v>300</v>
      </c>
      <c r="K201" s="850">
        <v>6570.2001953125</v>
      </c>
    </row>
    <row r="202" spans="1:11" ht="14.4" customHeight="1" x14ac:dyDescent="0.3">
      <c r="A202" s="831" t="s">
        <v>557</v>
      </c>
      <c r="B202" s="832" t="s">
        <v>558</v>
      </c>
      <c r="C202" s="835" t="s">
        <v>583</v>
      </c>
      <c r="D202" s="863" t="s">
        <v>584</v>
      </c>
      <c r="E202" s="835" t="s">
        <v>1918</v>
      </c>
      <c r="F202" s="863" t="s">
        <v>1919</v>
      </c>
      <c r="G202" s="835" t="s">
        <v>2140</v>
      </c>
      <c r="H202" s="835" t="s">
        <v>2141</v>
      </c>
      <c r="I202" s="849">
        <v>484.04000854492187</v>
      </c>
      <c r="J202" s="849">
        <v>2</v>
      </c>
      <c r="K202" s="850">
        <v>968.08001708984375</v>
      </c>
    </row>
    <row r="203" spans="1:11" ht="14.4" customHeight="1" x14ac:dyDescent="0.3">
      <c r="A203" s="831" t="s">
        <v>557</v>
      </c>
      <c r="B203" s="832" t="s">
        <v>558</v>
      </c>
      <c r="C203" s="835" t="s">
        <v>583</v>
      </c>
      <c r="D203" s="863" t="s">
        <v>584</v>
      </c>
      <c r="E203" s="835" t="s">
        <v>1918</v>
      </c>
      <c r="F203" s="863" t="s">
        <v>1919</v>
      </c>
      <c r="G203" s="835" t="s">
        <v>2142</v>
      </c>
      <c r="H203" s="835" t="s">
        <v>2143</v>
      </c>
      <c r="I203" s="849">
        <v>35.090000152587891</v>
      </c>
      <c r="J203" s="849">
        <v>12</v>
      </c>
      <c r="K203" s="850">
        <v>421.07998657226562</v>
      </c>
    </row>
    <row r="204" spans="1:11" ht="14.4" customHeight="1" x14ac:dyDescent="0.3">
      <c r="A204" s="831" t="s">
        <v>557</v>
      </c>
      <c r="B204" s="832" t="s">
        <v>558</v>
      </c>
      <c r="C204" s="835" t="s">
        <v>583</v>
      </c>
      <c r="D204" s="863" t="s">
        <v>584</v>
      </c>
      <c r="E204" s="835" t="s">
        <v>1918</v>
      </c>
      <c r="F204" s="863" t="s">
        <v>1919</v>
      </c>
      <c r="G204" s="835" t="s">
        <v>2144</v>
      </c>
      <c r="H204" s="835" t="s">
        <v>2145</v>
      </c>
      <c r="I204" s="849">
        <v>4.0300002098083496</v>
      </c>
      <c r="J204" s="849">
        <v>1000</v>
      </c>
      <c r="K204" s="850">
        <v>4030</v>
      </c>
    </row>
    <row r="205" spans="1:11" ht="14.4" customHeight="1" x14ac:dyDescent="0.3">
      <c r="A205" s="831" t="s">
        <v>557</v>
      </c>
      <c r="B205" s="832" t="s">
        <v>558</v>
      </c>
      <c r="C205" s="835" t="s">
        <v>583</v>
      </c>
      <c r="D205" s="863" t="s">
        <v>584</v>
      </c>
      <c r="E205" s="835" t="s">
        <v>1918</v>
      </c>
      <c r="F205" s="863" t="s">
        <v>1919</v>
      </c>
      <c r="G205" s="835" t="s">
        <v>2040</v>
      </c>
      <c r="H205" s="835" t="s">
        <v>2041</v>
      </c>
      <c r="I205" s="849">
        <v>9.5966669718424473</v>
      </c>
      <c r="J205" s="849">
        <v>400</v>
      </c>
      <c r="K205" s="850">
        <v>3847</v>
      </c>
    </row>
    <row r="206" spans="1:11" ht="14.4" customHeight="1" x14ac:dyDescent="0.3">
      <c r="A206" s="831" t="s">
        <v>557</v>
      </c>
      <c r="B206" s="832" t="s">
        <v>558</v>
      </c>
      <c r="C206" s="835" t="s">
        <v>583</v>
      </c>
      <c r="D206" s="863" t="s">
        <v>584</v>
      </c>
      <c r="E206" s="835" t="s">
        <v>1918</v>
      </c>
      <c r="F206" s="863" t="s">
        <v>1919</v>
      </c>
      <c r="G206" s="835" t="s">
        <v>2146</v>
      </c>
      <c r="H206" s="835" t="s">
        <v>2147</v>
      </c>
      <c r="I206" s="849">
        <v>4.625</v>
      </c>
      <c r="J206" s="849">
        <v>50</v>
      </c>
      <c r="K206" s="850">
        <v>231.20000457763672</v>
      </c>
    </row>
    <row r="207" spans="1:11" ht="14.4" customHeight="1" x14ac:dyDescent="0.3">
      <c r="A207" s="831" t="s">
        <v>557</v>
      </c>
      <c r="B207" s="832" t="s">
        <v>558</v>
      </c>
      <c r="C207" s="835" t="s">
        <v>583</v>
      </c>
      <c r="D207" s="863" t="s">
        <v>584</v>
      </c>
      <c r="E207" s="835" t="s">
        <v>1918</v>
      </c>
      <c r="F207" s="863" t="s">
        <v>1919</v>
      </c>
      <c r="G207" s="835" t="s">
        <v>2148</v>
      </c>
      <c r="H207" s="835" t="s">
        <v>2149</v>
      </c>
      <c r="I207" s="849">
        <v>3.1500000953674316</v>
      </c>
      <c r="J207" s="849">
        <v>30</v>
      </c>
      <c r="K207" s="850">
        <v>94.5</v>
      </c>
    </row>
    <row r="208" spans="1:11" ht="14.4" customHeight="1" x14ac:dyDescent="0.3">
      <c r="A208" s="831" t="s">
        <v>557</v>
      </c>
      <c r="B208" s="832" t="s">
        <v>558</v>
      </c>
      <c r="C208" s="835" t="s">
        <v>583</v>
      </c>
      <c r="D208" s="863" t="s">
        <v>584</v>
      </c>
      <c r="E208" s="835" t="s">
        <v>1918</v>
      </c>
      <c r="F208" s="863" t="s">
        <v>1919</v>
      </c>
      <c r="G208" s="835" t="s">
        <v>2150</v>
      </c>
      <c r="H208" s="835" t="s">
        <v>2151</v>
      </c>
      <c r="I208" s="849">
        <v>3481.169921875</v>
      </c>
      <c r="J208" s="849">
        <v>2</v>
      </c>
      <c r="K208" s="850">
        <v>6962.33984375</v>
      </c>
    </row>
    <row r="209" spans="1:11" ht="14.4" customHeight="1" x14ac:dyDescent="0.3">
      <c r="A209" s="831" t="s">
        <v>557</v>
      </c>
      <c r="B209" s="832" t="s">
        <v>558</v>
      </c>
      <c r="C209" s="835" t="s">
        <v>583</v>
      </c>
      <c r="D209" s="863" t="s">
        <v>584</v>
      </c>
      <c r="E209" s="835" t="s">
        <v>1918</v>
      </c>
      <c r="F209" s="863" t="s">
        <v>1919</v>
      </c>
      <c r="G209" s="835" t="s">
        <v>2152</v>
      </c>
      <c r="H209" s="835" t="s">
        <v>2153</v>
      </c>
      <c r="I209" s="849">
        <v>80.580001831054688</v>
      </c>
      <c r="J209" s="849">
        <v>80</v>
      </c>
      <c r="K209" s="850">
        <v>6446.39990234375</v>
      </c>
    </row>
    <row r="210" spans="1:11" ht="14.4" customHeight="1" x14ac:dyDescent="0.3">
      <c r="A210" s="831" t="s">
        <v>557</v>
      </c>
      <c r="B210" s="832" t="s">
        <v>558</v>
      </c>
      <c r="C210" s="835" t="s">
        <v>583</v>
      </c>
      <c r="D210" s="863" t="s">
        <v>584</v>
      </c>
      <c r="E210" s="835" t="s">
        <v>1918</v>
      </c>
      <c r="F210" s="863" t="s">
        <v>1919</v>
      </c>
      <c r="G210" s="835" t="s">
        <v>2154</v>
      </c>
      <c r="H210" s="835" t="s">
        <v>2155</v>
      </c>
      <c r="I210" s="849">
        <v>154</v>
      </c>
      <c r="J210" s="849">
        <v>10</v>
      </c>
      <c r="K210" s="850">
        <v>1539.969970703125</v>
      </c>
    </row>
    <row r="211" spans="1:11" ht="14.4" customHeight="1" x14ac:dyDescent="0.3">
      <c r="A211" s="831" t="s">
        <v>557</v>
      </c>
      <c r="B211" s="832" t="s">
        <v>558</v>
      </c>
      <c r="C211" s="835" t="s">
        <v>583</v>
      </c>
      <c r="D211" s="863" t="s">
        <v>584</v>
      </c>
      <c r="E211" s="835" t="s">
        <v>1918</v>
      </c>
      <c r="F211" s="863" t="s">
        <v>1919</v>
      </c>
      <c r="G211" s="835" t="s">
        <v>2156</v>
      </c>
      <c r="H211" s="835" t="s">
        <v>2157</v>
      </c>
      <c r="I211" s="849">
        <v>958.79998779296875</v>
      </c>
      <c r="J211" s="849">
        <v>5</v>
      </c>
      <c r="K211" s="850">
        <v>4794.02001953125</v>
      </c>
    </row>
    <row r="212" spans="1:11" ht="14.4" customHeight="1" x14ac:dyDescent="0.3">
      <c r="A212" s="831" t="s">
        <v>557</v>
      </c>
      <c r="B212" s="832" t="s">
        <v>558</v>
      </c>
      <c r="C212" s="835" t="s">
        <v>583</v>
      </c>
      <c r="D212" s="863" t="s">
        <v>584</v>
      </c>
      <c r="E212" s="835" t="s">
        <v>1918</v>
      </c>
      <c r="F212" s="863" t="s">
        <v>1919</v>
      </c>
      <c r="G212" s="835" t="s">
        <v>1940</v>
      </c>
      <c r="H212" s="835" t="s">
        <v>1941</v>
      </c>
      <c r="I212" s="849">
        <v>11.734999656677246</v>
      </c>
      <c r="J212" s="849">
        <v>80</v>
      </c>
      <c r="K212" s="850">
        <v>938.80002593994141</v>
      </c>
    </row>
    <row r="213" spans="1:11" ht="14.4" customHeight="1" x14ac:dyDescent="0.3">
      <c r="A213" s="831" t="s">
        <v>557</v>
      </c>
      <c r="B213" s="832" t="s">
        <v>558</v>
      </c>
      <c r="C213" s="835" t="s">
        <v>583</v>
      </c>
      <c r="D213" s="863" t="s">
        <v>584</v>
      </c>
      <c r="E213" s="835" t="s">
        <v>1918</v>
      </c>
      <c r="F213" s="863" t="s">
        <v>1919</v>
      </c>
      <c r="G213" s="835" t="s">
        <v>2044</v>
      </c>
      <c r="H213" s="835" t="s">
        <v>2045</v>
      </c>
      <c r="I213" s="849">
        <v>13.310000419616699</v>
      </c>
      <c r="J213" s="849">
        <v>90</v>
      </c>
      <c r="K213" s="850">
        <v>1197.8999938964844</v>
      </c>
    </row>
    <row r="214" spans="1:11" ht="14.4" customHeight="1" x14ac:dyDescent="0.3">
      <c r="A214" s="831" t="s">
        <v>557</v>
      </c>
      <c r="B214" s="832" t="s">
        <v>558</v>
      </c>
      <c r="C214" s="835" t="s">
        <v>583</v>
      </c>
      <c r="D214" s="863" t="s">
        <v>584</v>
      </c>
      <c r="E214" s="835" t="s">
        <v>1918</v>
      </c>
      <c r="F214" s="863" t="s">
        <v>1919</v>
      </c>
      <c r="G214" s="835" t="s">
        <v>1944</v>
      </c>
      <c r="H214" s="835" t="s">
        <v>1945</v>
      </c>
      <c r="I214" s="849">
        <v>9.1999998092651367</v>
      </c>
      <c r="J214" s="849">
        <v>800</v>
      </c>
      <c r="K214" s="850">
        <v>7360</v>
      </c>
    </row>
    <row r="215" spans="1:11" ht="14.4" customHeight="1" x14ac:dyDescent="0.3">
      <c r="A215" s="831" t="s">
        <v>557</v>
      </c>
      <c r="B215" s="832" t="s">
        <v>558</v>
      </c>
      <c r="C215" s="835" t="s">
        <v>583</v>
      </c>
      <c r="D215" s="863" t="s">
        <v>584</v>
      </c>
      <c r="E215" s="835" t="s">
        <v>1918</v>
      </c>
      <c r="F215" s="863" t="s">
        <v>1919</v>
      </c>
      <c r="G215" s="835" t="s">
        <v>2158</v>
      </c>
      <c r="H215" s="835" t="s">
        <v>2159</v>
      </c>
      <c r="I215" s="849">
        <v>2.0433332920074463</v>
      </c>
      <c r="J215" s="849">
        <v>1600</v>
      </c>
      <c r="K215" s="850">
        <v>3271.4500122070312</v>
      </c>
    </row>
    <row r="216" spans="1:11" ht="14.4" customHeight="1" x14ac:dyDescent="0.3">
      <c r="A216" s="831" t="s">
        <v>557</v>
      </c>
      <c r="B216" s="832" t="s">
        <v>558</v>
      </c>
      <c r="C216" s="835" t="s">
        <v>583</v>
      </c>
      <c r="D216" s="863" t="s">
        <v>584</v>
      </c>
      <c r="E216" s="835" t="s">
        <v>1918</v>
      </c>
      <c r="F216" s="863" t="s">
        <v>1919</v>
      </c>
      <c r="G216" s="835" t="s">
        <v>2160</v>
      </c>
      <c r="H216" s="835" t="s">
        <v>2161</v>
      </c>
      <c r="I216" s="849">
        <v>268.6199951171875</v>
      </c>
      <c r="J216" s="849">
        <v>100</v>
      </c>
      <c r="K216" s="850">
        <v>26861.99951171875</v>
      </c>
    </row>
    <row r="217" spans="1:11" ht="14.4" customHeight="1" x14ac:dyDescent="0.3">
      <c r="A217" s="831" t="s">
        <v>557</v>
      </c>
      <c r="B217" s="832" t="s">
        <v>558</v>
      </c>
      <c r="C217" s="835" t="s">
        <v>583</v>
      </c>
      <c r="D217" s="863" t="s">
        <v>584</v>
      </c>
      <c r="E217" s="835" t="s">
        <v>1918</v>
      </c>
      <c r="F217" s="863" t="s">
        <v>1919</v>
      </c>
      <c r="G217" s="835" t="s">
        <v>1950</v>
      </c>
      <c r="H217" s="835" t="s">
        <v>1951</v>
      </c>
      <c r="I217" s="849">
        <v>6.1749999523162842</v>
      </c>
      <c r="J217" s="849">
        <v>100</v>
      </c>
      <c r="K217" s="850">
        <v>617.29999923706055</v>
      </c>
    </row>
    <row r="218" spans="1:11" ht="14.4" customHeight="1" x14ac:dyDescent="0.3">
      <c r="A218" s="831" t="s">
        <v>557</v>
      </c>
      <c r="B218" s="832" t="s">
        <v>558</v>
      </c>
      <c r="C218" s="835" t="s">
        <v>583</v>
      </c>
      <c r="D218" s="863" t="s">
        <v>584</v>
      </c>
      <c r="E218" s="835" t="s">
        <v>1918</v>
      </c>
      <c r="F218" s="863" t="s">
        <v>1919</v>
      </c>
      <c r="G218" s="835" t="s">
        <v>2162</v>
      </c>
      <c r="H218" s="835" t="s">
        <v>2163</v>
      </c>
      <c r="I218" s="849">
        <v>34.509998321533203</v>
      </c>
      <c r="J218" s="849">
        <v>54</v>
      </c>
      <c r="K218" s="850">
        <v>1863.5400390625</v>
      </c>
    </row>
    <row r="219" spans="1:11" ht="14.4" customHeight="1" x14ac:dyDescent="0.3">
      <c r="A219" s="831" t="s">
        <v>557</v>
      </c>
      <c r="B219" s="832" t="s">
        <v>558</v>
      </c>
      <c r="C219" s="835" t="s">
        <v>583</v>
      </c>
      <c r="D219" s="863" t="s">
        <v>584</v>
      </c>
      <c r="E219" s="835" t="s">
        <v>1918</v>
      </c>
      <c r="F219" s="863" t="s">
        <v>1919</v>
      </c>
      <c r="G219" s="835" t="s">
        <v>2164</v>
      </c>
      <c r="H219" s="835" t="s">
        <v>2165</v>
      </c>
      <c r="I219" s="849">
        <v>16.450000762939453</v>
      </c>
      <c r="J219" s="849">
        <v>50</v>
      </c>
      <c r="K219" s="850">
        <v>822.5</v>
      </c>
    </row>
    <row r="220" spans="1:11" ht="14.4" customHeight="1" x14ac:dyDescent="0.3">
      <c r="A220" s="831" t="s">
        <v>557</v>
      </c>
      <c r="B220" s="832" t="s">
        <v>558</v>
      </c>
      <c r="C220" s="835" t="s">
        <v>583</v>
      </c>
      <c r="D220" s="863" t="s">
        <v>584</v>
      </c>
      <c r="E220" s="835" t="s">
        <v>1918</v>
      </c>
      <c r="F220" s="863" t="s">
        <v>1919</v>
      </c>
      <c r="G220" s="835" t="s">
        <v>2166</v>
      </c>
      <c r="H220" s="835" t="s">
        <v>2167</v>
      </c>
      <c r="I220" s="849">
        <v>23.149999618530273</v>
      </c>
      <c r="J220" s="849">
        <v>100</v>
      </c>
      <c r="K220" s="850">
        <v>2314.72998046875</v>
      </c>
    </row>
    <row r="221" spans="1:11" ht="14.4" customHeight="1" x14ac:dyDescent="0.3">
      <c r="A221" s="831" t="s">
        <v>557</v>
      </c>
      <c r="B221" s="832" t="s">
        <v>558</v>
      </c>
      <c r="C221" s="835" t="s">
        <v>583</v>
      </c>
      <c r="D221" s="863" t="s">
        <v>584</v>
      </c>
      <c r="E221" s="835" t="s">
        <v>1918</v>
      </c>
      <c r="F221" s="863" t="s">
        <v>1919</v>
      </c>
      <c r="G221" s="835" t="s">
        <v>1952</v>
      </c>
      <c r="H221" s="835" t="s">
        <v>1953</v>
      </c>
      <c r="I221" s="849">
        <v>1.0875000357627869</v>
      </c>
      <c r="J221" s="849">
        <v>2900</v>
      </c>
      <c r="K221" s="850">
        <v>3151</v>
      </c>
    </row>
    <row r="222" spans="1:11" ht="14.4" customHeight="1" x14ac:dyDescent="0.3">
      <c r="A222" s="831" t="s">
        <v>557</v>
      </c>
      <c r="B222" s="832" t="s">
        <v>558</v>
      </c>
      <c r="C222" s="835" t="s">
        <v>583</v>
      </c>
      <c r="D222" s="863" t="s">
        <v>584</v>
      </c>
      <c r="E222" s="835" t="s">
        <v>1918</v>
      </c>
      <c r="F222" s="863" t="s">
        <v>1919</v>
      </c>
      <c r="G222" s="835" t="s">
        <v>1954</v>
      </c>
      <c r="H222" s="835" t="s">
        <v>1955</v>
      </c>
      <c r="I222" s="849">
        <v>0.47499999403953552</v>
      </c>
      <c r="J222" s="849">
        <v>2300</v>
      </c>
      <c r="K222" s="850">
        <v>1094</v>
      </c>
    </row>
    <row r="223" spans="1:11" ht="14.4" customHeight="1" x14ac:dyDescent="0.3">
      <c r="A223" s="831" t="s">
        <v>557</v>
      </c>
      <c r="B223" s="832" t="s">
        <v>558</v>
      </c>
      <c r="C223" s="835" t="s">
        <v>583</v>
      </c>
      <c r="D223" s="863" t="s">
        <v>584</v>
      </c>
      <c r="E223" s="835" t="s">
        <v>1918</v>
      </c>
      <c r="F223" s="863" t="s">
        <v>1919</v>
      </c>
      <c r="G223" s="835" t="s">
        <v>1956</v>
      </c>
      <c r="H223" s="835" t="s">
        <v>1957</v>
      </c>
      <c r="I223" s="849">
        <v>1.6749999523162842</v>
      </c>
      <c r="J223" s="849">
        <v>1700</v>
      </c>
      <c r="K223" s="850">
        <v>2845</v>
      </c>
    </row>
    <row r="224" spans="1:11" ht="14.4" customHeight="1" x14ac:dyDescent="0.3">
      <c r="A224" s="831" t="s">
        <v>557</v>
      </c>
      <c r="B224" s="832" t="s">
        <v>558</v>
      </c>
      <c r="C224" s="835" t="s">
        <v>583</v>
      </c>
      <c r="D224" s="863" t="s">
        <v>584</v>
      </c>
      <c r="E224" s="835" t="s">
        <v>1918</v>
      </c>
      <c r="F224" s="863" t="s">
        <v>1919</v>
      </c>
      <c r="G224" s="835" t="s">
        <v>1958</v>
      </c>
      <c r="H224" s="835" t="s">
        <v>1959</v>
      </c>
      <c r="I224" s="849">
        <v>0.67000001668930054</v>
      </c>
      <c r="J224" s="849">
        <v>400</v>
      </c>
      <c r="K224" s="850">
        <v>268</v>
      </c>
    </row>
    <row r="225" spans="1:11" ht="14.4" customHeight="1" x14ac:dyDescent="0.3">
      <c r="A225" s="831" t="s">
        <v>557</v>
      </c>
      <c r="B225" s="832" t="s">
        <v>558</v>
      </c>
      <c r="C225" s="835" t="s">
        <v>583</v>
      </c>
      <c r="D225" s="863" t="s">
        <v>584</v>
      </c>
      <c r="E225" s="835" t="s">
        <v>1918</v>
      </c>
      <c r="F225" s="863" t="s">
        <v>1919</v>
      </c>
      <c r="G225" s="835" t="s">
        <v>2168</v>
      </c>
      <c r="H225" s="835" t="s">
        <v>2169</v>
      </c>
      <c r="I225" s="849">
        <v>7.4279998779296879</v>
      </c>
      <c r="J225" s="849">
        <v>1740</v>
      </c>
      <c r="K225" s="850">
        <v>12925.820007324219</v>
      </c>
    </row>
    <row r="226" spans="1:11" ht="14.4" customHeight="1" x14ac:dyDescent="0.3">
      <c r="A226" s="831" t="s">
        <v>557</v>
      </c>
      <c r="B226" s="832" t="s">
        <v>558</v>
      </c>
      <c r="C226" s="835" t="s">
        <v>583</v>
      </c>
      <c r="D226" s="863" t="s">
        <v>584</v>
      </c>
      <c r="E226" s="835" t="s">
        <v>1918</v>
      </c>
      <c r="F226" s="863" t="s">
        <v>1919</v>
      </c>
      <c r="G226" s="835" t="s">
        <v>2170</v>
      </c>
      <c r="H226" s="835" t="s">
        <v>2171</v>
      </c>
      <c r="I226" s="849">
        <v>37.139999389648437</v>
      </c>
      <c r="J226" s="849">
        <v>200</v>
      </c>
      <c r="K226" s="850">
        <v>7428</v>
      </c>
    </row>
    <row r="227" spans="1:11" ht="14.4" customHeight="1" x14ac:dyDescent="0.3">
      <c r="A227" s="831" t="s">
        <v>557</v>
      </c>
      <c r="B227" s="832" t="s">
        <v>558</v>
      </c>
      <c r="C227" s="835" t="s">
        <v>583</v>
      </c>
      <c r="D227" s="863" t="s">
        <v>584</v>
      </c>
      <c r="E227" s="835" t="s">
        <v>1918</v>
      </c>
      <c r="F227" s="863" t="s">
        <v>1919</v>
      </c>
      <c r="G227" s="835" t="s">
        <v>2172</v>
      </c>
      <c r="H227" s="835" t="s">
        <v>2173</v>
      </c>
      <c r="I227" s="849">
        <v>8.8400001525878906</v>
      </c>
      <c r="J227" s="849">
        <v>200</v>
      </c>
      <c r="K227" s="850">
        <v>1768</v>
      </c>
    </row>
    <row r="228" spans="1:11" ht="14.4" customHeight="1" x14ac:dyDescent="0.3">
      <c r="A228" s="831" t="s">
        <v>557</v>
      </c>
      <c r="B228" s="832" t="s">
        <v>558</v>
      </c>
      <c r="C228" s="835" t="s">
        <v>583</v>
      </c>
      <c r="D228" s="863" t="s">
        <v>584</v>
      </c>
      <c r="E228" s="835" t="s">
        <v>1918</v>
      </c>
      <c r="F228" s="863" t="s">
        <v>1919</v>
      </c>
      <c r="G228" s="835" t="s">
        <v>2174</v>
      </c>
      <c r="H228" s="835" t="s">
        <v>2175</v>
      </c>
      <c r="I228" s="849">
        <v>9.8000001907348633</v>
      </c>
      <c r="J228" s="849">
        <v>1100</v>
      </c>
      <c r="K228" s="850">
        <v>10781.10009765625</v>
      </c>
    </row>
    <row r="229" spans="1:11" ht="14.4" customHeight="1" x14ac:dyDescent="0.3">
      <c r="A229" s="831" t="s">
        <v>557</v>
      </c>
      <c r="B229" s="832" t="s">
        <v>558</v>
      </c>
      <c r="C229" s="835" t="s">
        <v>583</v>
      </c>
      <c r="D229" s="863" t="s">
        <v>584</v>
      </c>
      <c r="E229" s="835" t="s">
        <v>1918</v>
      </c>
      <c r="F229" s="863" t="s">
        <v>1919</v>
      </c>
      <c r="G229" s="835" t="s">
        <v>1962</v>
      </c>
      <c r="H229" s="835" t="s">
        <v>1963</v>
      </c>
      <c r="I229" s="849">
        <v>2.1733334064483643</v>
      </c>
      <c r="J229" s="849">
        <v>600</v>
      </c>
      <c r="K229" s="850">
        <v>1304</v>
      </c>
    </row>
    <row r="230" spans="1:11" ht="14.4" customHeight="1" x14ac:dyDescent="0.3">
      <c r="A230" s="831" t="s">
        <v>557</v>
      </c>
      <c r="B230" s="832" t="s">
        <v>558</v>
      </c>
      <c r="C230" s="835" t="s">
        <v>583</v>
      </c>
      <c r="D230" s="863" t="s">
        <v>584</v>
      </c>
      <c r="E230" s="835" t="s">
        <v>1918</v>
      </c>
      <c r="F230" s="863" t="s">
        <v>1919</v>
      </c>
      <c r="G230" s="835" t="s">
        <v>1964</v>
      </c>
      <c r="H230" s="835" t="s">
        <v>1965</v>
      </c>
      <c r="I230" s="849">
        <v>2.1766667366027832</v>
      </c>
      <c r="J230" s="849">
        <v>500</v>
      </c>
      <c r="K230" s="850">
        <v>1088.6999969482422</v>
      </c>
    </row>
    <row r="231" spans="1:11" ht="14.4" customHeight="1" x14ac:dyDescent="0.3">
      <c r="A231" s="831" t="s">
        <v>557</v>
      </c>
      <c r="B231" s="832" t="s">
        <v>558</v>
      </c>
      <c r="C231" s="835" t="s">
        <v>583</v>
      </c>
      <c r="D231" s="863" t="s">
        <v>584</v>
      </c>
      <c r="E231" s="835" t="s">
        <v>1918</v>
      </c>
      <c r="F231" s="863" t="s">
        <v>1919</v>
      </c>
      <c r="G231" s="835" t="s">
        <v>2176</v>
      </c>
      <c r="H231" s="835" t="s">
        <v>2177</v>
      </c>
      <c r="I231" s="849">
        <v>15.039999961853027</v>
      </c>
      <c r="J231" s="849">
        <v>313</v>
      </c>
      <c r="K231" s="850">
        <v>4707.5999755859375</v>
      </c>
    </row>
    <row r="232" spans="1:11" ht="14.4" customHeight="1" x14ac:dyDescent="0.3">
      <c r="A232" s="831" t="s">
        <v>557</v>
      </c>
      <c r="B232" s="832" t="s">
        <v>558</v>
      </c>
      <c r="C232" s="835" t="s">
        <v>583</v>
      </c>
      <c r="D232" s="863" t="s">
        <v>584</v>
      </c>
      <c r="E232" s="835" t="s">
        <v>1918</v>
      </c>
      <c r="F232" s="863" t="s">
        <v>1919</v>
      </c>
      <c r="G232" s="835" t="s">
        <v>2178</v>
      </c>
      <c r="H232" s="835" t="s">
        <v>2179</v>
      </c>
      <c r="I232" s="849">
        <v>1140.4400024414062</v>
      </c>
      <c r="J232" s="849">
        <v>8</v>
      </c>
      <c r="K232" s="850">
        <v>9123.5</v>
      </c>
    </row>
    <row r="233" spans="1:11" ht="14.4" customHeight="1" x14ac:dyDescent="0.3">
      <c r="A233" s="831" t="s">
        <v>557</v>
      </c>
      <c r="B233" s="832" t="s">
        <v>558</v>
      </c>
      <c r="C233" s="835" t="s">
        <v>583</v>
      </c>
      <c r="D233" s="863" t="s">
        <v>584</v>
      </c>
      <c r="E233" s="835" t="s">
        <v>1918</v>
      </c>
      <c r="F233" s="863" t="s">
        <v>1919</v>
      </c>
      <c r="G233" s="835" t="s">
        <v>2180</v>
      </c>
      <c r="H233" s="835" t="s">
        <v>2181</v>
      </c>
      <c r="I233" s="849">
        <v>1652.875</v>
      </c>
      <c r="J233" s="849">
        <v>3</v>
      </c>
      <c r="K233" s="850">
        <v>4958.5999755859375</v>
      </c>
    </row>
    <row r="234" spans="1:11" ht="14.4" customHeight="1" x14ac:dyDescent="0.3">
      <c r="A234" s="831" t="s">
        <v>557</v>
      </c>
      <c r="B234" s="832" t="s">
        <v>558</v>
      </c>
      <c r="C234" s="835" t="s">
        <v>583</v>
      </c>
      <c r="D234" s="863" t="s">
        <v>584</v>
      </c>
      <c r="E234" s="835" t="s">
        <v>1918</v>
      </c>
      <c r="F234" s="863" t="s">
        <v>1919</v>
      </c>
      <c r="G234" s="835" t="s">
        <v>2182</v>
      </c>
      <c r="H234" s="835" t="s">
        <v>2183</v>
      </c>
      <c r="I234" s="849">
        <v>299</v>
      </c>
      <c r="J234" s="849">
        <v>15</v>
      </c>
      <c r="K234" s="850">
        <v>4485.0498046875</v>
      </c>
    </row>
    <row r="235" spans="1:11" ht="14.4" customHeight="1" x14ac:dyDescent="0.3">
      <c r="A235" s="831" t="s">
        <v>557</v>
      </c>
      <c r="B235" s="832" t="s">
        <v>558</v>
      </c>
      <c r="C235" s="835" t="s">
        <v>583</v>
      </c>
      <c r="D235" s="863" t="s">
        <v>584</v>
      </c>
      <c r="E235" s="835" t="s">
        <v>1918</v>
      </c>
      <c r="F235" s="863" t="s">
        <v>1919</v>
      </c>
      <c r="G235" s="835" t="s">
        <v>2184</v>
      </c>
      <c r="H235" s="835" t="s">
        <v>2185</v>
      </c>
      <c r="I235" s="849">
        <v>299</v>
      </c>
      <c r="J235" s="849">
        <v>15</v>
      </c>
      <c r="K235" s="850">
        <v>4485.0498046875</v>
      </c>
    </row>
    <row r="236" spans="1:11" ht="14.4" customHeight="1" x14ac:dyDescent="0.3">
      <c r="A236" s="831" t="s">
        <v>557</v>
      </c>
      <c r="B236" s="832" t="s">
        <v>558</v>
      </c>
      <c r="C236" s="835" t="s">
        <v>583</v>
      </c>
      <c r="D236" s="863" t="s">
        <v>584</v>
      </c>
      <c r="E236" s="835" t="s">
        <v>1918</v>
      </c>
      <c r="F236" s="863" t="s">
        <v>1919</v>
      </c>
      <c r="G236" s="835" t="s">
        <v>2186</v>
      </c>
      <c r="H236" s="835" t="s">
        <v>2187</v>
      </c>
      <c r="I236" s="849">
        <v>414</v>
      </c>
      <c r="J236" s="849">
        <v>40</v>
      </c>
      <c r="K236" s="850">
        <v>16560</v>
      </c>
    </row>
    <row r="237" spans="1:11" ht="14.4" customHeight="1" x14ac:dyDescent="0.3">
      <c r="A237" s="831" t="s">
        <v>557</v>
      </c>
      <c r="B237" s="832" t="s">
        <v>558</v>
      </c>
      <c r="C237" s="835" t="s">
        <v>583</v>
      </c>
      <c r="D237" s="863" t="s">
        <v>584</v>
      </c>
      <c r="E237" s="835" t="s">
        <v>1918</v>
      </c>
      <c r="F237" s="863" t="s">
        <v>1919</v>
      </c>
      <c r="G237" s="835" t="s">
        <v>2188</v>
      </c>
      <c r="H237" s="835" t="s">
        <v>2189</v>
      </c>
      <c r="I237" s="849">
        <v>8.7600002288818359</v>
      </c>
      <c r="J237" s="849">
        <v>600</v>
      </c>
      <c r="K237" s="850">
        <v>5256.1998901367187</v>
      </c>
    </row>
    <row r="238" spans="1:11" ht="14.4" customHeight="1" x14ac:dyDescent="0.3">
      <c r="A238" s="831" t="s">
        <v>557</v>
      </c>
      <c r="B238" s="832" t="s">
        <v>558</v>
      </c>
      <c r="C238" s="835" t="s">
        <v>583</v>
      </c>
      <c r="D238" s="863" t="s">
        <v>584</v>
      </c>
      <c r="E238" s="835" t="s">
        <v>1918</v>
      </c>
      <c r="F238" s="863" t="s">
        <v>1919</v>
      </c>
      <c r="G238" s="835" t="s">
        <v>2190</v>
      </c>
      <c r="H238" s="835" t="s">
        <v>2191</v>
      </c>
      <c r="I238" s="849">
        <v>49.970001220703125</v>
      </c>
      <c r="J238" s="849">
        <v>10</v>
      </c>
      <c r="K238" s="850">
        <v>499.73001098632812</v>
      </c>
    </row>
    <row r="239" spans="1:11" ht="14.4" customHeight="1" x14ac:dyDescent="0.3">
      <c r="A239" s="831" t="s">
        <v>557</v>
      </c>
      <c r="B239" s="832" t="s">
        <v>558</v>
      </c>
      <c r="C239" s="835" t="s">
        <v>583</v>
      </c>
      <c r="D239" s="863" t="s">
        <v>584</v>
      </c>
      <c r="E239" s="835" t="s">
        <v>1918</v>
      </c>
      <c r="F239" s="863" t="s">
        <v>1919</v>
      </c>
      <c r="G239" s="835" t="s">
        <v>2192</v>
      </c>
      <c r="H239" s="835" t="s">
        <v>2193</v>
      </c>
      <c r="I239" s="849">
        <v>49.970001220703125</v>
      </c>
      <c r="J239" s="849">
        <v>10</v>
      </c>
      <c r="K239" s="850">
        <v>499.73001098632812</v>
      </c>
    </row>
    <row r="240" spans="1:11" ht="14.4" customHeight="1" x14ac:dyDescent="0.3">
      <c r="A240" s="831" t="s">
        <v>557</v>
      </c>
      <c r="B240" s="832" t="s">
        <v>558</v>
      </c>
      <c r="C240" s="835" t="s">
        <v>583</v>
      </c>
      <c r="D240" s="863" t="s">
        <v>584</v>
      </c>
      <c r="E240" s="835" t="s">
        <v>1918</v>
      </c>
      <c r="F240" s="863" t="s">
        <v>1919</v>
      </c>
      <c r="G240" s="835" t="s">
        <v>2194</v>
      </c>
      <c r="H240" s="835" t="s">
        <v>2195</v>
      </c>
      <c r="I240" s="849">
        <v>49.970001220703125</v>
      </c>
      <c r="J240" s="849">
        <v>10</v>
      </c>
      <c r="K240" s="850">
        <v>499.739990234375</v>
      </c>
    </row>
    <row r="241" spans="1:11" ht="14.4" customHeight="1" x14ac:dyDescent="0.3">
      <c r="A241" s="831" t="s">
        <v>557</v>
      </c>
      <c r="B241" s="832" t="s">
        <v>558</v>
      </c>
      <c r="C241" s="835" t="s">
        <v>583</v>
      </c>
      <c r="D241" s="863" t="s">
        <v>584</v>
      </c>
      <c r="E241" s="835" t="s">
        <v>1918</v>
      </c>
      <c r="F241" s="863" t="s">
        <v>1919</v>
      </c>
      <c r="G241" s="835" t="s">
        <v>1966</v>
      </c>
      <c r="H241" s="835" t="s">
        <v>1967</v>
      </c>
      <c r="I241" s="849">
        <v>0.47333332896232605</v>
      </c>
      <c r="J241" s="849">
        <v>3000</v>
      </c>
      <c r="K241" s="850">
        <v>1420</v>
      </c>
    </row>
    <row r="242" spans="1:11" ht="14.4" customHeight="1" x14ac:dyDescent="0.3">
      <c r="A242" s="831" t="s">
        <v>557</v>
      </c>
      <c r="B242" s="832" t="s">
        <v>558</v>
      </c>
      <c r="C242" s="835" t="s">
        <v>583</v>
      </c>
      <c r="D242" s="863" t="s">
        <v>584</v>
      </c>
      <c r="E242" s="835" t="s">
        <v>1918</v>
      </c>
      <c r="F242" s="863" t="s">
        <v>1919</v>
      </c>
      <c r="G242" s="835" t="s">
        <v>2196</v>
      </c>
      <c r="H242" s="835" t="s">
        <v>2197</v>
      </c>
      <c r="I242" s="849">
        <v>3.7533333301544189</v>
      </c>
      <c r="J242" s="849">
        <v>200</v>
      </c>
      <c r="K242" s="850">
        <v>750.39999389648437</v>
      </c>
    </row>
    <row r="243" spans="1:11" ht="14.4" customHeight="1" x14ac:dyDescent="0.3">
      <c r="A243" s="831" t="s">
        <v>557</v>
      </c>
      <c r="B243" s="832" t="s">
        <v>558</v>
      </c>
      <c r="C243" s="835" t="s">
        <v>583</v>
      </c>
      <c r="D243" s="863" t="s">
        <v>584</v>
      </c>
      <c r="E243" s="835" t="s">
        <v>1918</v>
      </c>
      <c r="F243" s="863" t="s">
        <v>1919</v>
      </c>
      <c r="G243" s="835" t="s">
        <v>1968</v>
      </c>
      <c r="H243" s="835" t="s">
        <v>1969</v>
      </c>
      <c r="I243" s="849">
        <v>1.9900000095367432</v>
      </c>
      <c r="J243" s="849">
        <v>500</v>
      </c>
      <c r="K243" s="850">
        <v>995</v>
      </c>
    </row>
    <row r="244" spans="1:11" ht="14.4" customHeight="1" x14ac:dyDescent="0.3">
      <c r="A244" s="831" t="s">
        <v>557</v>
      </c>
      <c r="B244" s="832" t="s">
        <v>558</v>
      </c>
      <c r="C244" s="835" t="s">
        <v>583</v>
      </c>
      <c r="D244" s="863" t="s">
        <v>584</v>
      </c>
      <c r="E244" s="835" t="s">
        <v>1918</v>
      </c>
      <c r="F244" s="863" t="s">
        <v>1919</v>
      </c>
      <c r="G244" s="835" t="s">
        <v>2198</v>
      </c>
      <c r="H244" s="835" t="s">
        <v>2199</v>
      </c>
      <c r="I244" s="849">
        <v>2.0299999713897705</v>
      </c>
      <c r="J244" s="849">
        <v>100</v>
      </c>
      <c r="K244" s="850">
        <v>203</v>
      </c>
    </row>
    <row r="245" spans="1:11" ht="14.4" customHeight="1" x14ac:dyDescent="0.3">
      <c r="A245" s="831" t="s">
        <v>557</v>
      </c>
      <c r="B245" s="832" t="s">
        <v>558</v>
      </c>
      <c r="C245" s="835" t="s">
        <v>583</v>
      </c>
      <c r="D245" s="863" t="s">
        <v>584</v>
      </c>
      <c r="E245" s="835" t="s">
        <v>1918</v>
      </c>
      <c r="F245" s="863" t="s">
        <v>1919</v>
      </c>
      <c r="G245" s="835" t="s">
        <v>2050</v>
      </c>
      <c r="H245" s="835" t="s">
        <v>2051</v>
      </c>
      <c r="I245" s="849">
        <v>3.0749999284744263</v>
      </c>
      <c r="J245" s="849">
        <v>800</v>
      </c>
      <c r="K245" s="850">
        <v>2460</v>
      </c>
    </row>
    <row r="246" spans="1:11" ht="14.4" customHeight="1" x14ac:dyDescent="0.3">
      <c r="A246" s="831" t="s">
        <v>557</v>
      </c>
      <c r="B246" s="832" t="s">
        <v>558</v>
      </c>
      <c r="C246" s="835" t="s">
        <v>583</v>
      </c>
      <c r="D246" s="863" t="s">
        <v>584</v>
      </c>
      <c r="E246" s="835" t="s">
        <v>1918</v>
      </c>
      <c r="F246" s="863" t="s">
        <v>1919</v>
      </c>
      <c r="G246" s="835" t="s">
        <v>2200</v>
      </c>
      <c r="H246" s="835" t="s">
        <v>2201</v>
      </c>
      <c r="I246" s="849">
        <v>1.9299999475479126</v>
      </c>
      <c r="J246" s="849">
        <v>100</v>
      </c>
      <c r="K246" s="850">
        <v>193</v>
      </c>
    </row>
    <row r="247" spans="1:11" ht="14.4" customHeight="1" x14ac:dyDescent="0.3">
      <c r="A247" s="831" t="s">
        <v>557</v>
      </c>
      <c r="B247" s="832" t="s">
        <v>558</v>
      </c>
      <c r="C247" s="835" t="s">
        <v>583</v>
      </c>
      <c r="D247" s="863" t="s">
        <v>584</v>
      </c>
      <c r="E247" s="835" t="s">
        <v>1918</v>
      </c>
      <c r="F247" s="863" t="s">
        <v>1919</v>
      </c>
      <c r="G247" s="835" t="s">
        <v>2202</v>
      </c>
      <c r="H247" s="835" t="s">
        <v>2203</v>
      </c>
      <c r="I247" s="849">
        <v>3.0999999046325684</v>
      </c>
      <c r="J247" s="849">
        <v>100</v>
      </c>
      <c r="K247" s="850">
        <v>310</v>
      </c>
    </row>
    <row r="248" spans="1:11" ht="14.4" customHeight="1" x14ac:dyDescent="0.3">
      <c r="A248" s="831" t="s">
        <v>557</v>
      </c>
      <c r="B248" s="832" t="s">
        <v>558</v>
      </c>
      <c r="C248" s="835" t="s">
        <v>583</v>
      </c>
      <c r="D248" s="863" t="s">
        <v>584</v>
      </c>
      <c r="E248" s="835" t="s">
        <v>1918</v>
      </c>
      <c r="F248" s="863" t="s">
        <v>1919</v>
      </c>
      <c r="G248" s="835" t="s">
        <v>2052</v>
      </c>
      <c r="H248" s="835" t="s">
        <v>2053</v>
      </c>
      <c r="I248" s="849">
        <v>2.1600000858306885</v>
      </c>
      <c r="J248" s="849">
        <v>300</v>
      </c>
      <c r="K248" s="850">
        <v>648</v>
      </c>
    </row>
    <row r="249" spans="1:11" ht="14.4" customHeight="1" x14ac:dyDescent="0.3">
      <c r="A249" s="831" t="s">
        <v>557</v>
      </c>
      <c r="B249" s="832" t="s">
        <v>558</v>
      </c>
      <c r="C249" s="835" t="s">
        <v>583</v>
      </c>
      <c r="D249" s="863" t="s">
        <v>584</v>
      </c>
      <c r="E249" s="835" t="s">
        <v>1918</v>
      </c>
      <c r="F249" s="863" t="s">
        <v>1919</v>
      </c>
      <c r="G249" s="835" t="s">
        <v>2054</v>
      </c>
      <c r="H249" s="835" t="s">
        <v>2055</v>
      </c>
      <c r="I249" s="849">
        <v>4.7300000190734863</v>
      </c>
      <c r="J249" s="849">
        <v>100</v>
      </c>
      <c r="K249" s="850">
        <v>473</v>
      </c>
    </row>
    <row r="250" spans="1:11" ht="14.4" customHeight="1" x14ac:dyDescent="0.3">
      <c r="A250" s="831" t="s">
        <v>557</v>
      </c>
      <c r="B250" s="832" t="s">
        <v>558</v>
      </c>
      <c r="C250" s="835" t="s">
        <v>583</v>
      </c>
      <c r="D250" s="863" t="s">
        <v>584</v>
      </c>
      <c r="E250" s="835" t="s">
        <v>1918</v>
      </c>
      <c r="F250" s="863" t="s">
        <v>1919</v>
      </c>
      <c r="G250" s="835" t="s">
        <v>2204</v>
      </c>
      <c r="H250" s="835" t="s">
        <v>2205</v>
      </c>
      <c r="I250" s="849">
        <v>21.239999771118164</v>
      </c>
      <c r="J250" s="849">
        <v>100</v>
      </c>
      <c r="K250" s="850">
        <v>2124</v>
      </c>
    </row>
    <row r="251" spans="1:11" ht="14.4" customHeight="1" x14ac:dyDescent="0.3">
      <c r="A251" s="831" t="s">
        <v>557</v>
      </c>
      <c r="B251" s="832" t="s">
        <v>558</v>
      </c>
      <c r="C251" s="835" t="s">
        <v>583</v>
      </c>
      <c r="D251" s="863" t="s">
        <v>584</v>
      </c>
      <c r="E251" s="835" t="s">
        <v>1918</v>
      </c>
      <c r="F251" s="863" t="s">
        <v>1919</v>
      </c>
      <c r="G251" s="835" t="s">
        <v>1974</v>
      </c>
      <c r="H251" s="835" t="s">
        <v>1975</v>
      </c>
      <c r="I251" s="849">
        <v>2.5199999809265137</v>
      </c>
      <c r="J251" s="849">
        <v>50</v>
      </c>
      <c r="K251" s="850">
        <v>126</v>
      </c>
    </row>
    <row r="252" spans="1:11" ht="14.4" customHeight="1" x14ac:dyDescent="0.3">
      <c r="A252" s="831" t="s">
        <v>557</v>
      </c>
      <c r="B252" s="832" t="s">
        <v>558</v>
      </c>
      <c r="C252" s="835" t="s">
        <v>583</v>
      </c>
      <c r="D252" s="863" t="s">
        <v>584</v>
      </c>
      <c r="E252" s="835" t="s">
        <v>1918</v>
      </c>
      <c r="F252" s="863" t="s">
        <v>1919</v>
      </c>
      <c r="G252" s="835" t="s">
        <v>1976</v>
      </c>
      <c r="H252" s="835" t="s">
        <v>1977</v>
      </c>
      <c r="I252" s="849">
        <v>21.239999771118164</v>
      </c>
      <c r="J252" s="849">
        <v>30</v>
      </c>
      <c r="K252" s="850">
        <v>637.20001220703125</v>
      </c>
    </row>
    <row r="253" spans="1:11" ht="14.4" customHeight="1" x14ac:dyDescent="0.3">
      <c r="A253" s="831" t="s">
        <v>557</v>
      </c>
      <c r="B253" s="832" t="s">
        <v>558</v>
      </c>
      <c r="C253" s="835" t="s">
        <v>583</v>
      </c>
      <c r="D253" s="863" t="s">
        <v>584</v>
      </c>
      <c r="E253" s="835" t="s">
        <v>2056</v>
      </c>
      <c r="F253" s="863" t="s">
        <v>2057</v>
      </c>
      <c r="G253" s="835" t="s">
        <v>2058</v>
      </c>
      <c r="H253" s="835" t="s">
        <v>2059</v>
      </c>
      <c r="I253" s="849">
        <v>10.170000076293945</v>
      </c>
      <c r="J253" s="849">
        <v>500</v>
      </c>
      <c r="K253" s="850">
        <v>5085</v>
      </c>
    </row>
    <row r="254" spans="1:11" ht="14.4" customHeight="1" x14ac:dyDescent="0.3">
      <c r="A254" s="831" t="s">
        <v>557</v>
      </c>
      <c r="B254" s="832" t="s">
        <v>558</v>
      </c>
      <c r="C254" s="835" t="s">
        <v>583</v>
      </c>
      <c r="D254" s="863" t="s">
        <v>584</v>
      </c>
      <c r="E254" s="835" t="s">
        <v>2056</v>
      </c>
      <c r="F254" s="863" t="s">
        <v>2057</v>
      </c>
      <c r="G254" s="835" t="s">
        <v>2206</v>
      </c>
      <c r="H254" s="835" t="s">
        <v>2207</v>
      </c>
      <c r="I254" s="849">
        <v>25.569999694824219</v>
      </c>
      <c r="J254" s="849">
        <v>300</v>
      </c>
      <c r="K254" s="850">
        <v>7670.18994140625</v>
      </c>
    </row>
    <row r="255" spans="1:11" ht="14.4" customHeight="1" x14ac:dyDescent="0.3">
      <c r="A255" s="831" t="s">
        <v>557</v>
      </c>
      <c r="B255" s="832" t="s">
        <v>558</v>
      </c>
      <c r="C255" s="835" t="s">
        <v>583</v>
      </c>
      <c r="D255" s="863" t="s">
        <v>584</v>
      </c>
      <c r="E255" s="835" t="s">
        <v>2056</v>
      </c>
      <c r="F255" s="863" t="s">
        <v>2057</v>
      </c>
      <c r="G255" s="835" t="s">
        <v>2208</v>
      </c>
      <c r="H255" s="835" t="s">
        <v>2209</v>
      </c>
      <c r="I255" s="849">
        <v>16.459999084472656</v>
      </c>
      <c r="J255" s="849">
        <v>200</v>
      </c>
      <c r="K255" s="850">
        <v>3292</v>
      </c>
    </row>
    <row r="256" spans="1:11" ht="14.4" customHeight="1" x14ac:dyDescent="0.3">
      <c r="A256" s="831" t="s">
        <v>557</v>
      </c>
      <c r="B256" s="832" t="s">
        <v>558</v>
      </c>
      <c r="C256" s="835" t="s">
        <v>583</v>
      </c>
      <c r="D256" s="863" t="s">
        <v>584</v>
      </c>
      <c r="E256" s="835" t="s">
        <v>1978</v>
      </c>
      <c r="F256" s="863" t="s">
        <v>1979</v>
      </c>
      <c r="G256" s="835" t="s">
        <v>1982</v>
      </c>
      <c r="H256" s="835" t="s">
        <v>1983</v>
      </c>
      <c r="I256" s="849">
        <v>0.3033333420753479</v>
      </c>
      <c r="J256" s="849">
        <v>700</v>
      </c>
      <c r="K256" s="850">
        <v>212</v>
      </c>
    </row>
    <row r="257" spans="1:11" ht="14.4" customHeight="1" x14ac:dyDescent="0.3">
      <c r="A257" s="831" t="s">
        <v>557</v>
      </c>
      <c r="B257" s="832" t="s">
        <v>558</v>
      </c>
      <c r="C257" s="835" t="s">
        <v>583</v>
      </c>
      <c r="D257" s="863" t="s">
        <v>584</v>
      </c>
      <c r="E257" s="835" t="s">
        <v>1978</v>
      </c>
      <c r="F257" s="863" t="s">
        <v>1979</v>
      </c>
      <c r="G257" s="835" t="s">
        <v>1984</v>
      </c>
      <c r="H257" s="835" t="s">
        <v>1985</v>
      </c>
      <c r="I257" s="849">
        <v>0.30000001192092896</v>
      </c>
      <c r="J257" s="849">
        <v>200</v>
      </c>
      <c r="K257" s="850">
        <v>60</v>
      </c>
    </row>
    <row r="258" spans="1:11" ht="14.4" customHeight="1" x14ac:dyDescent="0.3">
      <c r="A258" s="831" t="s">
        <v>557</v>
      </c>
      <c r="B258" s="832" t="s">
        <v>558</v>
      </c>
      <c r="C258" s="835" t="s">
        <v>583</v>
      </c>
      <c r="D258" s="863" t="s">
        <v>584</v>
      </c>
      <c r="E258" s="835" t="s">
        <v>1978</v>
      </c>
      <c r="F258" s="863" t="s">
        <v>1979</v>
      </c>
      <c r="G258" s="835" t="s">
        <v>1990</v>
      </c>
      <c r="H258" s="835" t="s">
        <v>1991</v>
      </c>
      <c r="I258" s="849">
        <v>0.54500001668930054</v>
      </c>
      <c r="J258" s="849">
        <v>4000</v>
      </c>
      <c r="K258" s="850">
        <v>2180</v>
      </c>
    </row>
    <row r="259" spans="1:11" ht="14.4" customHeight="1" x14ac:dyDescent="0.3">
      <c r="A259" s="831" t="s">
        <v>557</v>
      </c>
      <c r="B259" s="832" t="s">
        <v>558</v>
      </c>
      <c r="C259" s="835" t="s">
        <v>583</v>
      </c>
      <c r="D259" s="863" t="s">
        <v>584</v>
      </c>
      <c r="E259" s="835" t="s">
        <v>1978</v>
      </c>
      <c r="F259" s="863" t="s">
        <v>1979</v>
      </c>
      <c r="G259" s="835" t="s">
        <v>2210</v>
      </c>
      <c r="H259" s="835" t="s">
        <v>2211</v>
      </c>
      <c r="I259" s="849">
        <v>48.819999694824219</v>
      </c>
      <c r="J259" s="849">
        <v>25</v>
      </c>
      <c r="K259" s="850">
        <v>1220.5</v>
      </c>
    </row>
    <row r="260" spans="1:11" ht="14.4" customHeight="1" x14ac:dyDescent="0.3">
      <c r="A260" s="831" t="s">
        <v>557</v>
      </c>
      <c r="B260" s="832" t="s">
        <v>558</v>
      </c>
      <c r="C260" s="835" t="s">
        <v>583</v>
      </c>
      <c r="D260" s="863" t="s">
        <v>584</v>
      </c>
      <c r="E260" s="835" t="s">
        <v>1978</v>
      </c>
      <c r="F260" s="863" t="s">
        <v>1979</v>
      </c>
      <c r="G260" s="835" t="s">
        <v>1992</v>
      </c>
      <c r="H260" s="835" t="s">
        <v>1993</v>
      </c>
      <c r="I260" s="849">
        <v>1.8033332824707031</v>
      </c>
      <c r="J260" s="849">
        <v>1100</v>
      </c>
      <c r="K260" s="850">
        <v>1985</v>
      </c>
    </row>
    <row r="261" spans="1:11" ht="14.4" customHeight="1" x14ac:dyDescent="0.3">
      <c r="A261" s="831" t="s">
        <v>557</v>
      </c>
      <c r="B261" s="832" t="s">
        <v>558</v>
      </c>
      <c r="C261" s="835" t="s">
        <v>583</v>
      </c>
      <c r="D261" s="863" t="s">
        <v>584</v>
      </c>
      <c r="E261" s="835" t="s">
        <v>1978</v>
      </c>
      <c r="F261" s="863" t="s">
        <v>1979</v>
      </c>
      <c r="G261" s="835" t="s">
        <v>1994</v>
      </c>
      <c r="H261" s="835" t="s">
        <v>1995</v>
      </c>
      <c r="I261" s="849">
        <v>1.7999999523162842</v>
      </c>
      <c r="J261" s="849">
        <v>600</v>
      </c>
      <c r="K261" s="850">
        <v>1080</v>
      </c>
    </row>
    <row r="262" spans="1:11" ht="14.4" customHeight="1" x14ac:dyDescent="0.3">
      <c r="A262" s="831" t="s">
        <v>557</v>
      </c>
      <c r="B262" s="832" t="s">
        <v>558</v>
      </c>
      <c r="C262" s="835" t="s">
        <v>583</v>
      </c>
      <c r="D262" s="863" t="s">
        <v>584</v>
      </c>
      <c r="E262" s="835" t="s">
        <v>1978</v>
      </c>
      <c r="F262" s="863" t="s">
        <v>1979</v>
      </c>
      <c r="G262" s="835" t="s">
        <v>2212</v>
      </c>
      <c r="H262" s="835" t="s">
        <v>2213</v>
      </c>
      <c r="I262" s="849">
        <v>3020.159912109375</v>
      </c>
      <c r="J262" s="849">
        <v>1</v>
      </c>
      <c r="K262" s="850">
        <v>3020.159912109375</v>
      </c>
    </row>
    <row r="263" spans="1:11" ht="14.4" customHeight="1" x14ac:dyDescent="0.3">
      <c r="A263" s="831" t="s">
        <v>557</v>
      </c>
      <c r="B263" s="832" t="s">
        <v>558</v>
      </c>
      <c r="C263" s="835" t="s">
        <v>583</v>
      </c>
      <c r="D263" s="863" t="s">
        <v>584</v>
      </c>
      <c r="E263" s="835" t="s">
        <v>1996</v>
      </c>
      <c r="F263" s="863" t="s">
        <v>1997</v>
      </c>
      <c r="G263" s="835" t="s">
        <v>1998</v>
      </c>
      <c r="H263" s="835" t="s">
        <v>1999</v>
      </c>
      <c r="I263" s="849">
        <v>0.63333332538604736</v>
      </c>
      <c r="J263" s="849">
        <v>28000</v>
      </c>
      <c r="K263" s="850">
        <v>17820</v>
      </c>
    </row>
    <row r="264" spans="1:11" ht="14.4" customHeight="1" x14ac:dyDescent="0.3">
      <c r="A264" s="831" t="s">
        <v>557</v>
      </c>
      <c r="B264" s="832" t="s">
        <v>558</v>
      </c>
      <c r="C264" s="835" t="s">
        <v>583</v>
      </c>
      <c r="D264" s="863" t="s">
        <v>584</v>
      </c>
      <c r="E264" s="835" t="s">
        <v>1996</v>
      </c>
      <c r="F264" s="863" t="s">
        <v>1997</v>
      </c>
      <c r="G264" s="835" t="s">
        <v>2000</v>
      </c>
      <c r="H264" s="835" t="s">
        <v>2001</v>
      </c>
      <c r="I264" s="849">
        <v>0.63499999046325684</v>
      </c>
      <c r="J264" s="849">
        <v>46000</v>
      </c>
      <c r="K264" s="850">
        <v>29180</v>
      </c>
    </row>
    <row r="265" spans="1:11" ht="14.4" customHeight="1" x14ac:dyDescent="0.3">
      <c r="A265" s="831" t="s">
        <v>557</v>
      </c>
      <c r="B265" s="832" t="s">
        <v>558</v>
      </c>
      <c r="C265" s="835" t="s">
        <v>583</v>
      </c>
      <c r="D265" s="863" t="s">
        <v>584</v>
      </c>
      <c r="E265" s="835" t="s">
        <v>1996</v>
      </c>
      <c r="F265" s="863" t="s">
        <v>1997</v>
      </c>
      <c r="G265" s="835" t="s">
        <v>2214</v>
      </c>
      <c r="H265" s="835" t="s">
        <v>2215</v>
      </c>
      <c r="I265" s="849">
        <v>0.62999999523162842</v>
      </c>
      <c r="J265" s="849">
        <v>10000</v>
      </c>
      <c r="K265" s="850">
        <v>6300</v>
      </c>
    </row>
    <row r="266" spans="1:11" ht="14.4" customHeight="1" x14ac:dyDescent="0.3">
      <c r="A266" s="831" t="s">
        <v>557</v>
      </c>
      <c r="B266" s="832" t="s">
        <v>558</v>
      </c>
      <c r="C266" s="835" t="s">
        <v>583</v>
      </c>
      <c r="D266" s="863" t="s">
        <v>584</v>
      </c>
      <c r="E266" s="835" t="s">
        <v>1996</v>
      </c>
      <c r="F266" s="863" t="s">
        <v>1997</v>
      </c>
      <c r="G266" s="835" t="s">
        <v>2216</v>
      </c>
      <c r="H266" s="835" t="s">
        <v>2217</v>
      </c>
      <c r="I266" s="849">
        <v>16.209999084472656</v>
      </c>
      <c r="J266" s="849">
        <v>300</v>
      </c>
      <c r="K266" s="850">
        <v>4864.2000732421875</v>
      </c>
    </row>
    <row r="267" spans="1:11" ht="14.4" customHeight="1" x14ac:dyDescent="0.3">
      <c r="A267" s="831" t="s">
        <v>557</v>
      </c>
      <c r="B267" s="832" t="s">
        <v>558</v>
      </c>
      <c r="C267" s="835" t="s">
        <v>583</v>
      </c>
      <c r="D267" s="863" t="s">
        <v>584</v>
      </c>
      <c r="E267" s="835" t="s">
        <v>1996</v>
      </c>
      <c r="F267" s="863" t="s">
        <v>1997</v>
      </c>
      <c r="G267" s="835" t="s">
        <v>2218</v>
      </c>
      <c r="H267" s="835" t="s">
        <v>2219</v>
      </c>
      <c r="I267" s="849">
        <v>16.209999084472656</v>
      </c>
      <c r="J267" s="849">
        <v>100</v>
      </c>
      <c r="K267" s="850">
        <v>1621.4000244140625</v>
      </c>
    </row>
    <row r="268" spans="1:11" ht="14.4" customHeight="1" x14ac:dyDescent="0.3">
      <c r="A268" s="831" t="s">
        <v>557</v>
      </c>
      <c r="B268" s="832" t="s">
        <v>558</v>
      </c>
      <c r="C268" s="835" t="s">
        <v>583</v>
      </c>
      <c r="D268" s="863" t="s">
        <v>584</v>
      </c>
      <c r="E268" s="835" t="s">
        <v>2220</v>
      </c>
      <c r="F268" s="863" t="s">
        <v>2221</v>
      </c>
      <c r="G268" s="835" t="s">
        <v>2222</v>
      </c>
      <c r="H268" s="835" t="s">
        <v>2223</v>
      </c>
      <c r="I268" s="849">
        <v>594.84002685546875</v>
      </c>
      <c r="J268" s="849">
        <v>5</v>
      </c>
      <c r="K268" s="850">
        <v>2974.179931640625</v>
      </c>
    </row>
    <row r="269" spans="1:11" ht="14.4" customHeight="1" x14ac:dyDescent="0.3">
      <c r="A269" s="831" t="s">
        <v>557</v>
      </c>
      <c r="B269" s="832" t="s">
        <v>558</v>
      </c>
      <c r="C269" s="835" t="s">
        <v>583</v>
      </c>
      <c r="D269" s="863" t="s">
        <v>584</v>
      </c>
      <c r="E269" s="835" t="s">
        <v>2224</v>
      </c>
      <c r="F269" s="863" t="s">
        <v>2225</v>
      </c>
      <c r="G269" s="835" t="s">
        <v>2226</v>
      </c>
      <c r="H269" s="835" t="s">
        <v>2227</v>
      </c>
      <c r="I269" s="849">
        <v>319.91000366210937</v>
      </c>
      <c r="J269" s="849">
        <v>80</v>
      </c>
      <c r="K269" s="850">
        <v>25592.9609375</v>
      </c>
    </row>
    <row r="270" spans="1:11" ht="14.4" customHeight="1" x14ac:dyDescent="0.3">
      <c r="A270" s="831" t="s">
        <v>557</v>
      </c>
      <c r="B270" s="832" t="s">
        <v>558</v>
      </c>
      <c r="C270" s="835" t="s">
        <v>583</v>
      </c>
      <c r="D270" s="863" t="s">
        <v>584</v>
      </c>
      <c r="E270" s="835" t="s">
        <v>2224</v>
      </c>
      <c r="F270" s="863" t="s">
        <v>2225</v>
      </c>
      <c r="G270" s="835" t="s">
        <v>2228</v>
      </c>
      <c r="H270" s="835" t="s">
        <v>2229</v>
      </c>
      <c r="I270" s="849">
        <v>928.20001220703125</v>
      </c>
      <c r="J270" s="849">
        <v>10</v>
      </c>
      <c r="K270" s="850">
        <v>9282.0302734375</v>
      </c>
    </row>
    <row r="271" spans="1:11" ht="14.4" customHeight="1" x14ac:dyDescent="0.3">
      <c r="A271" s="831" t="s">
        <v>557</v>
      </c>
      <c r="B271" s="832" t="s">
        <v>558</v>
      </c>
      <c r="C271" s="835" t="s">
        <v>583</v>
      </c>
      <c r="D271" s="863" t="s">
        <v>584</v>
      </c>
      <c r="E271" s="835" t="s">
        <v>2224</v>
      </c>
      <c r="F271" s="863" t="s">
        <v>2225</v>
      </c>
      <c r="G271" s="835" t="s">
        <v>2230</v>
      </c>
      <c r="H271" s="835" t="s">
        <v>2231</v>
      </c>
      <c r="I271" s="849">
        <v>9.3199996948242187</v>
      </c>
      <c r="J271" s="849">
        <v>20</v>
      </c>
      <c r="K271" s="850">
        <v>186.30000305175781</v>
      </c>
    </row>
    <row r="272" spans="1:11" ht="14.4" customHeight="1" x14ac:dyDescent="0.3">
      <c r="A272" s="831" t="s">
        <v>557</v>
      </c>
      <c r="B272" s="832" t="s">
        <v>558</v>
      </c>
      <c r="C272" s="835" t="s">
        <v>583</v>
      </c>
      <c r="D272" s="863" t="s">
        <v>584</v>
      </c>
      <c r="E272" s="835" t="s">
        <v>2012</v>
      </c>
      <c r="F272" s="863" t="s">
        <v>2013</v>
      </c>
      <c r="G272" s="835" t="s">
        <v>2232</v>
      </c>
      <c r="H272" s="835" t="s">
        <v>2233</v>
      </c>
      <c r="I272" s="849">
        <v>154.8800048828125</v>
      </c>
      <c r="J272" s="849">
        <v>80</v>
      </c>
      <c r="K272" s="850">
        <v>12390.400390625</v>
      </c>
    </row>
    <row r="273" spans="1:11" ht="14.4" customHeight="1" x14ac:dyDescent="0.3">
      <c r="A273" s="831" t="s">
        <v>557</v>
      </c>
      <c r="B273" s="832" t="s">
        <v>558</v>
      </c>
      <c r="C273" s="835" t="s">
        <v>583</v>
      </c>
      <c r="D273" s="863" t="s">
        <v>584</v>
      </c>
      <c r="E273" s="835" t="s">
        <v>2012</v>
      </c>
      <c r="F273" s="863" t="s">
        <v>2013</v>
      </c>
      <c r="G273" s="835" t="s">
        <v>2064</v>
      </c>
      <c r="H273" s="835" t="s">
        <v>2065</v>
      </c>
      <c r="I273" s="849">
        <v>15.609999656677246</v>
      </c>
      <c r="J273" s="849">
        <v>200</v>
      </c>
      <c r="K273" s="850">
        <v>3122</v>
      </c>
    </row>
    <row r="274" spans="1:11" ht="14.4" customHeight="1" x14ac:dyDescent="0.3">
      <c r="A274" s="831" t="s">
        <v>557</v>
      </c>
      <c r="B274" s="832" t="s">
        <v>558</v>
      </c>
      <c r="C274" s="835" t="s">
        <v>583</v>
      </c>
      <c r="D274" s="863" t="s">
        <v>584</v>
      </c>
      <c r="E274" s="835" t="s">
        <v>2012</v>
      </c>
      <c r="F274" s="863" t="s">
        <v>2013</v>
      </c>
      <c r="G274" s="835" t="s">
        <v>2234</v>
      </c>
      <c r="H274" s="835" t="s">
        <v>2235</v>
      </c>
      <c r="I274" s="849">
        <v>21.719999313354492</v>
      </c>
      <c r="J274" s="849">
        <v>90</v>
      </c>
      <c r="K274" s="850">
        <v>1955.1200561523437</v>
      </c>
    </row>
    <row r="275" spans="1:11" ht="14.4" customHeight="1" x14ac:dyDescent="0.3">
      <c r="A275" s="831" t="s">
        <v>557</v>
      </c>
      <c r="B275" s="832" t="s">
        <v>558</v>
      </c>
      <c r="C275" s="835" t="s">
        <v>583</v>
      </c>
      <c r="D275" s="863" t="s">
        <v>584</v>
      </c>
      <c r="E275" s="835" t="s">
        <v>2012</v>
      </c>
      <c r="F275" s="863" t="s">
        <v>2013</v>
      </c>
      <c r="G275" s="835" t="s">
        <v>2236</v>
      </c>
      <c r="H275" s="835" t="s">
        <v>2237</v>
      </c>
      <c r="I275" s="849">
        <v>127.37999725341797</v>
      </c>
      <c r="J275" s="849">
        <v>20</v>
      </c>
      <c r="K275" s="850">
        <v>2547.530029296875</v>
      </c>
    </row>
    <row r="276" spans="1:11" ht="14.4" customHeight="1" x14ac:dyDescent="0.3">
      <c r="A276" s="831" t="s">
        <v>557</v>
      </c>
      <c r="B276" s="832" t="s">
        <v>558</v>
      </c>
      <c r="C276" s="835" t="s">
        <v>583</v>
      </c>
      <c r="D276" s="863" t="s">
        <v>584</v>
      </c>
      <c r="E276" s="835" t="s">
        <v>2012</v>
      </c>
      <c r="F276" s="863" t="s">
        <v>2013</v>
      </c>
      <c r="G276" s="835" t="s">
        <v>2238</v>
      </c>
      <c r="H276" s="835" t="s">
        <v>2239</v>
      </c>
      <c r="I276" s="849">
        <v>54.279998779296875</v>
      </c>
      <c r="J276" s="849">
        <v>80</v>
      </c>
      <c r="K276" s="850">
        <v>4342.43994140625</v>
      </c>
    </row>
    <row r="277" spans="1:11" ht="14.4" customHeight="1" x14ac:dyDescent="0.3">
      <c r="A277" s="831" t="s">
        <v>557</v>
      </c>
      <c r="B277" s="832" t="s">
        <v>558</v>
      </c>
      <c r="C277" s="835" t="s">
        <v>583</v>
      </c>
      <c r="D277" s="863" t="s">
        <v>584</v>
      </c>
      <c r="E277" s="835" t="s">
        <v>2012</v>
      </c>
      <c r="F277" s="863" t="s">
        <v>2013</v>
      </c>
      <c r="G277" s="835" t="s">
        <v>2240</v>
      </c>
      <c r="H277" s="835" t="s">
        <v>2241</v>
      </c>
      <c r="I277" s="849">
        <v>286.46749114990234</v>
      </c>
      <c r="J277" s="849">
        <v>240</v>
      </c>
      <c r="K277" s="850">
        <v>68752.19921875</v>
      </c>
    </row>
    <row r="278" spans="1:11" ht="14.4" customHeight="1" x14ac:dyDescent="0.3">
      <c r="A278" s="831" t="s">
        <v>557</v>
      </c>
      <c r="B278" s="832" t="s">
        <v>558</v>
      </c>
      <c r="C278" s="835" t="s">
        <v>583</v>
      </c>
      <c r="D278" s="863" t="s">
        <v>584</v>
      </c>
      <c r="E278" s="835" t="s">
        <v>2012</v>
      </c>
      <c r="F278" s="863" t="s">
        <v>2013</v>
      </c>
      <c r="G278" s="835" t="s">
        <v>2242</v>
      </c>
      <c r="H278" s="835" t="s">
        <v>2243</v>
      </c>
      <c r="I278" s="849">
        <v>511.82998657226562</v>
      </c>
      <c r="J278" s="849">
        <v>20</v>
      </c>
      <c r="K278" s="850">
        <v>10236.599609375</v>
      </c>
    </row>
    <row r="279" spans="1:11" ht="14.4" customHeight="1" x14ac:dyDescent="0.3">
      <c r="A279" s="831" t="s">
        <v>557</v>
      </c>
      <c r="B279" s="832" t="s">
        <v>558</v>
      </c>
      <c r="C279" s="835" t="s">
        <v>583</v>
      </c>
      <c r="D279" s="863" t="s">
        <v>584</v>
      </c>
      <c r="E279" s="835" t="s">
        <v>2012</v>
      </c>
      <c r="F279" s="863" t="s">
        <v>2013</v>
      </c>
      <c r="G279" s="835" t="s">
        <v>2244</v>
      </c>
      <c r="H279" s="835" t="s">
        <v>2245</v>
      </c>
      <c r="I279" s="849">
        <v>2.1800000667572021</v>
      </c>
      <c r="J279" s="849">
        <v>200</v>
      </c>
      <c r="K279" s="850">
        <v>435.60000610351562</v>
      </c>
    </row>
    <row r="280" spans="1:11" ht="14.4" customHeight="1" x14ac:dyDescent="0.3">
      <c r="A280" s="831" t="s">
        <v>557</v>
      </c>
      <c r="B280" s="832" t="s">
        <v>558</v>
      </c>
      <c r="C280" s="835" t="s">
        <v>583</v>
      </c>
      <c r="D280" s="863" t="s">
        <v>584</v>
      </c>
      <c r="E280" s="835" t="s">
        <v>2246</v>
      </c>
      <c r="F280" s="863" t="s">
        <v>2247</v>
      </c>
      <c r="G280" s="835" t="s">
        <v>2248</v>
      </c>
      <c r="H280" s="835" t="s">
        <v>2249</v>
      </c>
      <c r="I280" s="849">
        <v>93.150001525878906</v>
      </c>
      <c r="J280" s="849">
        <v>100</v>
      </c>
      <c r="K280" s="850">
        <v>9315</v>
      </c>
    </row>
    <row r="281" spans="1:11" ht="14.4" customHeight="1" x14ac:dyDescent="0.3">
      <c r="A281" s="831" t="s">
        <v>557</v>
      </c>
      <c r="B281" s="832" t="s">
        <v>558</v>
      </c>
      <c r="C281" s="835" t="s">
        <v>586</v>
      </c>
      <c r="D281" s="863" t="s">
        <v>587</v>
      </c>
      <c r="E281" s="835" t="s">
        <v>2250</v>
      </c>
      <c r="F281" s="863" t="s">
        <v>2251</v>
      </c>
      <c r="G281" s="835" t="s">
        <v>2252</v>
      </c>
      <c r="H281" s="835" t="s">
        <v>2253</v>
      </c>
      <c r="I281" s="849">
        <v>112.69999694824219</v>
      </c>
      <c r="J281" s="849">
        <v>20</v>
      </c>
      <c r="K281" s="850">
        <v>2253.9999389648437</v>
      </c>
    </row>
    <row r="282" spans="1:11" ht="14.4" customHeight="1" x14ac:dyDescent="0.3">
      <c r="A282" s="831" t="s">
        <v>557</v>
      </c>
      <c r="B282" s="832" t="s">
        <v>558</v>
      </c>
      <c r="C282" s="835" t="s">
        <v>586</v>
      </c>
      <c r="D282" s="863" t="s">
        <v>587</v>
      </c>
      <c r="E282" s="835" t="s">
        <v>2250</v>
      </c>
      <c r="F282" s="863" t="s">
        <v>2251</v>
      </c>
      <c r="G282" s="835" t="s">
        <v>2254</v>
      </c>
      <c r="H282" s="835" t="s">
        <v>2255</v>
      </c>
      <c r="I282" s="849">
        <v>1041.949951171875</v>
      </c>
      <c r="J282" s="849">
        <v>20</v>
      </c>
      <c r="K282" s="850">
        <v>20838.919921875</v>
      </c>
    </row>
    <row r="283" spans="1:11" ht="14.4" customHeight="1" x14ac:dyDescent="0.3">
      <c r="A283" s="831" t="s">
        <v>557</v>
      </c>
      <c r="B283" s="832" t="s">
        <v>558</v>
      </c>
      <c r="C283" s="835" t="s">
        <v>586</v>
      </c>
      <c r="D283" s="863" t="s">
        <v>587</v>
      </c>
      <c r="E283" s="835" t="s">
        <v>2250</v>
      </c>
      <c r="F283" s="863" t="s">
        <v>2251</v>
      </c>
      <c r="G283" s="835" t="s">
        <v>2256</v>
      </c>
      <c r="H283" s="835" t="s">
        <v>2257</v>
      </c>
      <c r="I283" s="849">
        <v>15286.259765625</v>
      </c>
      <c r="J283" s="849">
        <v>2</v>
      </c>
      <c r="K283" s="850">
        <v>30572.51953125</v>
      </c>
    </row>
    <row r="284" spans="1:11" ht="14.4" customHeight="1" x14ac:dyDescent="0.3">
      <c r="A284" s="831" t="s">
        <v>557</v>
      </c>
      <c r="B284" s="832" t="s">
        <v>558</v>
      </c>
      <c r="C284" s="835" t="s">
        <v>586</v>
      </c>
      <c r="D284" s="863" t="s">
        <v>587</v>
      </c>
      <c r="E284" s="835" t="s">
        <v>2250</v>
      </c>
      <c r="F284" s="863" t="s">
        <v>2251</v>
      </c>
      <c r="G284" s="835" t="s">
        <v>2258</v>
      </c>
      <c r="H284" s="835" t="s">
        <v>2259</v>
      </c>
      <c r="I284" s="849">
        <v>1852.905029296875</v>
      </c>
      <c r="J284" s="849">
        <v>8</v>
      </c>
      <c r="K284" s="850">
        <v>14823.25</v>
      </c>
    </row>
    <row r="285" spans="1:11" ht="14.4" customHeight="1" x14ac:dyDescent="0.3">
      <c r="A285" s="831" t="s">
        <v>557</v>
      </c>
      <c r="B285" s="832" t="s">
        <v>558</v>
      </c>
      <c r="C285" s="835" t="s">
        <v>586</v>
      </c>
      <c r="D285" s="863" t="s">
        <v>587</v>
      </c>
      <c r="E285" s="835" t="s">
        <v>2250</v>
      </c>
      <c r="F285" s="863" t="s">
        <v>2251</v>
      </c>
      <c r="G285" s="835" t="s">
        <v>2260</v>
      </c>
      <c r="H285" s="835" t="s">
        <v>2261</v>
      </c>
      <c r="I285" s="849">
        <v>24139</v>
      </c>
      <c r="J285" s="849">
        <v>4</v>
      </c>
      <c r="K285" s="850">
        <v>96556</v>
      </c>
    </row>
    <row r="286" spans="1:11" ht="14.4" customHeight="1" x14ac:dyDescent="0.3">
      <c r="A286" s="831" t="s">
        <v>557</v>
      </c>
      <c r="B286" s="832" t="s">
        <v>558</v>
      </c>
      <c r="C286" s="835" t="s">
        <v>586</v>
      </c>
      <c r="D286" s="863" t="s">
        <v>587</v>
      </c>
      <c r="E286" s="835" t="s">
        <v>2250</v>
      </c>
      <c r="F286" s="863" t="s">
        <v>2251</v>
      </c>
      <c r="G286" s="835" t="s">
        <v>2262</v>
      </c>
      <c r="H286" s="835" t="s">
        <v>2263</v>
      </c>
      <c r="I286" s="849">
        <v>24139</v>
      </c>
      <c r="J286" s="849">
        <v>1</v>
      </c>
      <c r="K286" s="850">
        <v>24139</v>
      </c>
    </row>
    <row r="287" spans="1:11" ht="14.4" customHeight="1" x14ac:dyDescent="0.3">
      <c r="A287" s="831" t="s">
        <v>557</v>
      </c>
      <c r="B287" s="832" t="s">
        <v>558</v>
      </c>
      <c r="C287" s="835" t="s">
        <v>586</v>
      </c>
      <c r="D287" s="863" t="s">
        <v>587</v>
      </c>
      <c r="E287" s="835" t="s">
        <v>2250</v>
      </c>
      <c r="F287" s="863" t="s">
        <v>2251</v>
      </c>
      <c r="G287" s="835" t="s">
        <v>2264</v>
      </c>
      <c r="H287" s="835" t="s">
        <v>2265</v>
      </c>
      <c r="I287" s="849">
        <v>24139</v>
      </c>
      <c r="J287" s="849">
        <v>1</v>
      </c>
      <c r="K287" s="850">
        <v>24139</v>
      </c>
    </row>
    <row r="288" spans="1:11" ht="14.4" customHeight="1" x14ac:dyDescent="0.3">
      <c r="A288" s="831" t="s">
        <v>557</v>
      </c>
      <c r="B288" s="832" t="s">
        <v>558</v>
      </c>
      <c r="C288" s="835" t="s">
        <v>586</v>
      </c>
      <c r="D288" s="863" t="s">
        <v>587</v>
      </c>
      <c r="E288" s="835" t="s">
        <v>2250</v>
      </c>
      <c r="F288" s="863" t="s">
        <v>2251</v>
      </c>
      <c r="G288" s="835" t="s">
        <v>2266</v>
      </c>
      <c r="H288" s="835" t="s">
        <v>2267</v>
      </c>
      <c r="I288" s="849">
        <v>12650</v>
      </c>
      <c r="J288" s="849">
        <v>8</v>
      </c>
      <c r="K288" s="850">
        <v>101200</v>
      </c>
    </row>
    <row r="289" spans="1:11" ht="14.4" customHeight="1" x14ac:dyDescent="0.3">
      <c r="A289" s="831" t="s">
        <v>557</v>
      </c>
      <c r="B289" s="832" t="s">
        <v>558</v>
      </c>
      <c r="C289" s="835" t="s">
        <v>586</v>
      </c>
      <c r="D289" s="863" t="s">
        <v>587</v>
      </c>
      <c r="E289" s="835" t="s">
        <v>2250</v>
      </c>
      <c r="F289" s="863" t="s">
        <v>2251</v>
      </c>
      <c r="G289" s="835" t="s">
        <v>2268</v>
      </c>
      <c r="H289" s="835" t="s">
        <v>2269</v>
      </c>
      <c r="I289" s="849">
        <v>12650</v>
      </c>
      <c r="J289" s="849">
        <v>41</v>
      </c>
      <c r="K289" s="850">
        <v>518650</v>
      </c>
    </row>
    <row r="290" spans="1:11" ht="14.4" customHeight="1" x14ac:dyDescent="0.3">
      <c r="A290" s="831" t="s">
        <v>557</v>
      </c>
      <c r="B290" s="832" t="s">
        <v>558</v>
      </c>
      <c r="C290" s="835" t="s">
        <v>586</v>
      </c>
      <c r="D290" s="863" t="s">
        <v>587</v>
      </c>
      <c r="E290" s="835" t="s">
        <v>2250</v>
      </c>
      <c r="F290" s="863" t="s">
        <v>2251</v>
      </c>
      <c r="G290" s="835" t="s">
        <v>2270</v>
      </c>
      <c r="H290" s="835" t="s">
        <v>2271</v>
      </c>
      <c r="I290" s="849">
        <v>12650</v>
      </c>
      <c r="J290" s="849">
        <v>27</v>
      </c>
      <c r="K290" s="850">
        <v>341550</v>
      </c>
    </row>
    <row r="291" spans="1:11" ht="14.4" customHeight="1" x14ac:dyDescent="0.3">
      <c r="A291" s="831" t="s">
        <v>557</v>
      </c>
      <c r="B291" s="832" t="s">
        <v>558</v>
      </c>
      <c r="C291" s="835" t="s">
        <v>586</v>
      </c>
      <c r="D291" s="863" t="s">
        <v>587</v>
      </c>
      <c r="E291" s="835" t="s">
        <v>2250</v>
      </c>
      <c r="F291" s="863" t="s">
        <v>2251</v>
      </c>
      <c r="G291" s="835" t="s">
        <v>2272</v>
      </c>
      <c r="H291" s="835" t="s">
        <v>2273</v>
      </c>
      <c r="I291" s="849">
        <v>12650</v>
      </c>
      <c r="J291" s="849">
        <v>5</v>
      </c>
      <c r="K291" s="850">
        <v>63250</v>
      </c>
    </row>
    <row r="292" spans="1:11" ht="14.4" customHeight="1" x14ac:dyDescent="0.3">
      <c r="A292" s="831" t="s">
        <v>557</v>
      </c>
      <c r="B292" s="832" t="s">
        <v>558</v>
      </c>
      <c r="C292" s="835" t="s">
        <v>586</v>
      </c>
      <c r="D292" s="863" t="s">
        <v>587</v>
      </c>
      <c r="E292" s="835" t="s">
        <v>2250</v>
      </c>
      <c r="F292" s="863" t="s">
        <v>2251</v>
      </c>
      <c r="G292" s="835" t="s">
        <v>2274</v>
      </c>
      <c r="H292" s="835" t="s">
        <v>2275</v>
      </c>
      <c r="I292" s="849">
        <v>12650</v>
      </c>
      <c r="J292" s="849">
        <v>2</v>
      </c>
      <c r="K292" s="850">
        <v>25300</v>
      </c>
    </row>
    <row r="293" spans="1:11" ht="14.4" customHeight="1" x14ac:dyDescent="0.3">
      <c r="A293" s="831" t="s">
        <v>557</v>
      </c>
      <c r="B293" s="832" t="s">
        <v>558</v>
      </c>
      <c r="C293" s="835" t="s">
        <v>586</v>
      </c>
      <c r="D293" s="863" t="s">
        <v>587</v>
      </c>
      <c r="E293" s="835" t="s">
        <v>2250</v>
      </c>
      <c r="F293" s="863" t="s">
        <v>2251</v>
      </c>
      <c r="G293" s="835" t="s">
        <v>2276</v>
      </c>
      <c r="H293" s="835" t="s">
        <v>2277</v>
      </c>
      <c r="I293" s="849">
        <v>12650</v>
      </c>
      <c r="J293" s="849">
        <v>1</v>
      </c>
      <c r="K293" s="850">
        <v>12650</v>
      </c>
    </row>
    <row r="294" spans="1:11" ht="14.4" customHeight="1" x14ac:dyDescent="0.3">
      <c r="A294" s="831" t="s">
        <v>557</v>
      </c>
      <c r="B294" s="832" t="s">
        <v>558</v>
      </c>
      <c r="C294" s="835" t="s">
        <v>586</v>
      </c>
      <c r="D294" s="863" t="s">
        <v>587</v>
      </c>
      <c r="E294" s="835" t="s">
        <v>2250</v>
      </c>
      <c r="F294" s="863" t="s">
        <v>2251</v>
      </c>
      <c r="G294" s="835" t="s">
        <v>2278</v>
      </c>
      <c r="H294" s="835" t="s">
        <v>2279</v>
      </c>
      <c r="I294" s="849">
        <v>12650</v>
      </c>
      <c r="J294" s="849">
        <v>10</v>
      </c>
      <c r="K294" s="850">
        <v>126500</v>
      </c>
    </row>
    <row r="295" spans="1:11" ht="14.4" customHeight="1" x14ac:dyDescent="0.3">
      <c r="A295" s="831" t="s">
        <v>557</v>
      </c>
      <c r="B295" s="832" t="s">
        <v>558</v>
      </c>
      <c r="C295" s="835" t="s">
        <v>586</v>
      </c>
      <c r="D295" s="863" t="s">
        <v>587</v>
      </c>
      <c r="E295" s="835" t="s">
        <v>2250</v>
      </c>
      <c r="F295" s="863" t="s">
        <v>2251</v>
      </c>
      <c r="G295" s="835" t="s">
        <v>2280</v>
      </c>
      <c r="H295" s="835" t="s">
        <v>2281</v>
      </c>
      <c r="I295" s="849">
        <v>12650</v>
      </c>
      <c r="J295" s="849">
        <v>4</v>
      </c>
      <c r="K295" s="850">
        <v>50600</v>
      </c>
    </row>
    <row r="296" spans="1:11" ht="14.4" customHeight="1" x14ac:dyDescent="0.3">
      <c r="A296" s="831" t="s">
        <v>557</v>
      </c>
      <c r="B296" s="832" t="s">
        <v>558</v>
      </c>
      <c r="C296" s="835" t="s">
        <v>586</v>
      </c>
      <c r="D296" s="863" t="s">
        <v>587</v>
      </c>
      <c r="E296" s="835" t="s">
        <v>2250</v>
      </c>
      <c r="F296" s="863" t="s">
        <v>2251</v>
      </c>
      <c r="G296" s="835" t="s">
        <v>2282</v>
      </c>
      <c r="H296" s="835" t="s">
        <v>2283</v>
      </c>
      <c r="I296" s="849">
        <v>15747</v>
      </c>
      <c r="J296" s="849">
        <v>6</v>
      </c>
      <c r="K296" s="850">
        <v>94482</v>
      </c>
    </row>
    <row r="297" spans="1:11" ht="14.4" customHeight="1" x14ac:dyDescent="0.3">
      <c r="A297" s="831" t="s">
        <v>557</v>
      </c>
      <c r="B297" s="832" t="s">
        <v>558</v>
      </c>
      <c r="C297" s="835" t="s">
        <v>586</v>
      </c>
      <c r="D297" s="863" t="s">
        <v>587</v>
      </c>
      <c r="E297" s="835" t="s">
        <v>2250</v>
      </c>
      <c r="F297" s="863" t="s">
        <v>2251</v>
      </c>
      <c r="G297" s="835" t="s">
        <v>2284</v>
      </c>
      <c r="H297" s="835" t="s">
        <v>2285</v>
      </c>
      <c r="I297" s="849">
        <v>4485</v>
      </c>
      <c r="J297" s="849">
        <v>3</v>
      </c>
      <c r="K297" s="850">
        <v>13455</v>
      </c>
    </row>
    <row r="298" spans="1:11" ht="14.4" customHeight="1" x14ac:dyDescent="0.3">
      <c r="A298" s="831" t="s">
        <v>557</v>
      </c>
      <c r="B298" s="832" t="s">
        <v>558</v>
      </c>
      <c r="C298" s="835" t="s">
        <v>586</v>
      </c>
      <c r="D298" s="863" t="s">
        <v>587</v>
      </c>
      <c r="E298" s="835" t="s">
        <v>2250</v>
      </c>
      <c r="F298" s="863" t="s">
        <v>2251</v>
      </c>
      <c r="G298" s="835" t="s">
        <v>2286</v>
      </c>
      <c r="H298" s="835" t="s">
        <v>2287</v>
      </c>
      <c r="I298" s="849">
        <v>4485</v>
      </c>
      <c r="J298" s="849">
        <v>1</v>
      </c>
      <c r="K298" s="850">
        <v>4485</v>
      </c>
    </row>
    <row r="299" spans="1:11" ht="14.4" customHeight="1" x14ac:dyDescent="0.3">
      <c r="A299" s="831" t="s">
        <v>557</v>
      </c>
      <c r="B299" s="832" t="s">
        <v>558</v>
      </c>
      <c r="C299" s="835" t="s">
        <v>586</v>
      </c>
      <c r="D299" s="863" t="s">
        <v>587</v>
      </c>
      <c r="E299" s="835" t="s">
        <v>2250</v>
      </c>
      <c r="F299" s="863" t="s">
        <v>2251</v>
      </c>
      <c r="G299" s="835" t="s">
        <v>2288</v>
      </c>
      <c r="H299" s="835" t="s">
        <v>2289</v>
      </c>
      <c r="I299" s="849">
        <v>39675</v>
      </c>
      <c r="J299" s="849">
        <v>2</v>
      </c>
      <c r="K299" s="850">
        <v>79350</v>
      </c>
    </row>
    <row r="300" spans="1:11" ht="14.4" customHeight="1" x14ac:dyDescent="0.3">
      <c r="A300" s="831" t="s">
        <v>557</v>
      </c>
      <c r="B300" s="832" t="s">
        <v>558</v>
      </c>
      <c r="C300" s="835" t="s">
        <v>586</v>
      </c>
      <c r="D300" s="863" t="s">
        <v>587</v>
      </c>
      <c r="E300" s="835" t="s">
        <v>2250</v>
      </c>
      <c r="F300" s="863" t="s">
        <v>2251</v>
      </c>
      <c r="G300" s="835" t="s">
        <v>2290</v>
      </c>
      <c r="H300" s="835" t="s">
        <v>2291</v>
      </c>
      <c r="I300" s="849">
        <v>39675</v>
      </c>
      <c r="J300" s="849">
        <v>1</v>
      </c>
      <c r="K300" s="850">
        <v>39675</v>
      </c>
    </row>
    <row r="301" spans="1:11" ht="14.4" customHeight="1" x14ac:dyDescent="0.3">
      <c r="A301" s="831" t="s">
        <v>557</v>
      </c>
      <c r="B301" s="832" t="s">
        <v>558</v>
      </c>
      <c r="C301" s="835" t="s">
        <v>586</v>
      </c>
      <c r="D301" s="863" t="s">
        <v>587</v>
      </c>
      <c r="E301" s="835" t="s">
        <v>2250</v>
      </c>
      <c r="F301" s="863" t="s">
        <v>2251</v>
      </c>
      <c r="G301" s="835" t="s">
        <v>2292</v>
      </c>
      <c r="H301" s="835" t="s">
        <v>2293</v>
      </c>
      <c r="I301" s="849">
        <v>4125.6298828125</v>
      </c>
      <c r="J301" s="849">
        <v>4</v>
      </c>
      <c r="K301" s="850">
        <v>16502.509765625</v>
      </c>
    </row>
    <row r="302" spans="1:11" ht="14.4" customHeight="1" x14ac:dyDescent="0.3">
      <c r="A302" s="831" t="s">
        <v>557</v>
      </c>
      <c r="B302" s="832" t="s">
        <v>558</v>
      </c>
      <c r="C302" s="835" t="s">
        <v>586</v>
      </c>
      <c r="D302" s="863" t="s">
        <v>587</v>
      </c>
      <c r="E302" s="835" t="s">
        <v>2250</v>
      </c>
      <c r="F302" s="863" t="s">
        <v>2251</v>
      </c>
      <c r="G302" s="835" t="s">
        <v>2294</v>
      </c>
      <c r="H302" s="835" t="s">
        <v>2295</v>
      </c>
      <c r="I302" s="849">
        <v>4125.6201171875</v>
      </c>
      <c r="J302" s="849">
        <v>1</v>
      </c>
      <c r="K302" s="850">
        <v>4125.6201171875</v>
      </c>
    </row>
    <row r="303" spans="1:11" ht="14.4" customHeight="1" x14ac:dyDescent="0.3">
      <c r="A303" s="831" t="s">
        <v>557</v>
      </c>
      <c r="B303" s="832" t="s">
        <v>558</v>
      </c>
      <c r="C303" s="835" t="s">
        <v>586</v>
      </c>
      <c r="D303" s="863" t="s">
        <v>587</v>
      </c>
      <c r="E303" s="835" t="s">
        <v>2250</v>
      </c>
      <c r="F303" s="863" t="s">
        <v>2251</v>
      </c>
      <c r="G303" s="835" t="s">
        <v>2296</v>
      </c>
      <c r="H303" s="835" t="s">
        <v>2297</v>
      </c>
      <c r="I303" s="849">
        <v>4744.47021484375</v>
      </c>
      <c r="J303" s="849">
        <v>1</v>
      </c>
      <c r="K303" s="850">
        <v>4744.47021484375</v>
      </c>
    </row>
    <row r="304" spans="1:11" ht="14.4" customHeight="1" x14ac:dyDescent="0.3">
      <c r="A304" s="831" t="s">
        <v>557</v>
      </c>
      <c r="B304" s="832" t="s">
        <v>558</v>
      </c>
      <c r="C304" s="835" t="s">
        <v>586</v>
      </c>
      <c r="D304" s="863" t="s">
        <v>587</v>
      </c>
      <c r="E304" s="835" t="s">
        <v>2250</v>
      </c>
      <c r="F304" s="863" t="s">
        <v>2251</v>
      </c>
      <c r="G304" s="835" t="s">
        <v>2298</v>
      </c>
      <c r="H304" s="835" t="s">
        <v>2299</v>
      </c>
      <c r="I304" s="849">
        <v>5648.18505859375</v>
      </c>
      <c r="J304" s="849">
        <v>2</v>
      </c>
      <c r="K304" s="850">
        <v>11296.3701171875</v>
      </c>
    </row>
    <row r="305" spans="1:11" ht="14.4" customHeight="1" x14ac:dyDescent="0.3">
      <c r="A305" s="831" t="s">
        <v>557</v>
      </c>
      <c r="B305" s="832" t="s">
        <v>558</v>
      </c>
      <c r="C305" s="835" t="s">
        <v>586</v>
      </c>
      <c r="D305" s="863" t="s">
        <v>587</v>
      </c>
      <c r="E305" s="835" t="s">
        <v>2250</v>
      </c>
      <c r="F305" s="863" t="s">
        <v>2251</v>
      </c>
      <c r="G305" s="835" t="s">
        <v>2300</v>
      </c>
      <c r="H305" s="835" t="s">
        <v>2301</v>
      </c>
      <c r="I305" s="849">
        <v>3</v>
      </c>
      <c r="J305" s="849">
        <v>1</v>
      </c>
      <c r="K305" s="850">
        <v>3</v>
      </c>
    </row>
    <row r="306" spans="1:11" ht="14.4" customHeight="1" x14ac:dyDescent="0.3">
      <c r="A306" s="831" t="s">
        <v>557</v>
      </c>
      <c r="B306" s="832" t="s">
        <v>558</v>
      </c>
      <c r="C306" s="835" t="s">
        <v>586</v>
      </c>
      <c r="D306" s="863" t="s">
        <v>587</v>
      </c>
      <c r="E306" s="835" t="s">
        <v>2250</v>
      </c>
      <c r="F306" s="863" t="s">
        <v>2251</v>
      </c>
      <c r="G306" s="835" t="s">
        <v>2302</v>
      </c>
      <c r="H306" s="835" t="s">
        <v>2303</v>
      </c>
      <c r="I306" s="849">
        <v>7308.25</v>
      </c>
      <c r="J306" s="849">
        <v>8</v>
      </c>
      <c r="K306" s="850">
        <v>58466</v>
      </c>
    </row>
    <row r="307" spans="1:11" ht="14.4" customHeight="1" x14ac:dyDescent="0.3">
      <c r="A307" s="831" t="s">
        <v>557</v>
      </c>
      <c r="B307" s="832" t="s">
        <v>558</v>
      </c>
      <c r="C307" s="835" t="s">
        <v>586</v>
      </c>
      <c r="D307" s="863" t="s">
        <v>587</v>
      </c>
      <c r="E307" s="835" t="s">
        <v>2250</v>
      </c>
      <c r="F307" s="863" t="s">
        <v>2251</v>
      </c>
      <c r="G307" s="835" t="s">
        <v>2304</v>
      </c>
      <c r="H307" s="835" t="s">
        <v>2305</v>
      </c>
      <c r="I307" s="849">
        <v>2564.5</v>
      </c>
      <c r="J307" s="849">
        <v>4</v>
      </c>
      <c r="K307" s="850">
        <v>10258</v>
      </c>
    </row>
    <row r="308" spans="1:11" ht="14.4" customHeight="1" x14ac:dyDescent="0.3">
      <c r="A308" s="831" t="s">
        <v>557</v>
      </c>
      <c r="B308" s="832" t="s">
        <v>558</v>
      </c>
      <c r="C308" s="835" t="s">
        <v>586</v>
      </c>
      <c r="D308" s="863" t="s">
        <v>587</v>
      </c>
      <c r="E308" s="835" t="s">
        <v>2250</v>
      </c>
      <c r="F308" s="863" t="s">
        <v>2251</v>
      </c>
      <c r="G308" s="835" t="s">
        <v>2306</v>
      </c>
      <c r="H308" s="835" t="s">
        <v>2307</v>
      </c>
      <c r="I308" s="849">
        <v>2564.5</v>
      </c>
      <c r="J308" s="849">
        <v>4</v>
      </c>
      <c r="K308" s="850">
        <v>10258</v>
      </c>
    </row>
    <row r="309" spans="1:11" ht="14.4" customHeight="1" x14ac:dyDescent="0.3">
      <c r="A309" s="831" t="s">
        <v>557</v>
      </c>
      <c r="B309" s="832" t="s">
        <v>558</v>
      </c>
      <c r="C309" s="835" t="s">
        <v>586</v>
      </c>
      <c r="D309" s="863" t="s">
        <v>587</v>
      </c>
      <c r="E309" s="835" t="s">
        <v>2250</v>
      </c>
      <c r="F309" s="863" t="s">
        <v>2251</v>
      </c>
      <c r="G309" s="835" t="s">
        <v>2308</v>
      </c>
      <c r="H309" s="835" t="s">
        <v>2309</v>
      </c>
      <c r="I309" s="849">
        <v>552</v>
      </c>
      <c r="J309" s="849">
        <v>2</v>
      </c>
      <c r="K309" s="850">
        <v>1104</v>
      </c>
    </row>
    <row r="310" spans="1:11" ht="14.4" customHeight="1" x14ac:dyDescent="0.3">
      <c r="A310" s="831" t="s">
        <v>557</v>
      </c>
      <c r="B310" s="832" t="s">
        <v>558</v>
      </c>
      <c r="C310" s="835" t="s">
        <v>586</v>
      </c>
      <c r="D310" s="863" t="s">
        <v>587</v>
      </c>
      <c r="E310" s="835" t="s">
        <v>2250</v>
      </c>
      <c r="F310" s="863" t="s">
        <v>2251</v>
      </c>
      <c r="G310" s="835" t="s">
        <v>2310</v>
      </c>
      <c r="H310" s="835" t="s">
        <v>2311</v>
      </c>
      <c r="I310" s="849">
        <v>552</v>
      </c>
      <c r="J310" s="849">
        <v>2</v>
      </c>
      <c r="K310" s="850">
        <v>1104</v>
      </c>
    </row>
    <row r="311" spans="1:11" ht="14.4" customHeight="1" x14ac:dyDescent="0.3">
      <c r="A311" s="831" t="s">
        <v>557</v>
      </c>
      <c r="B311" s="832" t="s">
        <v>558</v>
      </c>
      <c r="C311" s="835" t="s">
        <v>586</v>
      </c>
      <c r="D311" s="863" t="s">
        <v>587</v>
      </c>
      <c r="E311" s="835" t="s">
        <v>2250</v>
      </c>
      <c r="F311" s="863" t="s">
        <v>2251</v>
      </c>
      <c r="G311" s="835" t="s">
        <v>2312</v>
      </c>
      <c r="H311" s="835" t="s">
        <v>2313</v>
      </c>
      <c r="I311" s="849">
        <v>552</v>
      </c>
      <c r="J311" s="849">
        <v>26</v>
      </c>
      <c r="K311" s="850">
        <v>14352</v>
      </c>
    </row>
    <row r="312" spans="1:11" ht="14.4" customHeight="1" x14ac:dyDescent="0.3">
      <c r="A312" s="831" t="s">
        <v>557</v>
      </c>
      <c r="B312" s="832" t="s">
        <v>558</v>
      </c>
      <c r="C312" s="835" t="s">
        <v>586</v>
      </c>
      <c r="D312" s="863" t="s">
        <v>587</v>
      </c>
      <c r="E312" s="835" t="s">
        <v>2250</v>
      </c>
      <c r="F312" s="863" t="s">
        <v>2251</v>
      </c>
      <c r="G312" s="835" t="s">
        <v>2314</v>
      </c>
      <c r="H312" s="835" t="s">
        <v>2315</v>
      </c>
      <c r="I312" s="849">
        <v>552</v>
      </c>
      <c r="J312" s="849">
        <v>3</v>
      </c>
      <c r="K312" s="850">
        <v>1656</v>
      </c>
    </row>
    <row r="313" spans="1:11" ht="14.4" customHeight="1" x14ac:dyDescent="0.3">
      <c r="A313" s="831" t="s">
        <v>557</v>
      </c>
      <c r="B313" s="832" t="s">
        <v>558</v>
      </c>
      <c r="C313" s="835" t="s">
        <v>586</v>
      </c>
      <c r="D313" s="863" t="s">
        <v>587</v>
      </c>
      <c r="E313" s="835" t="s">
        <v>2250</v>
      </c>
      <c r="F313" s="863" t="s">
        <v>2251</v>
      </c>
      <c r="G313" s="835" t="s">
        <v>2316</v>
      </c>
      <c r="H313" s="835" t="s">
        <v>2317</v>
      </c>
      <c r="I313" s="849">
        <v>552</v>
      </c>
      <c r="J313" s="849">
        <v>5</v>
      </c>
      <c r="K313" s="850">
        <v>2760</v>
      </c>
    </row>
    <row r="314" spans="1:11" ht="14.4" customHeight="1" x14ac:dyDescent="0.3">
      <c r="A314" s="831" t="s">
        <v>557</v>
      </c>
      <c r="B314" s="832" t="s">
        <v>558</v>
      </c>
      <c r="C314" s="835" t="s">
        <v>586</v>
      </c>
      <c r="D314" s="863" t="s">
        <v>587</v>
      </c>
      <c r="E314" s="835" t="s">
        <v>2250</v>
      </c>
      <c r="F314" s="863" t="s">
        <v>2251</v>
      </c>
      <c r="G314" s="835" t="s">
        <v>2318</v>
      </c>
      <c r="H314" s="835" t="s">
        <v>2319</v>
      </c>
      <c r="I314" s="849">
        <v>552</v>
      </c>
      <c r="J314" s="849">
        <v>55</v>
      </c>
      <c r="K314" s="850">
        <v>30360</v>
      </c>
    </row>
    <row r="315" spans="1:11" ht="14.4" customHeight="1" x14ac:dyDescent="0.3">
      <c r="A315" s="831" t="s">
        <v>557</v>
      </c>
      <c r="B315" s="832" t="s">
        <v>558</v>
      </c>
      <c r="C315" s="835" t="s">
        <v>586</v>
      </c>
      <c r="D315" s="863" t="s">
        <v>587</v>
      </c>
      <c r="E315" s="835" t="s">
        <v>2250</v>
      </c>
      <c r="F315" s="863" t="s">
        <v>2251</v>
      </c>
      <c r="G315" s="835" t="s">
        <v>2320</v>
      </c>
      <c r="H315" s="835" t="s">
        <v>2321</v>
      </c>
      <c r="I315" s="849">
        <v>552</v>
      </c>
      <c r="J315" s="849">
        <v>2</v>
      </c>
      <c r="K315" s="850">
        <v>1104</v>
      </c>
    </row>
    <row r="316" spans="1:11" ht="14.4" customHeight="1" x14ac:dyDescent="0.3">
      <c r="A316" s="831" t="s">
        <v>557</v>
      </c>
      <c r="B316" s="832" t="s">
        <v>558</v>
      </c>
      <c r="C316" s="835" t="s">
        <v>586</v>
      </c>
      <c r="D316" s="863" t="s">
        <v>587</v>
      </c>
      <c r="E316" s="835" t="s">
        <v>2250</v>
      </c>
      <c r="F316" s="863" t="s">
        <v>2251</v>
      </c>
      <c r="G316" s="835" t="s">
        <v>2322</v>
      </c>
      <c r="H316" s="835" t="s">
        <v>2323</v>
      </c>
      <c r="I316" s="849">
        <v>552</v>
      </c>
      <c r="J316" s="849">
        <v>12</v>
      </c>
      <c r="K316" s="850">
        <v>6624</v>
      </c>
    </row>
    <row r="317" spans="1:11" ht="14.4" customHeight="1" x14ac:dyDescent="0.3">
      <c r="A317" s="831" t="s">
        <v>557</v>
      </c>
      <c r="B317" s="832" t="s">
        <v>558</v>
      </c>
      <c r="C317" s="835" t="s">
        <v>586</v>
      </c>
      <c r="D317" s="863" t="s">
        <v>587</v>
      </c>
      <c r="E317" s="835" t="s">
        <v>2250</v>
      </c>
      <c r="F317" s="863" t="s">
        <v>2251</v>
      </c>
      <c r="G317" s="835" t="s">
        <v>2324</v>
      </c>
      <c r="H317" s="835" t="s">
        <v>2325</v>
      </c>
      <c r="I317" s="849">
        <v>552</v>
      </c>
      <c r="J317" s="849">
        <v>8</v>
      </c>
      <c r="K317" s="850">
        <v>4416</v>
      </c>
    </row>
    <row r="318" spans="1:11" ht="14.4" customHeight="1" x14ac:dyDescent="0.3">
      <c r="A318" s="831" t="s">
        <v>557</v>
      </c>
      <c r="B318" s="832" t="s">
        <v>558</v>
      </c>
      <c r="C318" s="835" t="s">
        <v>586</v>
      </c>
      <c r="D318" s="863" t="s">
        <v>587</v>
      </c>
      <c r="E318" s="835" t="s">
        <v>2250</v>
      </c>
      <c r="F318" s="863" t="s">
        <v>2251</v>
      </c>
      <c r="G318" s="835" t="s">
        <v>2326</v>
      </c>
      <c r="H318" s="835" t="s">
        <v>2327</v>
      </c>
      <c r="I318" s="849">
        <v>4623</v>
      </c>
      <c r="J318" s="849">
        <v>5</v>
      </c>
      <c r="K318" s="850">
        <v>23115</v>
      </c>
    </row>
    <row r="319" spans="1:11" ht="14.4" customHeight="1" x14ac:dyDescent="0.3">
      <c r="A319" s="831" t="s">
        <v>557</v>
      </c>
      <c r="B319" s="832" t="s">
        <v>558</v>
      </c>
      <c r="C319" s="835" t="s">
        <v>586</v>
      </c>
      <c r="D319" s="863" t="s">
        <v>587</v>
      </c>
      <c r="E319" s="835" t="s">
        <v>2250</v>
      </c>
      <c r="F319" s="863" t="s">
        <v>2251</v>
      </c>
      <c r="G319" s="835" t="s">
        <v>2328</v>
      </c>
      <c r="H319" s="835" t="s">
        <v>2329</v>
      </c>
      <c r="I319" s="849">
        <v>4623</v>
      </c>
      <c r="J319" s="849">
        <v>1</v>
      </c>
      <c r="K319" s="850">
        <v>4623</v>
      </c>
    </row>
    <row r="320" spans="1:11" ht="14.4" customHeight="1" x14ac:dyDescent="0.3">
      <c r="A320" s="831" t="s">
        <v>557</v>
      </c>
      <c r="B320" s="832" t="s">
        <v>558</v>
      </c>
      <c r="C320" s="835" t="s">
        <v>586</v>
      </c>
      <c r="D320" s="863" t="s">
        <v>587</v>
      </c>
      <c r="E320" s="835" t="s">
        <v>2250</v>
      </c>
      <c r="F320" s="863" t="s">
        <v>2251</v>
      </c>
      <c r="G320" s="835" t="s">
        <v>2330</v>
      </c>
      <c r="H320" s="835" t="s">
        <v>2331</v>
      </c>
      <c r="I320" s="849">
        <v>4623</v>
      </c>
      <c r="J320" s="849">
        <v>4</v>
      </c>
      <c r="K320" s="850">
        <v>18492</v>
      </c>
    </row>
    <row r="321" spans="1:11" ht="14.4" customHeight="1" x14ac:dyDescent="0.3">
      <c r="A321" s="831" t="s">
        <v>557</v>
      </c>
      <c r="B321" s="832" t="s">
        <v>558</v>
      </c>
      <c r="C321" s="835" t="s">
        <v>586</v>
      </c>
      <c r="D321" s="863" t="s">
        <v>587</v>
      </c>
      <c r="E321" s="835" t="s">
        <v>2250</v>
      </c>
      <c r="F321" s="863" t="s">
        <v>2251</v>
      </c>
      <c r="G321" s="835" t="s">
        <v>2332</v>
      </c>
      <c r="H321" s="835" t="s">
        <v>2333</v>
      </c>
      <c r="I321" s="849">
        <v>552</v>
      </c>
      <c r="J321" s="849">
        <v>1</v>
      </c>
      <c r="K321" s="850">
        <v>552</v>
      </c>
    </row>
    <row r="322" spans="1:11" ht="14.4" customHeight="1" x14ac:dyDescent="0.3">
      <c r="A322" s="831" t="s">
        <v>557</v>
      </c>
      <c r="B322" s="832" t="s">
        <v>558</v>
      </c>
      <c r="C322" s="835" t="s">
        <v>586</v>
      </c>
      <c r="D322" s="863" t="s">
        <v>587</v>
      </c>
      <c r="E322" s="835" t="s">
        <v>2250</v>
      </c>
      <c r="F322" s="863" t="s">
        <v>2251</v>
      </c>
      <c r="G322" s="835" t="s">
        <v>2334</v>
      </c>
      <c r="H322" s="835" t="s">
        <v>2335</v>
      </c>
      <c r="I322" s="849">
        <v>552</v>
      </c>
      <c r="J322" s="849">
        <v>2</v>
      </c>
      <c r="K322" s="850">
        <v>1104</v>
      </c>
    </row>
    <row r="323" spans="1:11" ht="14.4" customHeight="1" x14ac:dyDescent="0.3">
      <c r="A323" s="831" t="s">
        <v>557</v>
      </c>
      <c r="B323" s="832" t="s">
        <v>558</v>
      </c>
      <c r="C323" s="835" t="s">
        <v>586</v>
      </c>
      <c r="D323" s="863" t="s">
        <v>587</v>
      </c>
      <c r="E323" s="835" t="s">
        <v>2250</v>
      </c>
      <c r="F323" s="863" t="s">
        <v>2251</v>
      </c>
      <c r="G323" s="835" t="s">
        <v>2336</v>
      </c>
      <c r="H323" s="835" t="s">
        <v>2337</v>
      </c>
      <c r="I323" s="849">
        <v>552</v>
      </c>
      <c r="J323" s="849">
        <v>2</v>
      </c>
      <c r="K323" s="850">
        <v>1104</v>
      </c>
    </row>
    <row r="324" spans="1:11" ht="14.4" customHeight="1" x14ac:dyDescent="0.3">
      <c r="A324" s="831" t="s">
        <v>557</v>
      </c>
      <c r="B324" s="832" t="s">
        <v>558</v>
      </c>
      <c r="C324" s="835" t="s">
        <v>586</v>
      </c>
      <c r="D324" s="863" t="s">
        <v>587</v>
      </c>
      <c r="E324" s="835" t="s">
        <v>2250</v>
      </c>
      <c r="F324" s="863" t="s">
        <v>2251</v>
      </c>
      <c r="G324" s="835" t="s">
        <v>2338</v>
      </c>
      <c r="H324" s="835" t="s">
        <v>2339</v>
      </c>
      <c r="I324" s="849">
        <v>1426</v>
      </c>
      <c r="J324" s="849">
        <v>10</v>
      </c>
      <c r="K324" s="850">
        <v>14260</v>
      </c>
    </row>
    <row r="325" spans="1:11" ht="14.4" customHeight="1" x14ac:dyDescent="0.3">
      <c r="A325" s="831" t="s">
        <v>557</v>
      </c>
      <c r="B325" s="832" t="s">
        <v>558</v>
      </c>
      <c r="C325" s="835" t="s">
        <v>586</v>
      </c>
      <c r="D325" s="863" t="s">
        <v>587</v>
      </c>
      <c r="E325" s="835" t="s">
        <v>2250</v>
      </c>
      <c r="F325" s="863" t="s">
        <v>2251</v>
      </c>
      <c r="G325" s="835" t="s">
        <v>2340</v>
      </c>
      <c r="H325" s="835" t="s">
        <v>2341</v>
      </c>
      <c r="I325" s="849">
        <v>8320.25</v>
      </c>
      <c r="J325" s="849">
        <v>2</v>
      </c>
      <c r="K325" s="850">
        <v>16640.5</v>
      </c>
    </row>
    <row r="326" spans="1:11" ht="14.4" customHeight="1" x14ac:dyDescent="0.3">
      <c r="A326" s="831" t="s">
        <v>557</v>
      </c>
      <c r="B326" s="832" t="s">
        <v>558</v>
      </c>
      <c r="C326" s="835" t="s">
        <v>586</v>
      </c>
      <c r="D326" s="863" t="s">
        <v>587</v>
      </c>
      <c r="E326" s="835" t="s">
        <v>2250</v>
      </c>
      <c r="F326" s="863" t="s">
        <v>2251</v>
      </c>
      <c r="G326" s="835" t="s">
        <v>2342</v>
      </c>
      <c r="H326" s="835" t="s">
        <v>2343</v>
      </c>
      <c r="I326" s="849">
        <v>8320.25</v>
      </c>
      <c r="J326" s="849">
        <v>2</v>
      </c>
      <c r="K326" s="850">
        <v>16640.5</v>
      </c>
    </row>
    <row r="327" spans="1:11" ht="14.4" customHeight="1" x14ac:dyDescent="0.3">
      <c r="A327" s="831" t="s">
        <v>557</v>
      </c>
      <c r="B327" s="832" t="s">
        <v>558</v>
      </c>
      <c r="C327" s="835" t="s">
        <v>586</v>
      </c>
      <c r="D327" s="863" t="s">
        <v>587</v>
      </c>
      <c r="E327" s="835" t="s">
        <v>2250</v>
      </c>
      <c r="F327" s="863" t="s">
        <v>2251</v>
      </c>
      <c r="G327" s="835" t="s">
        <v>2344</v>
      </c>
      <c r="H327" s="835" t="s">
        <v>2345</v>
      </c>
      <c r="I327" s="849">
        <v>8320.25</v>
      </c>
      <c r="J327" s="849">
        <v>4</v>
      </c>
      <c r="K327" s="850">
        <v>33281</v>
      </c>
    </row>
    <row r="328" spans="1:11" ht="14.4" customHeight="1" x14ac:dyDescent="0.3">
      <c r="A328" s="831" t="s">
        <v>557</v>
      </c>
      <c r="B328" s="832" t="s">
        <v>558</v>
      </c>
      <c r="C328" s="835" t="s">
        <v>586</v>
      </c>
      <c r="D328" s="863" t="s">
        <v>587</v>
      </c>
      <c r="E328" s="835" t="s">
        <v>2250</v>
      </c>
      <c r="F328" s="863" t="s">
        <v>2251</v>
      </c>
      <c r="G328" s="835" t="s">
        <v>2346</v>
      </c>
      <c r="H328" s="835" t="s">
        <v>2347</v>
      </c>
      <c r="I328" s="849">
        <v>8320.25</v>
      </c>
      <c r="J328" s="849">
        <v>4</v>
      </c>
      <c r="K328" s="850">
        <v>33281</v>
      </c>
    </row>
    <row r="329" spans="1:11" ht="14.4" customHeight="1" x14ac:dyDescent="0.3">
      <c r="A329" s="831" t="s">
        <v>557</v>
      </c>
      <c r="B329" s="832" t="s">
        <v>558</v>
      </c>
      <c r="C329" s="835" t="s">
        <v>586</v>
      </c>
      <c r="D329" s="863" t="s">
        <v>587</v>
      </c>
      <c r="E329" s="835" t="s">
        <v>2250</v>
      </c>
      <c r="F329" s="863" t="s">
        <v>2251</v>
      </c>
      <c r="G329" s="835" t="s">
        <v>2348</v>
      </c>
      <c r="H329" s="835" t="s">
        <v>2349</v>
      </c>
      <c r="I329" s="849">
        <v>8320.25</v>
      </c>
      <c r="J329" s="849">
        <v>8</v>
      </c>
      <c r="K329" s="850">
        <v>66562</v>
      </c>
    </row>
    <row r="330" spans="1:11" ht="14.4" customHeight="1" x14ac:dyDescent="0.3">
      <c r="A330" s="831" t="s">
        <v>557</v>
      </c>
      <c r="B330" s="832" t="s">
        <v>558</v>
      </c>
      <c r="C330" s="835" t="s">
        <v>586</v>
      </c>
      <c r="D330" s="863" t="s">
        <v>587</v>
      </c>
      <c r="E330" s="835" t="s">
        <v>2250</v>
      </c>
      <c r="F330" s="863" t="s">
        <v>2251</v>
      </c>
      <c r="G330" s="835" t="s">
        <v>2350</v>
      </c>
      <c r="H330" s="835" t="s">
        <v>2351</v>
      </c>
      <c r="I330" s="849">
        <v>1454.75</v>
      </c>
      <c r="J330" s="849">
        <v>20</v>
      </c>
      <c r="K330" s="850">
        <v>29095</v>
      </c>
    </row>
    <row r="331" spans="1:11" ht="14.4" customHeight="1" x14ac:dyDescent="0.3">
      <c r="A331" s="831" t="s">
        <v>557</v>
      </c>
      <c r="B331" s="832" t="s">
        <v>558</v>
      </c>
      <c r="C331" s="835" t="s">
        <v>586</v>
      </c>
      <c r="D331" s="863" t="s">
        <v>587</v>
      </c>
      <c r="E331" s="835" t="s">
        <v>2250</v>
      </c>
      <c r="F331" s="863" t="s">
        <v>2251</v>
      </c>
      <c r="G331" s="835" t="s">
        <v>2352</v>
      </c>
      <c r="H331" s="835" t="s">
        <v>2353</v>
      </c>
      <c r="I331" s="849">
        <v>552</v>
      </c>
      <c r="J331" s="849">
        <v>18</v>
      </c>
      <c r="K331" s="850">
        <v>9936</v>
      </c>
    </row>
    <row r="332" spans="1:11" ht="14.4" customHeight="1" x14ac:dyDescent="0.3">
      <c r="A332" s="831" t="s">
        <v>557</v>
      </c>
      <c r="B332" s="832" t="s">
        <v>558</v>
      </c>
      <c r="C332" s="835" t="s">
        <v>586</v>
      </c>
      <c r="D332" s="863" t="s">
        <v>587</v>
      </c>
      <c r="E332" s="835" t="s">
        <v>2250</v>
      </c>
      <c r="F332" s="863" t="s">
        <v>2251</v>
      </c>
      <c r="G332" s="835" t="s">
        <v>2354</v>
      </c>
      <c r="H332" s="835" t="s">
        <v>2355</v>
      </c>
      <c r="I332" s="849">
        <v>15747</v>
      </c>
      <c r="J332" s="849">
        <v>11</v>
      </c>
      <c r="K332" s="850">
        <v>173217</v>
      </c>
    </row>
    <row r="333" spans="1:11" ht="14.4" customHeight="1" x14ac:dyDescent="0.3">
      <c r="A333" s="831" t="s">
        <v>557</v>
      </c>
      <c r="B333" s="832" t="s">
        <v>558</v>
      </c>
      <c r="C333" s="835" t="s">
        <v>586</v>
      </c>
      <c r="D333" s="863" t="s">
        <v>587</v>
      </c>
      <c r="E333" s="835" t="s">
        <v>2250</v>
      </c>
      <c r="F333" s="863" t="s">
        <v>2251</v>
      </c>
      <c r="G333" s="835" t="s">
        <v>2356</v>
      </c>
      <c r="H333" s="835" t="s">
        <v>2357</v>
      </c>
      <c r="I333" s="849">
        <v>51842</v>
      </c>
      <c r="J333" s="849">
        <v>1</v>
      </c>
      <c r="K333" s="850">
        <v>51842</v>
      </c>
    </row>
    <row r="334" spans="1:11" ht="14.4" customHeight="1" x14ac:dyDescent="0.3">
      <c r="A334" s="831" t="s">
        <v>557</v>
      </c>
      <c r="B334" s="832" t="s">
        <v>558</v>
      </c>
      <c r="C334" s="835" t="s">
        <v>586</v>
      </c>
      <c r="D334" s="863" t="s">
        <v>587</v>
      </c>
      <c r="E334" s="835" t="s">
        <v>2250</v>
      </c>
      <c r="F334" s="863" t="s">
        <v>2251</v>
      </c>
      <c r="G334" s="835" t="s">
        <v>2358</v>
      </c>
      <c r="H334" s="835" t="s">
        <v>2359</v>
      </c>
      <c r="I334" s="849">
        <v>51842</v>
      </c>
      <c r="J334" s="849">
        <v>1</v>
      </c>
      <c r="K334" s="850">
        <v>51842</v>
      </c>
    </row>
    <row r="335" spans="1:11" ht="14.4" customHeight="1" x14ac:dyDescent="0.3">
      <c r="A335" s="831" t="s">
        <v>557</v>
      </c>
      <c r="B335" s="832" t="s">
        <v>558</v>
      </c>
      <c r="C335" s="835" t="s">
        <v>586</v>
      </c>
      <c r="D335" s="863" t="s">
        <v>587</v>
      </c>
      <c r="E335" s="835" t="s">
        <v>2250</v>
      </c>
      <c r="F335" s="863" t="s">
        <v>2251</v>
      </c>
      <c r="G335" s="835" t="s">
        <v>2360</v>
      </c>
      <c r="H335" s="835" t="s">
        <v>2361</v>
      </c>
      <c r="I335" s="849">
        <v>51842</v>
      </c>
      <c r="J335" s="849">
        <v>1</v>
      </c>
      <c r="K335" s="850">
        <v>51842</v>
      </c>
    </row>
    <row r="336" spans="1:11" ht="14.4" customHeight="1" x14ac:dyDescent="0.3">
      <c r="A336" s="831" t="s">
        <v>557</v>
      </c>
      <c r="B336" s="832" t="s">
        <v>558</v>
      </c>
      <c r="C336" s="835" t="s">
        <v>586</v>
      </c>
      <c r="D336" s="863" t="s">
        <v>587</v>
      </c>
      <c r="E336" s="835" t="s">
        <v>2250</v>
      </c>
      <c r="F336" s="863" t="s">
        <v>2251</v>
      </c>
      <c r="G336" s="835" t="s">
        <v>2362</v>
      </c>
      <c r="H336" s="835" t="s">
        <v>2363</v>
      </c>
      <c r="I336" s="849">
        <v>51842</v>
      </c>
      <c r="J336" s="849">
        <v>2</v>
      </c>
      <c r="K336" s="850">
        <v>103684</v>
      </c>
    </row>
    <row r="337" spans="1:11" ht="14.4" customHeight="1" x14ac:dyDescent="0.3">
      <c r="A337" s="831" t="s">
        <v>557</v>
      </c>
      <c r="B337" s="832" t="s">
        <v>558</v>
      </c>
      <c r="C337" s="835" t="s">
        <v>586</v>
      </c>
      <c r="D337" s="863" t="s">
        <v>587</v>
      </c>
      <c r="E337" s="835" t="s">
        <v>2250</v>
      </c>
      <c r="F337" s="863" t="s">
        <v>2251</v>
      </c>
      <c r="G337" s="835" t="s">
        <v>2364</v>
      </c>
      <c r="H337" s="835" t="s">
        <v>2365</v>
      </c>
      <c r="I337" s="849">
        <v>51842</v>
      </c>
      <c r="J337" s="849">
        <v>1</v>
      </c>
      <c r="K337" s="850">
        <v>51842</v>
      </c>
    </row>
    <row r="338" spans="1:11" ht="14.4" customHeight="1" x14ac:dyDescent="0.3">
      <c r="A338" s="831" t="s">
        <v>557</v>
      </c>
      <c r="B338" s="832" t="s">
        <v>558</v>
      </c>
      <c r="C338" s="835" t="s">
        <v>586</v>
      </c>
      <c r="D338" s="863" t="s">
        <v>587</v>
      </c>
      <c r="E338" s="835" t="s">
        <v>2250</v>
      </c>
      <c r="F338" s="863" t="s">
        <v>2251</v>
      </c>
      <c r="G338" s="835" t="s">
        <v>2366</v>
      </c>
      <c r="H338" s="835" t="s">
        <v>2367</v>
      </c>
      <c r="I338" s="849">
        <v>51842</v>
      </c>
      <c r="J338" s="849">
        <v>1</v>
      </c>
      <c r="K338" s="850">
        <v>51842</v>
      </c>
    </row>
    <row r="339" spans="1:11" ht="14.4" customHeight="1" x14ac:dyDescent="0.3">
      <c r="A339" s="831" t="s">
        <v>557</v>
      </c>
      <c r="B339" s="832" t="s">
        <v>558</v>
      </c>
      <c r="C339" s="835" t="s">
        <v>586</v>
      </c>
      <c r="D339" s="863" t="s">
        <v>587</v>
      </c>
      <c r="E339" s="835" t="s">
        <v>2250</v>
      </c>
      <c r="F339" s="863" t="s">
        <v>2251</v>
      </c>
      <c r="G339" s="835" t="s">
        <v>2368</v>
      </c>
      <c r="H339" s="835" t="s">
        <v>2369</v>
      </c>
      <c r="I339" s="849">
        <v>51842</v>
      </c>
      <c r="J339" s="849">
        <v>1</v>
      </c>
      <c r="K339" s="850">
        <v>51842</v>
      </c>
    </row>
    <row r="340" spans="1:11" ht="14.4" customHeight="1" x14ac:dyDescent="0.3">
      <c r="A340" s="831" t="s">
        <v>557</v>
      </c>
      <c r="B340" s="832" t="s">
        <v>558</v>
      </c>
      <c r="C340" s="835" t="s">
        <v>586</v>
      </c>
      <c r="D340" s="863" t="s">
        <v>587</v>
      </c>
      <c r="E340" s="835" t="s">
        <v>2250</v>
      </c>
      <c r="F340" s="863" t="s">
        <v>2251</v>
      </c>
      <c r="G340" s="835" t="s">
        <v>2370</v>
      </c>
      <c r="H340" s="835" t="s">
        <v>2371</v>
      </c>
      <c r="I340" s="849">
        <v>552</v>
      </c>
      <c r="J340" s="849">
        <v>6</v>
      </c>
      <c r="K340" s="850">
        <v>3312</v>
      </c>
    </row>
    <row r="341" spans="1:11" ht="14.4" customHeight="1" x14ac:dyDescent="0.3">
      <c r="A341" s="831" t="s">
        <v>557</v>
      </c>
      <c r="B341" s="832" t="s">
        <v>558</v>
      </c>
      <c r="C341" s="835" t="s">
        <v>586</v>
      </c>
      <c r="D341" s="863" t="s">
        <v>587</v>
      </c>
      <c r="E341" s="835" t="s">
        <v>2250</v>
      </c>
      <c r="F341" s="863" t="s">
        <v>2251</v>
      </c>
      <c r="G341" s="835" t="s">
        <v>2372</v>
      </c>
      <c r="H341" s="835" t="s">
        <v>2373</v>
      </c>
      <c r="I341" s="849">
        <v>552</v>
      </c>
      <c r="J341" s="849">
        <v>12</v>
      </c>
      <c r="K341" s="850">
        <v>6624</v>
      </c>
    </row>
    <row r="342" spans="1:11" ht="14.4" customHeight="1" x14ac:dyDescent="0.3">
      <c r="A342" s="831" t="s">
        <v>557</v>
      </c>
      <c r="B342" s="832" t="s">
        <v>558</v>
      </c>
      <c r="C342" s="835" t="s">
        <v>586</v>
      </c>
      <c r="D342" s="863" t="s">
        <v>587</v>
      </c>
      <c r="E342" s="835" t="s">
        <v>2250</v>
      </c>
      <c r="F342" s="863" t="s">
        <v>2251</v>
      </c>
      <c r="G342" s="835" t="s">
        <v>2374</v>
      </c>
      <c r="H342" s="835" t="s">
        <v>2375</v>
      </c>
      <c r="I342" s="849">
        <v>2645</v>
      </c>
      <c r="J342" s="849">
        <v>2</v>
      </c>
      <c r="K342" s="850">
        <v>5290</v>
      </c>
    </row>
    <row r="343" spans="1:11" ht="14.4" customHeight="1" x14ac:dyDescent="0.3">
      <c r="A343" s="831" t="s">
        <v>557</v>
      </c>
      <c r="B343" s="832" t="s">
        <v>558</v>
      </c>
      <c r="C343" s="835" t="s">
        <v>586</v>
      </c>
      <c r="D343" s="863" t="s">
        <v>587</v>
      </c>
      <c r="E343" s="835" t="s">
        <v>2250</v>
      </c>
      <c r="F343" s="863" t="s">
        <v>2251</v>
      </c>
      <c r="G343" s="835" t="s">
        <v>2376</v>
      </c>
      <c r="H343" s="835" t="s">
        <v>2377</v>
      </c>
      <c r="I343" s="849">
        <v>45885</v>
      </c>
      <c r="J343" s="849">
        <v>2</v>
      </c>
      <c r="K343" s="850">
        <v>91770</v>
      </c>
    </row>
    <row r="344" spans="1:11" ht="14.4" customHeight="1" x14ac:dyDescent="0.3">
      <c r="A344" s="831" t="s">
        <v>557</v>
      </c>
      <c r="B344" s="832" t="s">
        <v>558</v>
      </c>
      <c r="C344" s="835" t="s">
        <v>586</v>
      </c>
      <c r="D344" s="863" t="s">
        <v>587</v>
      </c>
      <c r="E344" s="835" t="s">
        <v>2250</v>
      </c>
      <c r="F344" s="863" t="s">
        <v>2251</v>
      </c>
      <c r="G344" s="835" t="s">
        <v>2378</v>
      </c>
      <c r="H344" s="835" t="s">
        <v>2379</v>
      </c>
      <c r="I344" s="849">
        <v>2645</v>
      </c>
      <c r="J344" s="849">
        <v>2</v>
      </c>
      <c r="K344" s="850">
        <v>5290</v>
      </c>
    </row>
    <row r="345" spans="1:11" ht="14.4" customHeight="1" x14ac:dyDescent="0.3">
      <c r="A345" s="831" t="s">
        <v>557</v>
      </c>
      <c r="B345" s="832" t="s">
        <v>558</v>
      </c>
      <c r="C345" s="835" t="s">
        <v>586</v>
      </c>
      <c r="D345" s="863" t="s">
        <v>587</v>
      </c>
      <c r="E345" s="835" t="s">
        <v>2250</v>
      </c>
      <c r="F345" s="863" t="s">
        <v>2251</v>
      </c>
      <c r="G345" s="835" t="s">
        <v>2380</v>
      </c>
      <c r="H345" s="835" t="s">
        <v>2381</v>
      </c>
      <c r="I345" s="849">
        <v>51175</v>
      </c>
      <c r="J345" s="849">
        <v>2</v>
      </c>
      <c r="K345" s="850">
        <v>102350</v>
      </c>
    </row>
    <row r="346" spans="1:11" ht="14.4" customHeight="1" x14ac:dyDescent="0.3">
      <c r="A346" s="831" t="s">
        <v>557</v>
      </c>
      <c r="B346" s="832" t="s">
        <v>558</v>
      </c>
      <c r="C346" s="835" t="s">
        <v>586</v>
      </c>
      <c r="D346" s="863" t="s">
        <v>587</v>
      </c>
      <c r="E346" s="835" t="s">
        <v>2250</v>
      </c>
      <c r="F346" s="863" t="s">
        <v>2251</v>
      </c>
      <c r="G346" s="835" t="s">
        <v>2382</v>
      </c>
      <c r="H346" s="835" t="s">
        <v>2383</v>
      </c>
      <c r="I346" s="849">
        <v>473.45999145507812</v>
      </c>
      <c r="J346" s="849">
        <v>7</v>
      </c>
      <c r="K346" s="850">
        <v>3314.1899108886719</v>
      </c>
    </row>
    <row r="347" spans="1:11" ht="14.4" customHeight="1" x14ac:dyDescent="0.3">
      <c r="A347" s="831" t="s">
        <v>557</v>
      </c>
      <c r="B347" s="832" t="s">
        <v>558</v>
      </c>
      <c r="C347" s="835" t="s">
        <v>586</v>
      </c>
      <c r="D347" s="863" t="s">
        <v>587</v>
      </c>
      <c r="E347" s="835" t="s">
        <v>2250</v>
      </c>
      <c r="F347" s="863" t="s">
        <v>2251</v>
      </c>
      <c r="G347" s="835" t="s">
        <v>2384</v>
      </c>
      <c r="H347" s="835" t="s">
        <v>2385</v>
      </c>
      <c r="I347" s="849">
        <v>473.45999145507812</v>
      </c>
      <c r="J347" s="849">
        <v>1</v>
      </c>
      <c r="K347" s="850">
        <v>473.45999145507812</v>
      </c>
    </row>
    <row r="348" spans="1:11" ht="14.4" customHeight="1" x14ac:dyDescent="0.3">
      <c r="A348" s="831" t="s">
        <v>557</v>
      </c>
      <c r="B348" s="832" t="s">
        <v>558</v>
      </c>
      <c r="C348" s="835" t="s">
        <v>586</v>
      </c>
      <c r="D348" s="863" t="s">
        <v>587</v>
      </c>
      <c r="E348" s="835" t="s">
        <v>2250</v>
      </c>
      <c r="F348" s="863" t="s">
        <v>2251</v>
      </c>
      <c r="G348" s="835" t="s">
        <v>2386</v>
      </c>
      <c r="H348" s="835" t="s">
        <v>2387</v>
      </c>
      <c r="I348" s="849">
        <v>473.45999145507812</v>
      </c>
      <c r="J348" s="849">
        <v>14</v>
      </c>
      <c r="K348" s="850">
        <v>6628.3798522949219</v>
      </c>
    </row>
    <row r="349" spans="1:11" ht="14.4" customHeight="1" x14ac:dyDescent="0.3">
      <c r="A349" s="831" t="s">
        <v>557</v>
      </c>
      <c r="B349" s="832" t="s">
        <v>558</v>
      </c>
      <c r="C349" s="835" t="s">
        <v>586</v>
      </c>
      <c r="D349" s="863" t="s">
        <v>587</v>
      </c>
      <c r="E349" s="835" t="s">
        <v>2250</v>
      </c>
      <c r="F349" s="863" t="s">
        <v>2251</v>
      </c>
      <c r="G349" s="835" t="s">
        <v>2388</v>
      </c>
      <c r="H349" s="835" t="s">
        <v>2389</v>
      </c>
      <c r="I349" s="849">
        <v>473.45999145507812</v>
      </c>
      <c r="J349" s="849">
        <v>8</v>
      </c>
      <c r="K349" s="850">
        <v>3787.639892578125</v>
      </c>
    </row>
    <row r="350" spans="1:11" ht="14.4" customHeight="1" x14ac:dyDescent="0.3">
      <c r="A350" s="831" t="s">
        <v>557</v>
      </c>
      <c r="B350" s="832" t="s">
        <v>558</v>
      </c>
      <c r="C350" s="835" t="s">
        <v>586</v>
      </c>
      <c r="D350" s="863" t="s">
        <v>587</v>
      </c>
      <c r="E350" s="835" t="s">
        <v>2250</v>
      </c>
      <c r="F350" s="863" t="s">
        <v>2251</v>
      </c>
      <c r="G350" s="835" t="s">
        <v>2390</v>
      </c>
      <c r="H350" s="835" t="s">
        <v>2391</v>
      </c>
      <c r="I350" s="849">
        <v>473.45999145507812</v>
      </c>
      <c r="J350" s="849">
        <v>7</v>
      </c>
      <c r="K350" s="850">
        <v>3314.18994140625</v>
      </c>
    </row>
    <row r="351" spans="1:11" ht="14.4" customHeight="1" x14ac:dyDescent="0.3">
      <c r="A351" s="831" t="s">
        <v>557</v>
      </c>
      <c r="B351" s="832" t="s">
        <v>558</v>
      </c>
      <c r="C351" s="835" t="s">
        <v>586</v>
      </c>
      <c r="D351" s="863" t="s">
        <v>587</v>
      </c>
      <c r="E351" s="835" t="s">
        <v>2250</v>
      </c>
      <c r="F351" s="863" t="s">
        <v>2251</v>
      </c>
      <c r="G351" s="835" t="s">
        <v>2392</v>
      </c>
      <c r="H351" s="835" t="s">
        <v>2393</v>
      </c>
      <c r="I351" s="849">
        <v>544.489990234375</v>
      </c>
      <c r="J351" s="849">
        <v>2</v>
      </c>
      <c r="K351" s="850">
        <v>1088.97998046875</v>
      </c>
    </row>
    <row r="352" spans="1:11" ht="14.4" customHeight="1" x14ac:dyDescent="0.3">
      <c r="A352" s="831" t="s">
        <v>557</v>
      </c>
      <c r="B352" s="832" t="s">
        <v>558</v>
      </c>
      <c r="C352" s="835" t="s">
        <v>586</v>
      </c>
      <c r="D352" s="863" t="s">
        <v>587</v>
      </c>
      <c r="E352" s="835" t="s">
        <v>2250</v>
      </c>
      <c r="F352" s="863" t="s">
        <v>2251</v>
      </c>
      <c r="G352" s="835" t="s">
        <v>2394</v>
      </c>
      <c r="H352" s="835" t="s">
        <v>2395</v>
      </c>
      <c r="I352" s="849">
        <v>544.489990234375</v>
      </c>
      <c r="J352" s="849">
        <v>2</v>
      </c>
      <c r="K352" s="850">
        <v>1088.97998046875</v>
      </c>
    </row>
    <row r="353" spans="1:11" ht="14.4" customHeight="1" x14ac:dyDescent="0.3">
      <c r="A353" s="831" t="s">
        <v>557</v>
      </c>
      <c r="B353" s="832" t="s">
        <v>558</v>
      </c>
      <c r="C353" s="835" t="s">
        <v>586</v>
      </c>
      <c r="D353" s="863" t="s">
        <v>587</v>
      </c>
      <c r="E353" s="835" t="s">
        <v>2250</v>
      </c>
      <c r="F353" s="863" t="s">
        <v>2251</v>
      </c>
      <c r="G353" s="835" t="s">
        <v>2396</v>
      </c>
      <c r="H353" s="835" t="s">
        <v>2397</v>
      </c>
      <c r="I353" s="849">
        <v>5186.5</v>
      </c>
      <c r="J353" s="849">
        <v>2</v>
      </c>
      <c r="K353" s="850">
        <v>10373</v>
      </c>
    </row>
    <row r="354" spans="1:11" ht="14.4" customHeight="1" x14ac:dyDescent="0.3">
      <c r="A354" s="831" t="s">
        <v>557</v>
      </c>
      <c r="B354" s="832" t="s">
        <v>558</v>
      </c>
      <c r="C354" s="835" t="s">
        <v>586</v>
      </c>
      <c r="D354" s="863" t="s">
        <v>587</v>
      </c>
      <c r="E354" s="835" t="s">
        <v>2250</v>
      </c>
      <c r="F354" s="863" t="s">
        <v>2251</v>
      </c>
      <c r="G354" s="835" t="s">
        <v>2398</v>
      </c>
      <c r="H354" s="835" t="s">
        <v>2399</v>
      </c>
      <c r="I354" s="849">
        <v>5186.5</v>
      </c>
      <c r="J354" s="849">
        <v>4</v>
      </c>
      <c r="K354" s="850">
        <v>20746</v>
      </c>
    </row>
    <row r="355" spans="1:11" ht="14.4" customHeight="1" x14ac:dyDescent="0.3">
      <c r="A355" s="831" t="s">
        <v>557</v>
      </c>
      <c r="B355" s="832" t="s">
        <v>558</v>
      </c>
      <c r="C355" s="835" t="s">
        <v>586</v>
      </c>
      <c r="D355" s="863" t="s">
        <v>587</v>
      </c>
      <c r="E355" s="835" t="s">
        <v>2250</v>
      </c>
      <c r="F355" s="863" t="s">
        <v>2251</v>
      </c>
      <c r="G355" s="835" t="s">
        <v>2400</v>
      </c>
      <c r="H355" s="835" t="s">
        <v>2401</v>
      </c>
      <c r="I355" s="849">
        <v>5186.5</v>
      </c>
      <c r="J355" s="849">
        <v>2</v>
      </c>
      <c r="K355" s="850">
        <v>10373</v>
      </c>
    </row>
    <row r="356" spans="1:11" ht="14.4" customHeight="1" x14ac:dyDescent="0.3">
      <c r="A356" s="831" t="s">
        <v>557</v>
      </c>
      <c r="B356" s="832" t="s">
        <v>558</v>
      </c>
      <c r="C356" s="835" t="s">
        <v>586</v>
      </c>
      <c r="D356" s="863" t="s">
        <v>587</v>
      </c>
      <c r="E356" s="835" t="s">
        <v>2250</v>
      </c>
      <c r="F356" s="863" t="s">
        <v>2251</v>
      </c>
      <c r="G356" s="835" t="s">
        <v>2402</v>
      </c>
      <c r="H356" s="835" t="s">
        <v>2403</v>
      </c>
      <c r="I356" s="849">
        <v>5186.5</v>
      </c>
      <c r="J356" s="849">
        <v>35</v>
      </c>
      <c r="K356" s="850">
        <v>181527.5</v>
      </c>
    </row>
    <row r="357" spans="1:11" ht="14.4" customHeight="1" x14ac:dyDescent="0.3">
      <c r="A357" s="831" t="s">
        <v>557</v>
      </c>
      <c r="B357" s="832" t="s">
        <v>558</v>
      </c>
      <c r="C357" s="835" t="s">
        <v>586</v>
      </c>
      <c r="D357" s="863" t="s">
        <v>587</v>
      </c>
      <c r="E357" s="835" t="s">
        <v>2250</v>
      </c>
      <c r="F357" s="863" t="s">
        <v>2251</v>
      </c>
      <c r="G357" s="835" t="s">
        <v>2404</v>
      </c>
      <c r="H357" s="835" t="s">
        <v>2405</v>
      </c>
      <c r="I357" s="849">
        <v>5186.5</v>
      </c>
      <c r="J357" s="849">
        <v>4</v>
      </c>
      <c r="K357" s="850">
        <v>20746</v>
      </c>
    </row>
    <row r="358" spans="1:11" ht="14.4" customHeight="1" x14ac:dyDescent="0.3">
      <c r="A358" s="831" t="s">
        <v>557</v>
      </c>
      <c r="B358" s="832" t="s">
        <v>558</v>
      </c>
      <c r="C358" s="835" t="s">
        <v>586</v>
      </c>
      <c r="D358" s="863" t="s">
        <v>587</v>
      </c>
      <c r="E358" s="835" t="s">
        <v>2250</v>
      </c>
      <c r="F358" s="863" t="s">
        <v>2251</v>
      </c>
      <c r="G358" s="835" t="s">
        <v>2406</v>
      </c>
      <c r="H358" s="835" t="s">
        <v>2407</v>
      </c>
      <c r="I358" s="849">
        <v>5186.5</v>
      </c>
      <c r="J358" s="849">
        <v>2</v>
      </c>
      <c r="K358" s="850">
        <v>10373</v>
      </c>
    </row>
    <row r="359" spans="1:11" ht="14.4" customHeight="1" x14ac:dyDescent="0.3">
      <c r="A359" s="831" t="s">
        <v>557</v>
      </c>
      <c r="B359" s="832" t="s">
        <v>558</v>
      </c>
      <c r="C359" s="835" t="s">
        <v>586</v>
      </c>
      <c r="D359" s="863" t="s">
        <v>587</v>
      </c>
      <c r="E359" s="835" t="s">
        <v>2250</v>
      </c>
      <c r="F359" s="863" t="s">
        <v>2251</v>
      </c>
      <c r="G359" s="835" t="s">
        <v>2408</v>
      </c>
      <c r="H359" s="835" t="s">
        <v>2409</v>
      </c>
      <c r="I359" s="849">
        <v>5186.5</v>
      </c>
      <c r="J359" s="849">
        <v>2</v>
      </c>
      <c r="K359" s="850">
        <v>10373</v>
      </c>
    </row>
    <row r="360" spans="1:11" ht="14.4" customHeight="1" x14ac:dyDescent="0.3">
      <c r="A360" s="831" t="s">
        <v>557</v>
      </c>
      <c r="B360" s="832" t="s">
        <v>558</v>
      </c>
      <c r="C360" s="835" t="s">
        <v>586</v>
      </c>
      <c r="D360" s="863" t="s">
        <v>587</v>
      </c>
      <c r="E360" s="835" t="s">
        <v>2250</v>
      </c>
      <c r="F360" s="863" t="s">
        <v>2251</v>
      </c>
      <c r="G360" s="835" t="s">
        <v>2410</v>
      </c>
      <c r="H360" s="835" t="s">
        <v>2411</v>
      </c>
      <c r="I360" s="849">
        <v>5186.5</v>
      </c>
      <c r="J360" s="849">
        <v>14</v>
      </c>
      <c r="K360" s="850">
        <v>72611</v>
      </c>
    </row>
    <row r="361" spans="1:11" ht="14.4" customHeight="1" x14ac:dyDescent="0.3">
      <c r="A361" s="831" t="s">
        <v>557</v>
      </c>
      <c r="B361" s="832" t="s">
        <v>558</v>
      </c>
      <c r="C361" s="835" t="s">
        <v>586</v>
      </c>
      <c r="D361" s="863" t="s">
        <v>587</v>
      </c>
      <c r="E361" s="835" t="s">
        <v>2250</v>
      </c>
      <c r="F361" s="863" t="s">
        <v>2251</v>
      </c>
      <c r="G361" s="835" t="s">
        <v>2412</v>
      </c>
      <c r="H361" s="835" t="s">
        <v>2413</v>
      </c>
      <c r="I361" s="849">
        <v>5186.5</v>
      </c>
      <c r="J361" s="849">
        <v>12</v>
      </c>
      <c r="K361" s="850">
        <v>62238</v>
      </c>
    </row>
    <row r="362" spans="1:11" ht="14.4" customHeight="1" x14ac:dyDescent="0.3">
      <c r="A362" s="831" t="s">
        <v>557</v>
      </c>
      <c r="B362" s="832" t="s">
        <v>558</v>
      </c>
      <c r="C362" s="835" t="s">
        <v>586</v>
      </c>
      <c r="D362" s="863" t="s">
        <v>587</v>
      </c>
      <c r="E362" s="835" t="s">
        <v>2250</v>
      </c>
      <c r="F362" s="863" t="s">
        <v>2251</v>
      </c>
      <c r="G362" s="835" t="s">
        <v>2414</v>
      </c>
      <c r="H362" s="835" t="s">
        <v>2415</v>
      </c>
      <c r="I362" s="849">
        <v>5186.5</v>
      </c>
      <c r="J362" s="849">
        <v>8</v>
      </c>
      <c r="K362" s="850">
        <v>41492</v>
      </c>
    </row>
    <row r="363" spans="1:11" ht="14.4" customHeight="1" x14ac:dyDescent="0.3">
      <c r="A363" s="831" t="s">
        <v>557</v>
      </c>
      <c r="B363" s="832" t="s">
        <v>558</v>
      </c>
      <c r="C363" s="835" t="s">
        <v>586</v>
      </c>
      <c r="D363" s="863" t="s">
        <v>587</v>
      </c>
      <c r="E363" s="835" t="s">
        <v>2250</v>
      </c>
      <c r="F363" s="863" t="s">
        <v>2251</v>
      </c>
      <c r="G363" s="835" t="s">
        <v>2416</v>
      </c>
      <c r="H363" s="835" t="s">
        <v>2417</v>
      </c>
      <c r="I363" s="849">
        <v>5186.75</v>
      </c>
      <c r="J363" s="849">
        <v>5</v>
      </c>
      <c r="K363" s="850">
        <v>25933</v>
      </c>
    </row>
    <row r="364" spans="1:11" ht="14.4" customHeight="1" x14ac:dyDescent="0.3">
      <c r="A364" s="831" t="s">
        <v>557</v>
      </c>
      <c r="B364" s="832" t="s">
        <v>558</v>
      </c>
      <c r="C364" s="835" t="s">
        <v>586</v>
      </c>
      <c r="D364" s="863" t="s">
        <v>587</v>
      </c>
      <c r="E364" s="835" t="s">
        <v>2250</v>
      </c>
      <c r="F364" s="863" t="s">
        <v>2251</v>
      </c>
      <c r="G364" s="835" t="s">
        <v>2418</v>
      </c>
      <c r="H364" s="835" t="s">
        <v>2419</v>
      </c>
      <c r="I364" s="849">
        <v>5186.5</v>
      </c>
      <c r="J364" s="849">
        <v>33</v>
      </c>
      <c r="K364" s="850">
        <v>171154.5</v>
      </c>
    </row>
    <row r="365" spans="1:11" ht="14.4" customHeight="1" x14ac:dyDescent="0.3">
      <c r="A365" s="831" t="s">
        <v>557</v>
      </c>
      <c r="B365" s="832" t="s">
        <v>558</v>
      </c>
      <c r="C365" s="835" t="s">
        <v>586</v>
      </c>
      <c r="D365" s="863" t="s">
        <v>587</v>
      </c>
      <c r="E365" s="835" t="s">
        <v>2250</v>
      </c>
      <c r="F365" s="863" t="s">
        <v>2251</v>
      </c>
      <c r="G365" s="835" t="s">
        <v>2420</v>
      </c>
      <c r="H365" s="835" t="s">
        <v>2421</v>
      </c>
      <c r="I365" s="849">
        <v>5186.5</v>
      </c>
      <c r="J365" s="849">
        <v>69</v>
      </c>
      <c r="K365" s="850">
        <v>357868.5</v>
      </c>
    </row>
    <row r="366" spans="1:11" ht="14.4" customHeight="1" x14ac:dyDescent="0.3">
      <c r="A366" s="831" t="s">
        <v>557</v>
      </c>
      <c r="B366" s="832" t="s">
        <v>558</v>
      </c>
      <c r="C366" s="835" t="s">
        <v>586</v>
      </c>
      <c r="D366" s="863" t="s">
        <v>587</v>
      </c>
      <c r="E366" s="835" t="s">
        <v>2250</v>
      </c>
      <c r="F366" s="863" t="s">
        <v>2251</v>
      </c>
      <c r="G366" s="835" t="s">
        <v>2422</v>
      </c>
      <c r="H366" s="835" t="s">
        <v>2423</v>
      </c>
      <c r="I366" s="849">
        <v>5186.5</v>
      </c>
      <c r="J366" s="849">
        <v>63</v>
      </c>
      <c r="K366" s="850">
        <v>326749.5</v>
      </c>
    </row>
    <row r="367" spans="1:11" ht="14.4" customHeight="1" x14ac:dyDescent="0.3">
      <c r="A367" s="831" t="s">
        <v>557</v>
      </c>
      <c r="B367" s="832" t="s">
        <v>558</v>
      </c>
      <c r="C367" s="835" t="s">
        <v>586</v>
      </c>
      <c r="D367" s="863" t="s">
        <v>587</v>
      </c>
      <c r="E367" s="835" t="s">
        <v>2250</v>
      </c>
      <c r="F367" s="863" t="s">
        <v>2251</v>
      </c>
      <c r="G367" s="835" t="s">
        <v>2424</v>
      </c>
      <c r="H367" s="835" t="s">
        <v>2425</v>
      </c>
      <c r="I367" s="849">
        <v>1552.5</v>
      </c>
      <c r="J367" s="849">
        <v>254</v>
      </c>
      <c r="K367" s="850">
        <v>394335</v>
      </c>
    </row>
    <row r="368" spans="1:11" ht="14.4" customHeight="1" x14ac:dyDescent="0.3">
      <c r="A368" s="831" t="s">
        <v>557</v>
      </c>
      <c r="B368" s="832" t="s">
        <v>558</v>
      </c>
      <c r="C368" s="835" t="s">
        <v>586</v>
      </c>
      <c r="D368" s="863" t="s">
        <v>587</v>
      </c>
      <c r="E368" s="835" t="s">
        <v>2250</v>
      </c>
      <c r="F368" s="863" t="s">
        <v>2251</v>
      </c>
      <c r="G368" s="835" t="s">
        <v>2426</v>
      </c>
      <c r="H368" s="835" t="s">
        <v>2427</v>
      </c>
      <c r="I368" s="849">
        <v>1920.5</v>
      </c>
      <c r="J368" s="849">
        <v>4</v>
      </c>
      <c r="K368" s="850">
        <v>7682</v>
      </c>
    </row>
    <row r="369" spans="1:11" ht="14.4" customHeight="1" x14ac:dyDescent="0.3">
      <c r="A369" s="831" t="s">
        <v>557</v>
      </c>
      <c r="B369" s="832" t="s">
        <v>558</v>
      </c>
      <c r="C369" s="835" t="s">
        <v>586</v>
      </c>
      <c r="D369" s="863" t="s">
        <v>587</v>
      </c>
      <c r="E369" s="835" t="s">
        <v>2250</v>
      </c>
      <c r="F369" s="863" t="s">
        <v>2251</v>
      </c>
      <c r="G369" s="835" t="s">
        <v>2428</v>
      </c>
      <c r="H369" s="835" t="s">
        <v>2429</v>
      </c>
      <c r="I369" s="849">
        <v>1920.25</v>
      </c>
      <c r="J369" s="849">
        <v>2</v>
      </c>
      <c r="K369" s="850">
        <v>3840.5</v>
      </c>
    </row>
    <row r="370" spans="1:11" ht="14.4" customHeight="1" x14ac:dyDescent="0.3">
      <c r="A370" s="831" t="s">
        <v>557</v>
      </c>
      <c r="B370" s="832" t="s">
        <v>558</v>
      </c>
      <c r="C370" s="835" t="s">
        <v>586</v>
      </c>
      <c r="D370" s="863" t="s">
        <v>587</v>
      </c>
      <c r="E370" s="835" t="s">
        <v>2250</v>
      </c>
      <c r="F370" s="863" t="s">
        <v>2251</v>
      </c>
      <c r="G370" s="835" t="s">
        <v>2430</v>
      </c>
      <c r="H370" s="835" t="s">
        <v>2431</v>
      </c>
      <c r="I370" s="849">
        <v>5520</v>
      </c>
      <c r="J370" s="849">
        <v>12</v>
      </c>
      <c r="K370" s="850">
        <v>66240</v>
      </c>
    </row>
    <row r="371" spans="1:11" ht="14.4" customHeight="1" x14ac:dyDescent="0.3">
      <c r="A371" s="831" t="s">
        <v>557</v>
      </c>
      <c r="B371" s="832" t="s">
        <v>558</v>
      </c>
      <c r="C371" s="835" t="s">
        <v>586</v>
      </c>
      <c r="D371" s="863" t="s">
        <v>587</v>
      </c>
      <c r="E371" s="835" t="s">
        <v>2250</v>
      </c>
      <c r="F371" s="863" t="s">
        <v>2251</v>
      </c>
      <c r="G371" s="835" t="s">
        <v>2432</v>
      </c>
      <c r="H371" s="835" t="s">
        <v>2433</v>
      </c>
      <c r="I371" s="849">
        <v>2128.570068359375</v>
      </c>
      <c r="J371" s="849">
        <v>1</v>
      </c>
      <c r="K371" s="850">
        <v>2128.570068359375</v>
      </c>
    </row>
    <row r="372" spans="1:11" ht="14.4" customHeight="1" x14ac:dyDescent="0.3">
      <c r="A372" s="831" t="s">
        <v>557</v>
      </c>
      <c r="B372" s="832" t="s">
        <v>558</v>
      </c>
      <c r="C372" s="835" t="s">
        <v>586</v>
      </c>
      <c r="D372" s="863" t="s">
        <v>587</v>
      </c>
      <c r="E372" s="835" t="s">
        <v>2250</v>
      </c>
      <c r="F372" s="863" t="s">
        <v>2251</v>
      </c>
      <c r="G372" s="835" t="s">
        <v>2434</v>
      </c>
      <c r="H372" s="835" t="s">
        <v>2435</v>
      </c>
      <c r="I372" s="849">
        <v>3928.3450927734375</v>
      </c>
      <c r="J372" s="849">
        <v>3</v>
      </c>
      <c r="K372" s="850">
        <v>11785.030029296875</v>
      </c>
    </row>
    <row r="373" spans="1:11" ht="14.4" customHeight="1" x14ac:dyDescent="0.3">
      <c r="A373" s="831" t="s">
        <v>557</v>
      </c>
      <c r="B373" s="832" t="s">
        <v>558</v>
      </c>
      <c r="C373" s="835" t="s">
        <v>586</v>
      </c>
      <c r="D373" s="863" t="s">
        <v>587</v>
      </c>
      <c r="E373" s="835" t="s">
        <v>2250</v>
      </c>
      <c r="F373" s="863" t="s">
        <v>2251</v>
      </c>
      <c r="G373" s="835" t="s">
        <v>2436</v>
      </c>
      <c r="H373" s="835" t="s">
        <v>2437</v>
      </c>
      <c r="I373" s="849">
        <v>4385.3798828125</v>
      </c>
      <c r="J373" s="849">
        <v>1</v>
      </c>
      <c r="K373" s="850">
        <v>4385.3798828125</v>
      </c>
    </row>
    <row r="374" spans="1:11" ht="14.4" customHeight="1" x14ac:dyDescent="0.3">
      <c r="A374" s="831" t="s">
        <v>557</v>
      </c>
      <c r="B374" s="832" t="s">
        <v>558</v>
      </c>
      <c r="C374" s="835" t="s">
        <v>586</v>
      </c>
      <c r="D374" s="863" t="s">
        <v>587</v>
      </c>
      <c r="E374" s="835" t="s">
        <v>2250</v>
      </c>
      <c r="F374" s="863" t="s">
        <v>2251</v>
      </c>
      <c r="G374" s="835" t="s">
        <v>2438</v>
      </c>
      <c r="H374" s="835" t="s">
        <v>2439</v>
      </c>
      <c r="I374" s="849">
        <v>3928.340087890625</v>
      </c>
      <c r="J374" s="849">
        <v>3</v>
      </c>
      <c r="K374" s="850">
        <v>11785.020263671875</v>
      </c>
    </row>
    <row r="375" spans="1:11" ht="14.4" customHeight="1" x14ac:dyDescent="0.3">
      <c r="A375" s="831" t="s">
        <v>557</v>
      </c>
      <c r="B375" s="832" t="s">
        <v>558</v>
      </c>
      <c r="C375" s="835" t="s">
        <v>586</v>
      </c>
      <c r="D375" s="863" t="s">
        <v>587</v>
      </c>
      <c r="E375" s="835" t="s">
        <v>2250</v>
      </c>
      <c r="F375" s="863" t="s">
        <v>2251</v>
      </c>
      <c r="G375" s="835" t="s">
        <v>2440</v>
      </c>
      <c r="H375" s="835" t="s">
        <v>2441</v>
      </c>
      <c r="I375" s="849">
        <v>3928.340087890625</v>
      </c>
      <c r="J375" s="849">
        <v>3</v>
      </c>
      <c r="K375" s="850">
        <v>11785.020263671875</v>
      </c>
    </row>
    <row r="376" spans="1:11" ht="14.4" customHeight="1" x14ac:dyDescent="0.3">
      <c r="A376" s="831" t="s">
        <v>557</v>
      </c>
      <c r="B376" s="832" t="s">
        <v>558</v>
      </c>
      <c r="C376" s="835" t="s">
        <v>586</v>
      </c>
      <c r="D376" s="863" t="s">
        <v>587</v>
      </c>
      <c r="E376" s="835" t="s">
        <v>2250</v>
      </c>
      <c r="F376" s="863" t="s">
        <v>2251</v>
      </c>
      <c r="G376" s="835" t="s">
        <v>2442</v>
      </c>
      <c r="H376" s="835" t="s">
        <v>2443</v>
      </c>
      <c r="I376" s="849">
        <v>3928.3475952148437</v>
      </c>
      <c r="J376" s="849">
        <v>5</v>
      </c>
      <c r="K376" s="850">
        <v>19641.73046875</v>
      </c>
    </row>
    <row r="377" spans="1:11" ht="14.4" customHeight="1" x14ac:dyDescent="0.3">
      <c r="A377" s="831" t="s">
        <v>557</v>
      </c>
      <c r="B377" s="832" t="s">
        <v>558</v>
      </c>
      <c r="C377" s="835" t="s">
        <v>586</v>
      </c>
      <c r="D377" s="863" t="s">
        <v>587</v>
      </c>
      <c r="E377" s="835" t="s">
        <v>2250</v>
      </c>
      <c r="F377" s="863" t="s">
        <v>2251</v>
      </c>
      <c r="G377" s="835" t="s">
        <v>2444</v>
      </c>
      <c r="H377" s="835" t="s">
        <v>2445</v>
      </c>
      <c r="I377" s="849">
        <v>3928.340087890625</v>
      </c>
      <c r="J377" s="849">
        <v>1</v>
      </c>
      <c r="K377" s="850">
        <v>3928.340087890625</v>
      </c>
    </row>
    <row r="378" spans="1:11" ht="14.4" customHeight="1" x14ac:dyDescent="0.3">
      <c r="A378" s="831" t="s">
        <v>557</v>
      </c>
      <c r="B378" s="832" t="s">
        <v>558</v>
      </c>
      <c r="C378" s="835" t="s">
        <v>586</v>
      </c>
      <c r="D378" s="863" t="s">
        <v>587</v>
      </c>
      <c r="E378" s="835" t="s">
        <v>2250</v>
      </c>
      <c r="F378" s="863" t="s">
        <v>2251</v>
      </c>
      <c r="G378" s="835" t="s">
        <v>2446</v>
      </c>
      <c r="H378" s="835" t="s">
        <v>2447</v>
      </c>
      <c r="I378" s="849">
        <v>12904.5498046875</v>
      </c>
      <c r="J378" s="849">
        <v>1</v>
      </c>
      <c r="K378" s="850">
        <v>12904.5498046875</v>
      </c>
    </row>
    <row r="379" spans="1:11" ht="14.4" customHeight="1" x14ac:dyDescent="0.3">
      <c r="A379" s="831" t="s">
        <v>557</v>
      </c>
      <c r="B379" s="832" t="s">
        <v>558</v>
      </c>
      <c r="C379" s="835" t="s">
        <v>586</v>
      </c>
      <c r="D379" s="863" t="s">
        <v>587</v>
      </c>
      <c r="E379" s="835" t="s">
        <v>2250</v>
      </c>
      <c r="F379" s="863" t="s">
        <v>2251</v>
      </c>
      <c r="G379" s="835" t="s">
        <v>2448</v>
      </c>
      <c r="H379" s="835" t="s">
        <v>2449</v>
      </c>
      <c r="I379" s="849">
        <v>552</v>
      </c>
      <c r="J379" s="849">
        <v>4</v>
      </c>
      <c r="K379" s="850">
        <v>2208</v>
      </c>
    </row>
    <row r="380" spans="1:11" ht="14.4" customHeight="1" x14ac:dyDescent="0.3">
      <c r="A380" s="831" t="s">
        <v>557</v>
      </c>
      <c r="B380" s="832" t="s">
        <v>558</v>
      </c>
      <c r="C380" s="835" t="s">
        <v>586</v>
      </c>
      <c r="D380" s="863" t="s">
        <v>587</v>
      </c>
      <c r="E380" s="835" t="s">
        <v>2250</v>
      </c>
      <c r="F380" s="863" t="s">
        <v>2251</v>
      </c>
      <c r="G380" s="835" t="s">
        <v>2450</v>
      </c>
      <c r="H380" s="835" t="s">
        <v>2451</v>
      </c>
      <c r="I380" s="849">
        <v>1576.6657366071429</v>
      </c>
      <c r="J380" s="849">
        <v>12</v>
      </c>
      <c r="K380" s="850">
        <v>27139.280490636826</v>
      </c>
    </row>
    <row r="381" spans="1:11" ht="14.4" customHeight="1" x14ac:dyDescent="0.3">
      <c r="A381" s="831" t="s">
        <v>557</v>
      </c>
      <c r="B381" s="832" t="s">
        <v>558</v>
      </c>
      <c r="C381" s="835" t="s">
        <v>586</v>
      </c>
      <c r="D381" s="863" t="s">
        <v>587</v>
      </c>
      <c r="E381" s="835" t="s">
        <v>2250</v>
      </c>
      <c r="F381" s="863" t="s">
        <v>2251</v>
      </c>
      <c r="G381" s="835" t="s">
        <v>2452</v>
      </c>
      <c r="H381" s="835" t="s">
        <v>2453</v>
      </c>
      <c r="I381" s="849">
        <v>309.85000610351562</v>
      </c>
      <c r="J381" s="849">
        <v>2</v>
      </c>
      <c r="K381" s="850">
        <v>619.69000244140625</v>
      </c>
    </row>
    <row r="382" spans="1:11" ht="14.4" customHeight="1" x14ac:dyDescent="0.3">
      <c r="A382" s="831" t="s">
        <v>557</v>
      </c>
      <c r="B382" s="832" t="s">
        <v>558</v>
      </c>
      <c r="C382" s="835" t="s">
        <v>586</v>
      </c>
      <c r="D382" s="863" t="s">
        <v>587</v>
      </c>
      <c r="E382" s="835" t="s">
        <v>2250</v>
      </c>
      <c r="F382" s="863" t="s">
        <v>2251</v>
      </c>
      <c r="G382" s="835" t="s">
        <v>2454</v>
      </c>
      <c r="H382" s="835" t="s">
        <v>2455</v>
      </c>
      <c r="I382" s="849">
        <v>309.85000610351562</v>
      </c>
      <c r="J382" s="849">
        <v>1</v>
      </c>
      <c r="K382" s="850">
        <v>309.85000610351562</v>
      </c>
    </row>
    <row r="383" spans="1:11" ht="14.4" customHeight="1" x14ac:dyDescent="0.3">
      <c r="A383" s="831" t="s">
        <v>557</v>
      </c>
      <c r="B383" s="832" t="s">
        <v>558</v>
      </c>
      <c r="C383" s="835" t="s">
        <v>586</v>
      </c>
      <c r="D383" s="863" t="s">
        <v>587</v>
      </c>
      <c r="E383" s="835" t="s">
        <v>2250</v>
      </c>
      <c r="F383" s="863" t="s">
        <v>2251</v>
      </c>
      <c r="G383" s="835" t="s">
        <v>2456</v>
      </c>
      <c r="H383" s="835" t="s">
        <v>2457</v>
      </c>
      <c r="I383" s="849">
        <v>5506.5498046875</v>
      </c>
      <c r="J383" s="849">
        <v>2</v>
      </c>
      <c r="K383" s="850">
        <v>11013.08984375</v>
      </c>
    </row>
    <row r="384" spans="1:11" ht="14.4" customHeight="1" x14ac:dyDescent="0.3">
      <c r="A384" s="831" t="s">
        <v>557</v>
      </c>
      <c r="B384" s="832" t="s">
        <v>558</v>
      </c>
      <c r="C384" s="835" t="s">
        <v>586</v>
      </c>
      <c r="D384" s="863" t="s">
        <v>587</v>
      </c>
      <c r="E384" s="835" t="s">
        <v>2250</v>
      </c>
      <c r="F384" s="863" t="s">
        <v>2251</v>
      </c>
      <c r="G384" s="835" t="s">
        <v>2458</v>
      </c>
      <c r="H384" s="835" t="s">
        <v>2459</v>
      </c>
      <c r="I384" s="849">
        <v>5332.1201171875</v>
      </c>
      <c r="J384" s="849">
        <v>1</v>
      </c>
      <c r="K384" s="850">
        <v>5332.1201171875</v>
      </c>
    </row>
    <row r="385" spans="1:11" ht="14.4" customHeight="1" x14ac:dyDescent="0.3">
      <c r="A385" s="831" t="s">
        <v>557</v>
      </c>
      <c r="B385" s="832" t="s">
        <v>558</v>
      </c>
      <c r="C385" s="835" t="s">
        <v>586</v>
      </c>
      <c r="D385" s="863" t="s">
        <v>587</v>
      </c>
      <c r="E385" s="835" t="s">
        <v>2250</v>
      </c>
      <c r="F385" s="863" t="s">
        <v>2251</v>
      </c>
      <c r="G385" s="835" t="s">
        <v>2460</v>
      </c>
      <c r="H385" s="835" t="s">
        <v>2461</v>
      </c>
      <c r="I385" s="849">
        <v>4887.776774088542</v>
      </c>
      <c r="J385" s="849">
        <v>4</v>
      </c>
      <c r="K385" s="850">
        <v>18662.42041015625</v>
      </c>
    </row>
    <row r="386" spans="1:11" ht="14.4" customHeight="1" x14ac:dyDescent="0.3">
      <c r="A386" s="831" t="s">
        <v>557</v>
      </c>
      <c r="B386" s="832" t="s">
        <v>558</v>
      </c>
      <c r="C386" s="835" t="s">
        <v>586</v>
      </c>
      <c r="D386" s="863" t="s">
        <v>587</v>
      </c>
      <c r="E386" s="835" t="s">
        <v>2250</v>
      </c>
      <c r="F386" s="863" t="s">
        <v>2251</v>
      </c>
      <c r="G386" s="835" t="s">
        <v>2462</v>
      </c>
      <c r="H386" s="835" t="s">
        <v>2463</v>
      </c>
      <c r="I386" s="849">
        <v>3999.090087890625</v>
      </c>
      <c r="J386" s="849">
        <v>3</v>
      </c>
      <c r="K386" s="850">
        <v>11997.270263671875</v>
      </c>
    </row>
    <row r="387" spans="1:11" ht="14.4" customHeight="1" x14ac:dyDescent="0.3">
      <c r="A387" s="831" t="s">
        <v>557</v>
      </c>
      <c r="B387" s="832" t="s">
        <v>558</v>
      </c>
      <c r="C387" s="835" t="s">
        <v>586</v>
      </c>
      <c r="D387" s="863" t="s">
        <v>587</v>
      </c>
      <c r="E387" s="835" t="s">
        <v>2250</v>
      </c>
      <c r="F387" s="863" t="s">
        <v>2251</v>
      </c>
      <c r="G387" s="835" t="s">
        <v>2464</v>
      </c>
      <c r="H387" s="835" t="s">
        <v>2465</v>
      </c>
      <c r="I387" s="849">
        <v>3999.090087890625</v>
      </c>
      <c r="J387" s="849">
        <v>3</v>
      </c>
      <c r="K387" s="850">
        <v>11997.26953125</v>
      </c>
    </row>
    <row r="388" spans="1:11" ht="14.4" customHeight="1" x14ac:dyDescent="0.3">
      <c r="A388" s="831" t="s">
        <v>557</v>
      </c>
      <c r="B388" s="832" t="s">
        <v>558</v>
      </c>
      <c r="C388" s="835" t="s">
        <v>586</v>
      </c>
      <c r="D388" s="863" t="s">
        <v>587</v>
      </c>
      <c r="E388" s="835" t="s">
        <v>2250</v>
      </c>
      <c r="F388" s="863" t="s">
        <v>2251</v>
      </c>
      <c r="G388" s="835" t="s">
        <v>2466</v>
      </c>
      <c r="H388" s="835" t="s">
        <v>2467</v>
      </c>
      <c r="I388" s="849">
        <v>3999.0934244791665</v>
      </c>
      <c r="J388" s="849">
        <v>8</v>
      </c>
      <c r="K388" s="850">
        <v>31992.760009765625</v>
      </c>
    </row>
    <row r="389" spans="1:11" ht="14.4" customHeight="1" x14ac:dyDescent="0.3">
      <c r="A389" s="831" t="s">
        <v>557</v>
      </c>
      <c r="B389" s="832" t="s">
        <v>558</v>
      </c>
      <c r="C389" s="835" t="s">
        <v>586</v>
      </c>
      <c r="D389" s="863" t="s">
        <v>587</v>
      </c>
      <c r="E389" s="835" t="s">
        <v>2250</v>
      </c>
      <c r="F389" s="863" t="s">
        <v>2251</v>
      </c>
      <c r="G389" s="835" t="s">
        <v>2468</v>
      </c>
      <c r="H389" s="835" t="s">
        <v>2469</v>
      </c>
      <c r="I389" s="849">
        <v>4332.3500366210937</v>
      </c>
      <c r="J389" s="849">
        <v>10</v>
      </c>
      <c r="K389" s="850">
        <v>42656.96923828125</v>
      </c>
    </row>
    <row r="390" spans="1:11" ht="14.4" customHeight="1" x14ac:dyDescent="0.3">
      <c r="A390" s="831" t="s">
        <v>557</v>
      </c>
      <c r="B390" s="832" t="s">
        <v>558</v>
      </c>
      <c r="C390" s="835" t="s">
        <v>586</v>
      </c>
      <c r="D390" s="863" t="s">
        <v>587</v>
      </c>
      <c r="E390" s="835" t="s">
        <v>2250</v>
      </c>
      <c r="F390" s="863" t="s">
        <v>2251</v>
      </c>
      <c r="G390" s="835" t="s">
        <v>2470</v>
      </c>
      <c r="H390" s="835" t="s">
        <v>2471</v>
      </c>
      <c r="I390" s="849">
        <v>3999.090087890625</v>
      </c>
      <c r="J390" s="849">
        <v>3</v>
      </c>
      <c r="K390" s="850">
        <v>11997.270263671875</v>
      </c>
    </row>
    <row r="391" spans="1:11" ht="14.4" customHeight="1" x14ac:dyDescent="0.3">
      <c r="A391" s="831" t="s">
        <v>557</v>
      </c>
      <c r="B391" s="832" t="s">
        <v>558</v>
      </c>
      <c r="C391" s="835" t="s">
        <v>586</v>
      </c>
      <c r="D391" s="863" t="s">
        <v>587</v>
      </c>
      <c r="E391" s="835" t="s">
        <v>2250</v>
      </c>
      <c r="F391" s="863" t="s">
        <v>2251</v>
      </c>
      <c r="G391" s="835" t="s">
        <v>2472</v>
      </c>
      <c r="H391" s="835" t="s">
        <v>2473</v>
      </c>
      <c r="I391" s="849">
        <v>3999.090087890625</v>
      </c>
      <c r="J391" s="849">
        <v>2</v>
      </c>
      <c r="K391" s="850">
        <v>7998.18017578125</v>
      </c>
    </row>
    <row r="392" spans="1:11" ht="14.4" customHeight="1" x14ac:dyDescent="0.3">
      <c r="A392" s="831" t="s">
        <v>557</v>
      </c>
      <c r="B392" s="832" t="s">
        <v>558</v>
      </c>
      <c r="C392" s="835" t="s">
        <v>586</v>
      </c>
      <c r="D392" s="863" t="s">
        <v>587</v>
      </c>
      <c r="E392" s="835" t="s">
        <v>2250</v>
      </c>
      <c r="F392" s="863" t="s">
        <v>2251</v>
      </c>
      <c r="G392" s="835" t="s">
        <v>2474</v>
      </c>
      <c r="H392" s="835" t="s">
        <v>2475</v>
      </c>
      <c r="I392" s="849">
        <v>5332.1298828125</v>
      </c>
      <c r="J392" s="849">
        <v>2</v>
      </c>
      <c r="K392" s="850">
        <v>10664.25</v>
      </c>
    </row>
    <row r="393" spans="1:11" ht="14.4" customHeight="1" x14ac:dyDescent="0.3">
      <c r="A393" s="831" t="s">
        <v>557</v>
      </c>
      <c r="B393" s="832" t="s">
        <v>558</v>
      </c>
      <c r="C393" s="835" t="s">
        <v>586</v>
      </c>
      <c r="D393" s="863" t="s">
        <v>587</v>
      </c>
      <c r="E393" s="835" t="s">
        <v>2250</v>
      </c>
      <c r="F393" s="863" t="s">
        <v>2251</v>
      </c>
      <c r="G393" s="835" t="s">
        <v>2476</v>
      </c>
      <c r="H393" s="835" t="s">
        <v>2477</v>
      </c>
      <c r="I393" s="849">
        <v>561.88144356863836</v>
      </c>
      <c r="J393" s="849">
        <v>44</v>
      </c>
      <c r="K393" s="850">
        <v>34241.850039061159</v>
      </c>
    </row>
    <row r="394" spans="1:11" ht="14.4" customHeight="1" x14ac:dyDescent="0.3">
      <c r="A394" s="831" t="s">
        <v>557</v>
      </c>
      <c r="B394" s="832" t="s">
        <v>558</v>
      </c>
      <c r="C394" s="835" t="s">
        <v>586</v>
      </c>
      <c r="D394" s="863" t="s">
        <v>587</v>
      </c>
      <c r="E394" s="835" t="s">
        <v>2250</v>
      </c>
      <c r="F394" s="863" t="s">
        <v>2251</v>
      </c>
      <c r="G394" s="835" t="s">
        <v>2478</v>
      </c>
      <c r="H394" s="835" t="s">
        <v>2479</v>
      </c>
      <c r="I394" s="849">
        <v>2174.60009765625</v>
      </c>
      <c r="J394" s="849">
        <v>2</v>
      </c>
      <c r="K394" s="850">
        <v>4349.2001953125</v>
      </c>
    </row>
    <row r="395" spans="1:11" ht="14.4" customHeight="1" x14ac:dyDescent="0.3">
      <c r="A395" s="831" t="s">
        <v>557</v>
      </c>
      <c r="B395" s="832" t="s">
        <v>558</v>
      </c>
      <c r="C395" s="835" t="s">
        <v>586</v>
      </c>
      <c r="D395" s="863" t="s">
        <v>587</v>
      </c>
      <c r="E395" s="835" t="s">
        <v>2250</v>
      </c>
      <c r="F395" s="863" t="s">
        <v>2251</v>
      </c>
      <c r="G395" s="835" t="s">
        <v>2480</v>
      </c>
      <c r="H395" s="835" t="s">
        <v>2481</v>
      </c>
      <c r="I395" s="849">
        <v>405.47000122070312</v>
      </c>
      <c r="J395" s="849">
        <v>2</v>
      </c>
      <c r="K395" s="850">
        <v>810.92999267578125</v>
      </c>
    </row>
    <row r="396" spans="1:11" ht="14.4" customHeight="1" x14ac:dyDescent="0.3">
      <c r="A396" s="831" t="s">
        <v>557</v>
      </c>
      <c r="B396" s="832" t="s">
        <v>558</v>
      </c>
      <c r="C396" s="835" t="s">
        <v>586</v>
      </c>
      <c r="D396" s="863" t="s">
        <v>587</v>
      </c>
      <c r="E396" s="835" t="s">
        <v>2250</v>
      </c>
      <c r="F396" s="863" t="s">
        <v>2251</v>
      </c>
      <c r="G396" s="835" t="s">
        <v>2482</v>
      </c>
      <c r="H396" s="835" t="s">
        <v>2483</v>
      </c>
      <c r="I396" s="849">
        <v>405.47000122070312</v>
      </c>
      <c r="J396" s="849">
        <v>7</v>
      </c>
      <c r="K396" s="850">
        <v>2838.27001953125</v>
      </c>
    </row>
    <row r="397" spans="1:11" ht="14.4" customHeight="1" x14ac:dyDescent="0.3">
      <c r="A397" s="831" t="s">
        <v>557</v>
      </c>
      <c r="B397" s="832" t="s">
        <v>558</v>
      </c>
      <c r="C397" s="835" t="s">
        <v>586</v>
      </c>
      <c r="D397" s="863" t="s">
        <v>587</v>
      </c>
      <c r="E397" s="835" t="s">
        <v>2250</v>
      </c>
      <c r="F397" s="863" t="s">
        <v>2251</v>
      </c>
      <c r="G397" s="835" t="s">
        <v>2484</v>
      </c>
      <c r="H397" s="835" t="s">
        <v>2485</v>
      </c>
      <c r="I397" s="849">
        <v>205.19000244140625</v>
      </c>
      <c r="J397" s="849">
        <v>900</v>
      </c>
      <c r="K397" s="850">
        <v>184675.046875</v>
      </c>
    </row>
    <row r="398" spans="1:11" ht="14.4" customHeight="1" x14ac:dyDescent="0.3">
      <c r="A398" s="831" t="s">
        <v>557</v>
      </c>
      <c r="B398" s="832" t="s">
        <v>558</v>
      </c>
      <c r="C398" s="835" t="s">
        <v>586</v>
      </c>
      <c r="D398" s="863" t="s">
        <v>587</v>
      </c>
      <c r="E398" s="835" t="s">
        <v>2250</v>
      </c>
      <c r="F398" s="863" t="s">
        <v>2251</v>
      </c>
      <c r="G398" s="835" t="s">
        <v>2486</v>
      </c>
      <c r="H398" s="835" t="s">
        <v>2487</v>
      </c>
      <c r="I398" s="849">
        <v>2174.60009765625</v>
      </c>
      <c r="J398" s="849">
        <v>1</v>
      </c>
      <c r="K398" s="850">
        <v>2174.60009765625</v>
      </c>
    </row>
    <row r="399" spans="1:11" ht="14.4" customHeight="1" x14ac:dyDescent="0.3">
      <c r="A399" s="831" t="s">
        <v>557</v>
      </c>
      <c r="B399" s="832" t="s">
        <v>558</v>
      </c>
      <c r="C399" s="835" t="s">
        <v>586</v>
      </c>
      <c r="D399" s="863" t="s">
        <v>587</v>
      </c>
      <c r="E399" s="835" t="s">
        <v>2250</v>
      </c>
      <c r="F399" s="863" t="s">
        <v>2251</v>
      </c>
      <c r="G399" s="835" t="s">
        <v>2488</v>
      </c>
      <c r="H399" s="835" t="s">
        <v>2489</v>
      </c>
      <c r="I399" s="849">
        <v>473.45333862304687</v>
      </c>
      <c r="J399" s="849">
        <v>3</v>
      </c>
      <c r="K399" s="850">
        <v>1420.3600158691406</v>
      </c>
    </row>
    <row r="400" spans="1:11" ht="14.4" customHeight="1" x14ac:dyDescent="0.3">
      <c r="A400" s="831" t="s">
        <v>557</v>
      </c>
      <c r="B400" s="832" t="s">
        <v>558</v>
      </c>
      <c r="C400" s="835" t="s">
        <v>586</v>
      </c>
      <c r="D400" s="863" t="s">
        <v>587</v>
      </c>
      <c r="E400" s="835" t="s">
        <v>2250</v>
      </c>
      <c r="F400" s="863" t="s">
        <v>2251</v>
      </c>
      <c r="G400" s="835" t="s">
        <v>2490</v>
      </c>
      <c r="H400" s="835" t="s">
        <v>2491</v>
      </c>
      <c r="I400" s="849">
        <v>785.46002197265625</v>
      </c>
      <c r="J400" s="849">
        <v>1</v>
      </c>
      <c r="K400" s="850">
        <v>785.46002197265625</v>
      </c>
    </row>
    <row r="401" spans="1:11" ht="14.4" customHeight="1" x14ac:dyDescent="0.3">
      <c r="A401" s="831" t="s">
        <v>557</v>
      </c>
      <c r="B401" s="832" t="s">
        <v>558</v>
      </c>
      <c r="C401" s="835" t="s">
        <v>586</v>
      </c>
      <c r="D401" s="863" t="s">
        <v>587</v>
      </c>
      <c r="E401" s="835" t="s">
        <v>2250</v>
      </c>
      <c r="F401" s="863" t="s">
        <v>2251</v>
      </c>
      <c r="G401" s="835" t="s">
        <v>2492</v>
      </c>
      <c r="H401" s="835" t="s">
        <v>2493</v>
      </c>
      <c r="I401" s="849">
        <v>706.90997314453125</v>
      </c>
      <c r="J401" s="849">
        <v>1</v>
      </c>
      <c r="K401" s="850">
        <v>706.90997314453125</v>
      </c>
    </row>
    <row r="402" spans="1:11" ht="14.4" customHeight="1" x14ac:dyDescent="0.3">
      <c r="A402" s="831" t="s">
        <v>557</v>
      </c>
      <c r="B402" s="832" t="s">
        <v>558</v>
      </c>
      <c r="C402" s="835" t="s">
        <v>586</v>
      </c>
      <c r="D402" s="863" t="s">
        <v>587</v>
      </c>
      <c r="E402" s="835" t="s">
        <v>2250</v>
      </c>
      <c r="F402" s="863" t="s">
        <v>2251</v>
      </c>
      <c r="G402" s="835" t="s">
        <v>2494</v>
      </c>
      <c r="H402" s="835" t="s">
        <v>2495</v>
      </c>
      <c r="I402" s="849">
        <v>785.469970703125</v>
      </c>
      <c r="J402" s="849">
        <v>2</v>
      </c>
      <c r="K402" s="850">
        <v>1570.9300537109375</v>
      </c>
    </row>
    <row r="403" spans="1:11" ht="14.4" customHeight="1" x14ac:dyDescent="0.3">
      <c r="A403" s="831" t="s">
        <v>557</v>
      </c>
      <c r="B403" s="832" t="s">
        <v>558</v>
      </c>
      <c r="C403" s="835" t="s">
        <v>586</v>
      </c>
      <c r="D403" s="863" t="s">
        <v>587</v>
      </c>
      <c r="E403" s="835" t="s">
        <v>2250</v>
      </c>
      <c r="F403" s="863" t="s">
        <v>2251</v>
      </c>
      <c r="G403" s="835" t="s">
        <v>2496</v>
      </c>
      <c r="H403" s="835" t="s">
        <v>2497</v>
      </c>
      <c r="I403" s="849">
        <v>785.46002197265625</v>
      </c>
      <c r="J403" s="849">
        <v>4</v>
      </c>
      <c r="K403" s="850">
        <v>3141.8399047851562</v>
      </c>
    </row>
    <row r="404" spans="1:11" ht="14.4" customHeight="1" x14ac:dyDescent="0.3">
      <c r="A404" s="831" t="s">
        <v>557</v>
      </c>
      <c r="B404" s="832" t="s">
        <v>558</v>
      </c>
      <c r="C404" s="835" t="s">
        <v>586</v>
      </c>
      <c r="D404" s="863" t="s">
        <v>587</v>
      </c>
      <c r="E404" s="835" t="s">
        <v>2250</v>
      </c>
      <c r="F404" s="863" t="s">
        <v>2251</v>
      </c>
      <c r="G404" s="835" t="s">
        <v>2498</v>
      </c>
      <c r="H404" s="835" t="s">
        <v>2499</v>
      </c>
      <c r="I404" s="849">
        <v>2078.06005859375</v>
      </c>
      <c r="J404" s="849">
        <v>9</v>
      </c>
      <c r="K404" s="850">
        <v>18702.5498046875</v>
      </c>
    </row>
    <row r="405" spans="1:11" ht="14.4" customHeight="1" x14ac:dyDescent="0.3">
      <c r="A405" s="831" t="s">
        <v>557</v>
      </c>
      <c r="B405" s="832" t="s">
        <v>558</v>
      </c>
      <c r="C405" s="835" t="s">
        <v>586</v>
      </c>
      <c r="D405" s="863" t="s">
        <v>587</v>
      </c>
      <c r="E405" s="835" t="s">
        <v>2250</v>
      </c>
      <c r="F405" s="863" t="s">
        <v>2251</v>
      </c>
      <c r="G405" s="835" t="s">
        <v>2500</v>
      </c>
      <c r="H405" s="835" t="s">
        <v>2501</v>
      </c>
      <c r="I405" s="849">
        <v>2787.1298828125</v>
      </c>
      <c r="J405" s="849">
        <v>1</v>
      </c>
      <c r="K405" s="850">
        <v>2787.1298828125</v>
      </c>
    </row>
    <row r="406" spans="1:11" ht="14.4" customHeight="1" x14ac:dyDescent="0.3">
      <c r="A406" s="831" t="s">
        <v>557</v>
      </c>
      <c r="B406" s="832" t="s">
        <v>558</v>
      </c>
      <c r="C406" s="835" t="s">
        <v>586</v>
      </c>
      <c r="D406" s="863" t="s">
        <v>587</v>
      </c>
      <c r="E406" s="835" t="s">
        <v>2250</v>
      </c>
      <c r="F406" s="863" t="s">
        <v>2251</v>
      </c>
      <c r="G406" s="835" t="s">
        <v>2502</v>
      </c>
      <c r="H406" s="835" t="s">
        <v>2503</v>
      </c>
      <c r="I406" s="849">
        <v>6520.7998046875</v>
      </c>
      <c r="J406" s="849">
        <v>4</v>
      </c>
      <c r="K406" s="850">
        <v>26083.189453125</v>
      </c>
    </row>
    <row r="407" spans="1:11" ht="14.4" customHeight="1" x14ac:dyDescent="0.3">
      <c r="A407" s="831" t="s">
        <v>557</v>
      </c>
      <c r="B407" s="832" t="s">
        <v>558</v>
      </c>
      <c r="C407" s="835" t="s">
        <v>586</v>
      </c>
      <c r="D407" s="863" t="s">
        <v>587</v>
      </c>
      <c r="E407" s="835" t="s">
        <v>2504</v>
      </c>
      <c r="F407" s="863" t="s">
        <v>2505</v>
      </c>
      <c r="G407" s="835" t="s">
        <v>2506</v>
      </c>
      <c r="H407" s="835" t="s">
        <v>2507</v>
      </c>
      <c r="I407" s="849">
        <v>0.61000001896172762</v>
      </c>
      <c r="J407" s="849">
        <v>2</v>
      </c>
      <c r="K407" s="850">
        <v>1.2200000379234552</v>
      </c>
    </row>
    <row r="408" spans="1:11" ht="14.4" customHeight="1" x14ac:dyDescent="0.3">
      <c r="A408" s="831" t="s">
        <v>557</v>
      </c>
      <c r="B408" s="832" t="s">
        <v>558</v>
      </c>
      <c r="C408" s="835" t="s">
        <v>586</v>
      </c>
      <c r="D408" s="863" t="s">
        <v>587</v>
      </c>
      <c r="E408" s="835" t="s">
        <v>2504</v>
      </c>
      <c r="F408" s="863" t="s">
        <v>2505</v>
      </c>
      <c r="G408" s="835" t="s">
        <v>2508</v>
      </c>
      <c r="H408" s="835" t="s">
        <v>2509</v>
      </c>
      <c r="I408" s="849">
        <v>9.9999997764825821E-3</v>
      </c>
      <c r="J408" s="849">
        <v>1</v>
      </c>
      <c r="K408" s="850">
        <v>9.9999997764825821E-3</v>
      </c>
    </row>
    <row r="409" spans="1:11" ht="14.4" customHeight="1" x14ac:dyDescent="0.3">
      <c r="A409" s="831" t="s">
        <v>557</v>
      </c>
      <c r="B409" s="832" t="s">
        <v>558</v>
      </c>
      <c r="C409" s="835" t="s">
        <v>586</v>
      </c>
      <c r="D409" s="863" t="s">
        <v>587</v>
      </c>
      <c r="E409" s="835" t="s">
        <v>2504</v>
      </c>
      <c r="F409" s="863" t="s">
        <v>2505</v>
      </c>
      <c r="G409" s="835" t="s">
        <v>2510</v>
      </c>
      <c r="H409" s="835" t="s">
        <v>2511</v>
      </c>
      <c r="I409" s="849">
        <v>60984.828125</v>
      </c>
      <c r="J409" s="849">
        <v>4</v>
      </c>
      <c r="K409" s="850">
        <v>243939.3125</v>
      </c>
    </row>
    <row r="410" spans="1:11" ht="14.4" customHeight="1" x14ac:dyDescent="0.3">
      <c r="A410" s="831" t="s">
        <v>557</v>
      </c>
      <c r="B410" s="832" t="s">
        <v>558</v>
      </c>
      <c r="C410" s="835" t="s">
        <v>586</v>
      </c>
      <c r="D410" s="863" t="s">
        <v>587</v>
      </c>
      <c r="E410" s="835" t="s">
        <v>2504</v>
      </c>
      <c r="F410" s="863" t="s">
        <v>2505</v>
      </c>
      <c r="G410" s="835" t="s">
        <v>2512</v>
      </c>
      <c r="H410" s="835" t="s">
        <v>2513</v>
      </c>
      <c r="I410" s="849">
        <v>60984.80078125</v>
      </c>
      <c r="J410" s="849">
        <v>1</v>
      </c>
      <c r="K410" s="850">
        <v>60984.80078125</v>
      </c>
    </row>
    <row r="411" spans="1:11" ht="14.4" customHeight="1" x14ac:dyDescent="0.3">
      <c r="A411" s="831" t="s">
        <v>557</v>
      </c>
      <c r="B411" s="832" t="s">
        <v>558</v>
      </c>
      <c r="C411" s="835" t="s">
        <v>586</v>
      </c>
      <c r="D411" s="863" t="s">
        <v>587</v>
      </c>
      <c r="E411" s="835" t="s">
        <v>2504</v>
      </c>
      <c r="F411" s="863" t="s">
        <v>2505</v>
      </c>
      <c r="G411" s="835" t="s">
        <v>2514</v>
      </c>
      <c r="H411" s="835" t="s">
        <v>2515</v>
      </c>
      <c r="I411" s="849">
        <v>59683.7890625</v>
      </c>
      <c r="J411" s="849">
        <v>2</v>
      </c>
      <c r="K411" s="850">
        <v>119367.578125</v>
      </c>
    </row>
    <row r="412" spans="1:11" ht="14.4" customHeight="1" x14ac:dyDescent="0.3">
      <c r="A412" s="831" t="s">
        <v>557</v>
      </c>
      <c r="B412" s="832" t="s">
        <v>558</v>
      </c>
      <c r="C412" s="835" t="s">
        <v>586</v>
      </c>
      <c r="D412" s="863" t="s">
        <v>587</v>
      </c>
      <c r="E412" s="835" t="s">
        <v>2504</v>
      </c>
      <c r="F412" s="863" t="s">
        <v>2505</v>
      </c>
      <c r="G412" s="835" t="s">
        <v>2516</v>
      </c>
      <c r="H412" s="835" t="s">
        <v>2517</v>
      </c>
      <c r="I412" s="849">
        <v>26544.30078125</v>
      </c>
      <c r="J412" s="849">
        <v>2</v>
      </c>
      <c r="K412" s="850">
        <v>53088.6015625</v>
      </c>
    </row>
    <row r="413" spans="1:11" ht="14.4" customHeight="1" x14ac:dyDescent="0.3">
      <c r="A413" s="831" t="s">
        <v>557</v>
      </c>
      <c r="B413" s="832" t="s">
        <v>558</v>
      </c>
      <c r="C413" s="835" t="s">
        <v>586</v>
      </c>
      <c r="D413" s="863" t="s">
        <v>587</v>
      </c>
      <c r="E413" s="835" t="s">
        <v>2504</v>
      </c>
      <c r="F413" s="863" t="s">
        <v>2505</v>
      </c>
      <c r="G413" s="835" t="s">
        <v>2518</v>
      </c>
      <c r="H413" s="835" t="s">
        <v>2519</v>
      </c>
      <c r="I413" s="849">
        <v>0.61000001896172762</v>
      </c>
      <c r="J413" s="849">
        <v>2</v>
      </c>
      <c r="K413" s="850">
        <v>1.2200000379234552</v>
      </c>
    </row>
    <row r="414" spans="1:11" ht="14.4" customHeight="1" x14ac:dyDescent="0.3">
      <c r="A414" s="831" t="s">
        <v>557</v>
      </c>
      <c r="B414" s="832" t="s">
        <v>558</v>
      </c>
      <c r="C414" s="835" t="s">
        <v>586</v>
      </c>
      <c r="D414" s="863" t="s">
        <v>587</v>
      </c>
      <c r="E414" s="835" t="s">
        <v>2504</v>
      </c>
      <c r="F414" s="863" t="s">
        <v>2505</v>
      </c>
      <c r="G414" s="835" t="s">
        <v>2520</v>
      </c>
      <c r="H414" s="835" t="s">
        <v>2521</v>
      </c>
      <c r="I414" s="849">
        <v>20540.669921875</v>
      </c>
      <c r="J414" s="849">
        <v>1</v>
      </c>
      <c r="K414" s="850">
        <v>20540.669921875</v>
      </c>
    </row>
    <row r="415" spans="1:11" ht="14.4" customHeight="1" x14ac:dyDescent="0.3">
      <c r="A415" s="831" t="s">
        <v>557</v>
      </c>
      <c r="B415" s="832" t="s">
        <v>558</v>
      </c>
      <c r="C415" s="835" t="s">
        <v>586</v>
      </c>
      <c r="D415" s="863" t="s">
        <v>587</v>
      </c>
      <c r="E415" s="835" t="s">
        <v>2504</v>
      </c>
      <c r="F415" s="863" t="s">
        <v>2505</v>
      </c>
      <c r="G415" s="835" t="s">
        <v>2522</v>
      </c>
      <c r="H415" s="835" t="s">
        <v>2523</v>
      </c>
      <c r="I415" s="849">
        <v>0.38999999190370244</v>
      </c>
      <c r="J415" s="849">
        <v>3</v>
      </c>
      <c r="K415" s="850">
        <v>1.1699999757111073</v>
      </c>
    </row>
    <row r="416" spans="1:11" ht="14.4" customHeight="1" x14ac:dyDescent="0.3">
      <c r="A416" s="831" t="s">
        <v>557</v>
      </c>
      <c r="B416" s="832" t="s">
        <v>558</v>
      </c>
      <c r="C416" s="835" t="s">
        <v>586</v>
      </c>
      <c r="D416" s="863" t="s">
        <v>587</v>
      </c>
      <c r="E416" s="835" t="s">
        <v>2504</v>
      </c>
      <c r="F416" s="863" t="s">
        <v>2505</v>
      </c>
      <c r="G416" s="835" t="s">
        <v>2524</v>
      </c>
      <c r="H416" s="835" t="s">
        <v>2525</v>
      </c>
      <c r="I416" s="849">
        <v>34440.26953125</v>
      </c>
      <c r="J416" s="849">
        <v>1</v>
      </c>
      <c r="K416" s="850">
        <v>34440.26953125</v>
      </c>
    </row>
    <row r="417" spans="1:11" ht="14.4" customHeight="1" x14ac:dyDescent="0.3">
      <c r="A417" s="831" t="s">
        <v>557</v>
      </c>
      <c r="B417" s="832" t="s">
        <v>558</v>
      </c>
      <c r="C417" s="835" t="s">
        <v>586</v>
      </c>
      <c r="D417" s="863" t="s">
        <v>587</v>
      </c>
      <c r="E417" s="835" t="s">
        <v>2504</v>
      </c>
      <c r="F417" s="863" t="s">
        <v>2505</v>
      </c>
      <c r="G417" s="835" t="s">
        <v>2526</v>
      </c>
      <c r="H417" s="835" t="s">
        <v>2527</v>
      </c>
      <c r="I417" s="849">
        <v>26544.30078125</v>
      </c>
      <c r="J417" s="849">
        <v>3</v>
      </c>
      <c r="K417" s="850">
        <v>79632.90234375</v>
      </c>
    </row>
    <row r="418" spans="1:11" ht="14.4" customHeight="1" x14ac:dyDescent="0.3">
      <c r="A418" s="831" t="s">
        <v>557</v>
      </c>
      <c r="B418" s="832" t="s">
        <v>558</v>
      </c>
      <c r="C418" s="835" t="s">
        <v>586</v>
      </c>
      <c r="D418" s="863" t="s">
        <v>587</v>
      </c>
      <c r="E418" s="835" t="s">
        <v>2504</v>
      </c>
      <c r="F418" s="863" t="s">
        <v>2505</v>
      </c>
      <c r="G418" s="835" t="s">
        <v>2528</v>
      </c>
      <c r="H418" s="835" t="s">
        <v>2529</v>
      </c>
      <c r="I418" s="849">
        <v>9.9999997764825821E-3</v>
      </c>
      <c r="J418" s="849">
        <v>2</v>
      </c>
      <c r="K418" s="850">
        <v>1.9999999552965164E-2</v>
      </c>
    </row>
    <row r="419" spans="1:11" ht="14.4" customHeight="1" x14ac:dyDescent="0.3">
      <c r="A419" s="831" t="s">
        <v>557</v>
      </c>
      <c r="B419" s="832" t="s">
        <v>558</v>
      </c>
      <c r="C419" s="835" t="s">
        <v>586</v>
      </c>
      <c r="D419" s="863" t="s">
        <v>587</v>
      </c>
      <c r="E419" s="835" t="s">
        <v>2504</v>
      </c>
      <c r="F419" s="863" t="s">
        <v>2505</v>
      </c>
      <c r="G419" s="835" t="s">
        <v>2530</v>
      </c>
      <c r="H419" s="835" t="s">
        <v>2531</v>
      </c>
      <c r="I419" s="849">
        <v>9.9999997764825821E-3</v>
      </c>
      <c r="J419" s="849">
        <v>1</v>
      </c>
      <c r="K419" s="850">
        <v>9.9999997764825821E-3</v>
      </c>
    </row>
    <row r="420" spans="1:11" ht="14.4" customHeight="1" x14ac:dyDescent="0.3">
      <c r="A420" s="831" t="s">
        <v>557</v>
      </c>
      <c r="B420" s="832" t="s">
        <v>558</v>
      </c>
      <c r="C420" s="835" t="s">
        <v>586</v>
      </c>
      <c r="D420" s="863" t="s">
        <v>587</v>
      </c>
      <c r="E420" s="835" t="s">
        <v>2504</v>
      </c>
      <c r="F420" s="863" t="s">
        <v>2505</v>
      </c>
      <c r="G420" s="835" t="s">
        <v>2532</v>
      </c>
      <c r="H420" s="835" t="s">
        <v>2533</v>
      </c>
      <c r="I420" s="849">
        <v>349726.3125</v>
      </c>
      <c r="J420" s="849">
        <v>3</v>
      </c>
      <c r="K420" s="850">
        <v>1049178.9375</v>
      </c>
    </row>
    <row r="421" spans="1:11" ht="14.4" customHeight="1" x14ac:dyDescent="0.3">
      <c r="A421" s="831" t="s">
        <v>557</v>
      </c>
      <c r="B421" s="832" t="s">
        <v>558</v>
      </c>
      <c r="C421" s="835" t="s">
        <v>586</v>
      </c>
      <c r="D421" s="863" t="s">
        <v>587</v>
      </c>
      <c r="E421" s="835" t="s">
        <v>2504</v>
      </c>
      <c r="F421" s="863" t="s">
        <v>2505</v>
      </c>
      <c r="G421" s="835" t="s">
        <v>2534</v>
      </c>
      <c r="H421" s="835" t="s">
        <v>2535</v>
      </c>
      <c r="I421" s="849">
        <v>565724.75</v>
      </c>
      <c r="J421" s="849">
        <v>1</v>
      </c>
      <c r="K421" s="850">
        <v>565724.75</v>
      </c>
    </row>
    <row r="422" spans="1:11" ht="14.4" customHeight="1" x14ac:dyDescent="0.3">
      <c r="A422" s="831" t="s">
        <v>557</v>
      </c>
      <c r="B422" s="832" t="s">
        <v>558</v>
      </c>
      <c r="C422" s="835" t="s">
        <v>586</v>
      </c>
      <c r="D422" s="863" t="s">
        <v>587</v>
      </c>
      <c r="E422" s="835" t="s">
        <v>2504</v>
      </c>
      <c r="F422" s="863" t="s">
        <v>2505</v>
      </c>
      <c r="G422" s="835" t="s">
        <v>2536</v>
      </c>
      <c r="H422" s="835" t="s">
        <v>2537</v>
      </c>
      <c r="I422" s="849">
        <v>425947.375</v>
      </c>
      <c r="J422" s="849">
        <v>1</v>
      </c>
      <c r="K422" s="850">
        <v>425947.375</v>
      </c>
    </row>
    <row r="423" spans="1:11" ht="14.4" customHeight="1" x14ac:dyDescent="0.3">
      <c r="A423" s="831" t="s">
        <v>557</v>
      </c>
      <c r="B423" s="832" t="s">
        <v>558</v>
      </c>
      <c r="C423" s="835" t="s">
        <v>586</v>
      </c>
      <c r="D423" s="863" t="s">
        <v>587</v>
      </c>
      <c r="E423" s="835" t="s">
        <v>2504</v>
      </c>
      <c r="F423" s="863" t="s">
        <v>2505</v>
      </c>
      <c r="G423" s="835" t="s">
        <v>2538</v>
      </c>
      <c r="H423" s="835" t="s">
        <v>2539</v>
      </c>
      <c r="I423" s="849">
        <v>9.9999997764825821E-3</v>
      </c>
      <c r="J423" s="849">
        <v>5</v>
      </c>
      <c r="K423" s="850">
        <v>4.999999888241291E-2</v>
      </c>
    </row>
    <row r="424" spans="1:11" ht="14.4" customHeight="1" x14ac:dyDescent="0.3">
      <c r="A424" s="831" t="s">
        <v>557</v>
      </c>
      <c r="B424" s="832" t="s">
        <v>558</v>
      </c>
      <c r="C424" s="835" t="s">
        <v>586</v>
      </c>
      <c r="D424" s="863" t="s">
        <v>587</v>
      </c>
      <c r="E424" s="835" t="s">
        <v>2504</v>
      </c>
      <c r="F424" s="863" t="s">
        <v>2505</v>
      </c>
      <c r="G424" s="835" t="s">
        <v>2540</v>
      </c>
      <c r="H424" s="835" t="s">
        <v>2541</v>
      </c>
      <c r="I424" s="849">
        <v>1.1499999761581421</v>
      </c>
      <c r="J424" s="849">
        <v>1</v>
      </c>
      <c r="K424" s="850">
        <v>1.1499999761581421</v>
      </c>
    </row>
    <row r="425" spans="1:11" ht="14.4" customHeight="1" x14ac:dyDescent="0.3">
      <c r="A425" s="831" t="s">
        <v>557</v>
      </c>
      <c r="B425" s="832" t="s">
        <v>558</v>
      </c>
      <c r="C425" s="835" t="s">
        <v>586</v>
      </c>
      <c r="D425" s="863" t="s">
        <v>587</v>
      </c>
      <c r="E425" s="835" t="s">
        <v>2542</v>
      </c>
      <c r="F425" s="863" t="s">
        <v>2543</v>
      </c>
      <c r="G425" s="835" t="s">
        <v>2544</v>
      </c>
      <c r="H425" s="835" t="s">
        <v>2545</v>
      </c>
      <c r="I425" s="849">
        <v>80025.958705357145</v>
      </c>
      <c r="J425" s="849">
        <v>14</v>
      </c>
      <c r="K425" s="850">
        <v>1120363.421875</v>
      </c>
    </row>
    <row r="426" spans="1:11" ht="14.4" customHeight="1" x14ac:dyDescent="0.3">
      <c r="A426" s="831" t="s">
        <v>557</v>
      </c>
      <c r="B426" s="832" t="s">
        <v>558</v>
      </c>
      <c r="C426" s="835" t="s">
        <v>586</v>
      </c>
      <c r="D426" s="863" t="s">
        <v>587</v>
      </c>
      <c r="E426" s="835" t="s">
        <v>2542</v>
      </c>
      <c r="F426" s="863" t="s">
        <v>2543</v>
      </c>
      <c r="G426" s="835" t="s">
        <v>2546</v>
      </c>
      <c r="H426" s="835" t="s">
        <v>2547</v>
      </c>
      <c r="I426" s="849">
        <v>9.9999997764825821E-3</v>
      </c>
      <c r="J426" s="849">
        <v>20</v>
      </c>
      <c r="K426" s="850">
        <v>0.22999999672174454</v>
      </c>
    </row>
    <row r="427" spans="1:11" ht="14.4" customHeight="1" x14ac:dyDescent="0.3">
      <c r="A427" s="831" t="s">
        <v>557</v>
      </c>
      <c r="B427" s="832" t="s">
        <v>558</v>
      </c>
      <c r="C427" s="835" t="s">
        <v>586</v>
      </c>
      <c r="D427" s="863" t="s">
        <v>587</v>
      </c>
      <c r="E427" s="835" t="s">
        <v>2542</v>
      </c>
      <c r="F427" s="863" t="s">
        <v>2543</v>
      </c>
      <c r="G427" s="835" t="s">
        <v>2548</v>
      </c>
      <c r="H427" s="835" t="s">
        <v>2549</v>
      </c>
      <c r="I427" s="849">
        <v>25469.144810267859</v>
      </c>
      <c r="J427" s="849">
        <v>14</v>
      </c>
      <c r="K427" s="850">
        <v>356568.00390625</v>
      </c>
    </row>
    <row r="428" spans="1:11" ht="14.4" customHeight="1" x14ac:dyDescent="0.3">
      <c r="A428" s="831" t="s">
        <v>557</v>
      </c>
      <c r="B428" s="832" t="s">
        <v>558</v>
      </c>
      <c r="C428" s="835" t="s">
        <v>586</v>
      </c>
      <c r="D428" s="863" t="s">
        <v>587</v>
      </c>
      <c r="E428" s="835" t="s">
        <v>2542</v>
      </c>
      <c r="F428" s="863" t="s">
        <v>2543</v>
      </c>
      <c r="G428" s="835" t="s">
        <v>2550</v>
      </c>
      <c r="H428" s="835" t="s">
        <v>2551</v>
      </c>
      <c r="I428" s="849">
        <v>34440.2890625</v>
      </c>
      <c r="J428" s="849">
        <v>1</v>
      </c>
      <c r="K428" s="850">
        <v>34440.2890625</v>
      </c>
    </row>
    <row r="429" spans="1:11" ht="14.4" customHeight="1" x14ac:dyDescent="0.3">
      <c r="A429" s="831" t="s">
        <v>557</v>
      </c>
      <c r="B429" s="832" t="s">
        <v>558</v>
      </c>
      <c r="C429" s="835" t="s">
        <v>586</v>
      </c>
      <c r="D429" s="863" t="s">
        <v>587</v>
      </c>
      <c r="E429" s="835" t="s">
        <v>2542</v>
      </c>
      <c r="F429" s="863" t="s">
        <v>2543</v>
      </c>
      <c r="G429" s="835" t="s">
        <v>2552</v>
      </c>
      <c r="H429" s="835" t="s">
        <v>2553</v>
      </c>
      <c r="I429" s="849">
        <v>9.9999997764825821E-3</v>
      </c>
      <c r="J429" s="849">
        <v>7</v>
      </c>
      <c r="K429" s="850">
        <v>6.9999998435378075E-2</v>
      </c>
    </row>
    <row r="430" spans="1:11" ht="14.4" customHeight="1" x14ac:dyDescent="0.3">
      <c r="A430" s="831" t="s">
        <v>557</v>
      </c>
      <c r="B430" s="832" t="s">
        <v>558</v>
      </c>
      <c r="C430" s="835" t="s">
        <v>586</v>
      </c>
      <c r="D430" s="863" t="s">
        <v>587</v>
      </c>
      <c r="E430" s="835" t="s">
        <v>2542</v>
      </c>
      <c r="F430" s="863" t="s">
        <v>2543</v>
      </c>
      <c r="G430" s="835" t="s">
        <v>2554</v>
      </c>
      <c r="H430" s="835" t="s">
        <v>2555</v>
      </c>
      <c r="I430" s="849">
        <v>99690.366071428565</v>
      </c>
      <c r="J430" s="849">
        <v>7</v>
      </c>
      <c r="K430" s="850">
        <v>697832.5625</v>
      </c>
    </row>
    <row r="431" spans="1:11" ht="14.4" customHeight="1" x14ac:dyDescent="0.3">
      <c r="A431" s="831" t="s">
        <v>557</v>
      </c>
      <c r="B431" s="832" t="s">
        <v>558</v>
      </c>
      <c r="C431" s="835" t="s">
        <v>586</v>
      </c>
      <c r="D431" s="863" t="s">
        <v>587</v>
      </c>
      <c r="E431" s="835" t="s">
        <v>2542</v>
      </c>
      <c r="F431" s="863" t="s">
        <v>2543</v>
      </c>
      <c r="G431" s="835" t="s">
        <v>2556</v>
      </c>
      <c r="H431" s="835" t="s">
        <v>2557</v>
      </c>
      <c r="I431" s="849">
        <v>9.9999997764825821E-3</v>
      </c>
      <c r="J431" s="849">
        <v>15</v>
      </c>
      <c r="K431" s="850">
        <v>0.14999999664723873</v>
      </c>
    </row>
    <row r="432" spans="1:11" ht="14.4" customHeight="1" x14ac:dyDescent="0.3">
      <c r="A432" s="831" t="s">
        <v>557</v>
      </c>
      <c r="B432" s="832" t="s">
        <v>558</v>
      </c>
      <c r="C432" s="835" t="s">
        <v>586</v>
      </c>
      <c r="D432" s="863" t="s">
        <v>587</v>
      </c>
      <c r="E432" s="835" t="s">
        <v>2542</v>
      </c>
      <c r="F432" s="863" t="s">
        <v>2543</v>
      </c>
      <c r="G432" s="835" t="s">
        <v>2558</v>
      </c>
      <c r="H432" s="835" t="s">
        <v>2559</v>
      </c>
      <c r="I432" s="849">
        <v>769920.3125</v>
      </c>
      <c r="J432" s="849">
        <v>1</v>
      </c>
      <c r="K432" s="850">
        <v>769920.3125</v>
      </c>
    </row>
    <row r="433" spans="1:11" ht="14.4" customHeight="1" x14ac:dyDescent="0.3">
      <c r="A433" s="831" t="s">
        <v>557</v>
      </c>
      <c r="B433" s="832" t="s">
        <v>558</v>
      </c>
      <c r="C433" s="835" t="s">
        <v>586</v>
      </c>
      <c r="D433" s="863" t="s">
        <v>587</v>
      </c>
      <c r="E433" s="835" t="s">
        <v>2542</v>
      </c>
      <c r="F433" s="863" t="s">
        <v>2543</v>
      </c>
      <c r="G433" s="835" t="s">
        <v>2560</v>
      </c>
      <c r="H433" s="835" t="s">
        <v>2561</v>
      </c>
      <c r="I433" s="849">
        <v>685976.24553571432</v>
      </c>
      <c r="J433" s="849">
        <v>14</v>
      </c>
      <c r="K433" s="850">
        <v>9603667.4375</v>
      </c>
    </row>
    <row r="434" spans="1:11" ht="14.4" customHeight="1" x14ac:dyDescent="0.3">
      <c r="A434" s="831" t="s">
        <v>557</v>
      </c>
      <c r="B434" s="832" t="s">
        <v>558</v>
      </c>
      <c r="C434" s="835" t="s">
        <v>586</v>
      </c>
      <c r="D434" s="863" t="s">
        <v>587</v>
      </c>
      <c r="E434" s="835" t="s">
        <v>2542</v>
      </c>
      <c r="F434" s="863" t="s">
        <v>2543</v>
      </c>
      <c r="G434" s="835" t="s">
        <v>2562</v>
      </c>
      <c r="H434" s="835" t="s">
        <v>2539</v>
      </c>
      <c r="I434" s="849">
        <v>9.9999997764825821E-3</v>
      </c>
      <c r="J434" s="849">
        <v>2</v>
      </c>
      <c r="K434" s="850">
        <v>1.9999999552965164E-2</v>
      </c>
    </row>
    <row r="435" spans="1:11" ht="14.4" customHeight="1" x14ac:dyDescent="0.3">
      <c r="A435" s="831" t="s">
        <v>557</v>
      </c>
      <c r="B435" s="832" t="s">
        <v>558</v>
      </c>
      <c r="C435" s="835" t="s">
        <v>586</v>
      </c>
      <c r="D435" s="863" t="s">
        <v>587</v>
      </c>
      <c r="E435" s="835" t="s">
        <v>2563</v>
      </c>
      <c r="F435" s="863" t="s">
        <v>2564</v>
      </c>
      <c r="G435" s="835" t="s">
        <v>2565</v>
      </c>
      <c r="H435" s="835" t="s">
        <v>2566</v>
      </c>
      <c r="I435" s="849">
        <v>4922.2076416015625</v>
      </c>
      <c r="J435" s="849">
        <v>4</v>
      </c>
      <c r="K435" s="850">
        <v>19688.83056640625</v>
      </c>
    </row>
    <row r="436" spans="1:11" ht="14.4" customHeight="1" x14ac:dyDescent="0.3">
      <c r="A436" s="831" t="s">
        <v>557</v>
      </c>
      <c r="B436" s="832" t="s">
        <v>558</v>
      </c>
      <c r="C436" s="835" t="s">
        <v>586</v>
      </c>
      <c r="D436" s="863" t="s">
        <v>587</v>
      </c>
      <c r="E436" s="835" t="s">
        <v>2563</v>
      </c>
      <c r="F436" s="863" t="s">
        <v>2564</v>
      </c>
      <c r="G436" s="835" t="s">
        <v>2567</v>
      </c>
      <c r="H436" s="835" t="s">
        <v>2568</v>
      </c>
      <c r="I436" s="849">
        <v>9592.150390625</v>
      </c>
      <c r="J436" s="849">
        <v>14</v>
      </c>
      <c r="K436" s="850">
        <v>134290.10546875</v>
      </c>
    </row>
    <row r="437" spans="1:11" ht="14.4" customHeight="1" x14ac:dyDescent="0.3">
      <c r="A437" s="831" t="s">
        <v>557</v>
      </c>
      <c r="B437" s="832" t="s">
        <v>558</v>
      </c>
      <c r="C437" s="835" t="s">
        <v>586</v>
      </c>
      <c r="D437" s="863" t="s">
        <v>587</v>
      </c>
      <c r="E437" s="835" t="s">
        <v>2563</v>
      </c>
      <c r="F437" s="863" t="s">
        <v>2564</v>
      </c>
      <c r="G437" s="835" t="s">
        <v>2569</v>
      </c>
      <c r="H437" s="835" t="s">
        <v>2570</v>
      </c>
      <c r="I437" s="849">
        <v>13317</v>
      </c>
      <c r="J437" s="849">
        <v>23</v>
      </c>
      <c r="K437" s="850">
        <v>306291</v>
      </c>
    </row>
    <row r="438" spans="1:11" ht="14.4" customHeight="1" x14ac:dyDescent="0.3">
      <c r="A438" s="831" t="s">
        <v>557</v>
      </c>
      <c r="B438" s="832" t="s">
        <v>558</v>
      </c>
      <c r="C438" s="835" t="s">
        <v>586</v>
      </c>
      <c r="D438" s="863" t="s">
        <v>587</v>
      </c>
      <c r="E438" s="835" t="s">
        <v>2563</v>
      </c>
      <c r="F438" s="863" t="s">
        <v>2564</v>
      </c>
      <c r="G438" s="835" t="s">
        <v>2571</v>
      </c>
      <c r="H438" s="835" t="s">
        <v>2572</v>
      </c>
      <c r="I438" s="849">
        <v>8190.5513916015625</v>
      </c>
      <c r="J438" s="849">
        <v>15</v>
      </c>
      <c r="K438" s="850">
        <v>144843.41259765625</v>
      </c>
    </row>
    <row r="439" spans="1:11" ht="14.4" customHeight="1" x14ac:dyDescent="0.3">
      <c r="A439" s="831" t="s">
        <v>557</v>
      </c>
      <c r="B439" s="832" t="s">
        <v>558</v>
      </c>
      <c r="C439" s="835" t="s">
        <v>586</v>
      </c>
      <c r="D439" s="863" t="s">
        <v>587</v>
      </c>
      <c r="E439" s="835" t="s">
        <v>2563</v>
      </c>
      <c r="F439" s="863" t="s">
        <v>2564</v>
      </c>
      <c r="G439" s="835" t="s">
        <v>2573</v>
      </c>
      <c r="H439" s="835" t="s">
        <v>2574</v>
      </c>
      <c r="I439" s="849">
        <v>11974.75</v>
      </c>
      <c r="J439" s="849">
        <v>1</v>
      </c>
      <c r="K439" s="850">
        <v>11974.75</v>
      </c>
    </row>
    <row r="440" spans="1:11" ht="14.4" customHeight="1" x14ac:dyDescent="0.3">
      <c r="A440" s="831" t="s">
        <v>557</v>
      </c>
      <c r="B440" s="832" t="s">
        <v>558</v>
      </c>
      <c r="C440" s="835" t="s">
        <v>586</v>
      </c>
      <c r="D440" s="863" t="s">
        <v>587</v>
      </c>
      <c r="E440" s="835" t="s">
        <v>2563</v>
      </c>
      <c r="F440" s="863" t="s">
        <v>2564</v>
      </c>
      <c r="G440" s="835" t="s">
        <v>2575</v>
      </c>
      <c r="H440" s="835" t="s">
        <v>2576</v>
      </c>
      <c r="I440" s="849">
        <v>7500.7900390625</v>
      </c>
      <c r="J440" s="849">
        <v>1</v>
      </c>
      <c r="K440" s="850">
        <v>7500.7900390625</v>
      </c>
    </row>
    <row r="441" spans="1:11" ht="14.4" customHeight="1" x14ac:dyDescent="0.3">
      <c r="A441" s="831" t="s">
        <v>557</v>
      </c>
      <c r="B441" s="832" t="s">
        <v>558</v>
      </c>
      <c r="C441" s="835" t="s">
        <v>586</v>
      </c>
      <c r="D441" s="863" t="s">
        <v>587</v>
      </c>
      <c r="E441" s="835" t="s">
        <v>2563</v>
      </c>
      <c r="F441" s="863" t="s">
        <v>2564</v>
      </c>
      <c r="G441" s="835" t="s">
        <v>2577</v>
      </c>
      <c r="H441" s="835" t="s">
        <v>2578</v>
      </c>
      <c r="I441" s="849">
        <v>6300</v>
      </c>
      <c r="J441" s="849">
        <v>16</v>
      </c>
      <c r="K441" s="850">
        <v>100799.990234375</v>
      </c>
    </row>
    <row r="442" spans="1:11" ht="14.4" customHeight="1" x14ac:dyDescent="0.3">
      <c r="A442" s="831" t="s">
        <v>557</v>
      </c>
      <c r="B442" s="832" t="s">
        <v>558</v>
      </c>
      <c r="C442" s="835" t="s">
        <v>586</v>
      </c>
      <c r="D442" s="863" t="s">
        <v>587</v>
      </c>
      <c r="E442" s="835" t="s">
        <v>2563</v>
      </c>
      <c r="F442" s="863" t="s">
        <v>2564</v>
      </c>
      <c r="G442" s="835" t="s">
        <v>2579</v>
      </c>
      <c r="H442" s="835" t="s">
        <v>2580</v>
      </c>
      <c r="I442" s="849">
        <v>15956.1201171875</v>
      </c>
      <c r="J442" s="849">
        <v>1</v>
      </c>
      <c r="K442" s="850">
        <v>15956.1201171875</v>
      </c>
    </row>
    <row r="443" spans="1:11" ht="14.4" customHeight="1" x14ac:dyDescent="0.3">
      <c r="A443" s="831" t="s">
        <v>557</v>
      </c>
      <c r="B443" s="832" t="s">
        <v>558</v>
      </c>
      <c r="C443" s="835" t="s">
        <v>586</v>
      </c>
      <c r="D443" s="863" t="s">
        <v>587</v>
      </c>
      <c r="E443" s="835" t="s">
        <v>2563</v>
      </c>
      <c r="F443" s="863" t="s">
        <v>2564</v>
      </c>
      <c r="G443" s="835" t="s">
        <v>2581</v>
      </c>
      <c r="H443" s="835" t="s">
        <v>2582</v>
      </c>
      <c r="I443" s="849">
        <v>1978.949951171875</v>
      </c>
      <c r="J443" s="849">
        <v>4</v>
      </c>
      <c r="K443" s="850">
        <v>7915.77978515625</v>
      </c>
    </row>
    <row r="444" spans="1:11" ht="14.4" customHeight="1" x14ac:dyDescent="0.3">
      <c r="A444" s="831" t="s">
        <v>557</v>
      </c>
      <c r="B444" s="832" t="s">
        <v>558</v>
      </c>
      <c r="C444" s="835" t="s">
        <v>586</v>
      </c>
      <c r="D444" s="863" t="s">
        <v>587</v>
      </c>
      <c r="E444" s="835" t="s">
        <v>2563</v>
      </c>
      <c r="F444" s="863" t="s">
        <v>2564</v>
      </c>
      <c r="G444" s="835" t="s">
        <v>2583</v>
      </c>
      <c r="H444" s="835" t="s">
        <v>2584</v>
      </c>
      <c r="I444" s="849">
        <v>6593.35009765625</v>
      </c>
      <c r="J444" s="849">
        <v>2</v>
      </c>
      <c r="K444" s="850">
        <v>13186.7001953125</v>
      </c>
    </row>
    <row r="445" spans="1:11" ht="14.4" customHeight="1" x14ac:dyDescent="0.3">
      <c r="A445" s="831" t="s">
        <v>557</v>
      </c>
      <c r="B445" s="832" t="s">
        <v>558</v>
      </c>
      <c r="C445" s="835" t="s">
        <v>586</v>
      </c>
      <c r="D445" s="863" t="s">
        <v>587</v>
      </c>
      <c r="E445" s="835" t="s">
        <v>2563</v>
      </c>
      <c r="F445" s="863" t="s">
        <v>2564</v>
      </c>
      <c r="G445" s="835" t="s">
        <v>2585</v>
      </c>
      <c r="H445" s="835" t="s">
        <v>2586</v>
      </c>
      <c r="I445" s="849">
        <v>4227.330078125</v>
      </c>
      <c r="J445" s="849">
        <v>2</v>
      </c>
      <c r="K445" s="850">
        <v>8454.66015625</v>
      </c>
    </row>
    <row r="446" spans="1:11" ht="14.4" customHeight="1" x14ac:dyDescent="0.3">
      <c r="A446" s="831" t="s">
        <v>557</v>
      </c>
      <c r="B446" s="832" t="s">
        <v>558</v>
      </c>
      <c r="C446" s="835" t="s">
        <v>586</v>
      </c>
      <c r="D446" s="863" t="s">
        <v>587</v>
      </c>
      <c r="E446" s="835" t="s">
        <v>2563</v>
      </c>
      <c r="F446" s="863" t="s">
        <v>2564</v>
      </c>
      <c r="G446" s="835" t="s">
        <v>2587</v>
      </c>
      <c r="H446" s="835" t="s">
        <v>2588</v>
      </c>
      <c r="I446" s="849">
        <v>6425</v>
      </c>
      <c r="J446" s="849">
        <v>2</v>
      </c>
      <c r="K446" s="850">
        <v>12849.990234375</v>
      </c>
    </row>
    <row r="447" spans="1:11" ht="14.4" customHeight="1" x14ac:dyDescent="0.3">
      <c r="A447" s="831" t="s">
        <v>557</v>
      </c>
      <c r="B447" s="832" t="s">
        <v>558</v>
      </c>
      <c r="C447" s="835" t="s">
        <v>586</v>
      </c>
      <c r="D447" s="863" t="s">
        <v>587</v>
      </c>
      <c r="E447" s="835" t="s">
        <v>2563</v>
      </c>
      <c r="F447" s="863" t="s">
        <v>2564</v>
      </c>
      <c r="G447" s="835" t="s">
        <v>2589</v>
      </c>
      <c r="H447" s="835" t="s">
        <v>2590</v>
      </c>
      <c r="I447" s="849">
        <v>1594.1568667763158</v>
      </c>
      <c r="J447" s="849">
        <v>15</v>
      </c>
      <c r="K447" s="850">
        <v>33477.330292968079</v>
      </c>
    </row>
    <row r="448" spans="1:11" ht="14.4" customHeight="1" x14ac:dyDescent="0.3">
      <c r="A448" s="831" t="s">
        <v>557</v>
      </c>
      <c r="B448" s="832" t="s">
        <v>558</v>
      </c>
      <c r="C448" s="835" t="s">
        <v>586</v>
      </c>
      <c r="D448" s="863" t="s">
        <v>587</v>
      </c>
      <c r="E448" s="835" t="s">
        <v>2563</v>
      </c>
      <c r="F448" s="863" t="s">
        <v>2564</v>
      </c>
      <c r="G448" s="835" t="s">
        <v>2591</v>
      </c>
      <c r="H448" s="835" t="s">
        <v>2592</v>
      </c>
      <c r="I448" s="849">
        <v>10478.009765625</v>
      </c>
      <c r="J448" s="849">
        <v>1</v>
      </c>
      <c r="K448" s="850">
        <v>10478.009765625</v>
      </c>
    </row>
    <row r="449" spans="1:11" ht="14.4" customHeight="1" x14ac:dyDescent="0.3">
      <c r="A449" s="831" t="s">
        <v>557</v>
      </c>
      <c r="B449" s="832" t="s">
        <v>558</v>
      </c>
      <c r="C449" s="835" t="s">
        <v>586</v>
      </c>
      <c r="D449" s="863" t="s">
        <v>587</v>
      </c>
      <c r="E449" s="835" t="s">
        <v>2563</v>
      </c>
      <c r="F449" s="863" t="s">
        <v>2564</v>
      </c>
      <c r="G449" s="835" t="s">
        <v>2593</v>
      </c>
      <c r="H449" s="835" t="s">
        <v>2594</v>
      </c>
      <c r="I449" s="849">
        <v>55245</v>
      </c>
      <c r="J449" s="849">
        <v>2</v>
      </c>
      <c r="K449" s="850">
        <v>110490</v>
      </c>
    </row>
    <row r="450" spans="1:11" ht="14.4" customHeight="1" x14ac:dyDescent="0.3">
      <c r="A450" s="831" t="s">
        <v>557</v>
      </c>
      <c r="B450" s="832" t="s">
        <v>558</v>
      </c>
      <c r="C450" s="835" t="s">
        <v>586</v>
      </c>
      <c r="D450" s="863" t="s">
        <v>587</v>
      </c>
      <c r="E450" s="835" t="s">
        <v>2563</v>
      </c>
      <c r="F450" s="863" t="s">
        <v>2564</v>
      </c>
      <c r="G450" s="835" t="s">
        <v>2595</v>
      </c>
      <c r="H450" s="835" t="s">
        <v>2596</v>
      </c>
      <c r="I450" s="849">
        <v>7323.1298828125</v>
      </c>
      <c r="J450" s="849">
        <v>1</v>
      </c>
      <c r="K450" s="850">
        <v>7323.1298828125</v>
      </c>
    </row>
    <row r="451" spans="1:11" ht="14.4" customHeight="1" x14ac:dyDescent="0.3">
      <c r="A451" s="831" t="s">
        <v>557</v>
      </c>
      <c r="B451" s="832" t="s">
        <v>558</v>
      </c>
      <c r="C451" s="835" t="s">
        <v>586</v>
      </c>
      <c r="D451" s="863" t="s">
        <v>587</v>
      </c>
      <c r="E451" s="835" t="s">
        <v>2563</v>
      </c>
      <c r="F451" s="863" t="s">
        <v>2564</v>
      </c>
      <c r="G451" s="835" t="s">
        <v>2597</v>
      </c>
      <c r="H451" s="835" t="s">
        <v>2598</v>
      </c>
      <c r="I451" s="849">
        <v>62658</v>
      </c>
      <c r="J451" s="849">
        <v>3</v>
      </c>
      <c r="K451" s="850">
        <v>187974</v>
      </c>
    </row>
    <row r="452" spans="1:11" ht="14.4" customHeight="1" x14ac:dyDescent="0.3">
      <c r="A452" s="831" t="s">
        <v>557</v>
      </c>
      <c r="B452" s="832" t="s">
        <v>558</v>
      </c>
      <c r="C452" s="835" t="s">
        <v>586</v>
      </c>
      <c r="D452" s="863" t="s">
        <v>587</v>
      </c>
      <c r="E452" s="835" t="s">
        <v>2563</v>
      </c>
      <c r="F452" s="863" t="s">
        <v>2564</v>
      </c>
      <c r="G452" s="835" t="s">
        <v>2599</v>
      </c>
      <c r="H452" s="835" t="s">
        <v>2600</v>
      </c>
      <c r="I452" s="849">
        <v>61920</v>
      </c>
      <c r="J452" s="849">
        <v>2</v>
      </c>
      <c r="K452" s="850">
        <v>123840</v>
      </c>
    </row>
    <row r="453" spans="1:11" ht="14.4" customHeight="1" x14ac:dyDescent="0.3">
      <c r="A453" s="831" t="s">
        <v>557</v>
      </c>
      <c r="B453" s="832" t="s">
        <v>558</v>
      </c>
      <c r="C453" s="835" t="s">
        <v>586</v>
      </c>
      <c r="D453" s="863" t="s">
        <v>587</v>
      </c>
      <c r="E453" s="835" t="s">
        <v>2563</v>
      </c>
      <c r="F453" s="863" t="s">
        <v>2564</v>
      </c>
      <c r="G453" s="835" t="s">
        <v>2601</v>
      </c>
      <c r="H453" s="835" t="s">
        <v>2602</v>
      </c>
      <c r="I453" s="849">
        <v>64999.98828125</v>
      </c>
      <c r="J453" s="849">
        <v>1</v>
      </c>
      <c r="K453" s="850">
        <v>64999.98828125</v>
      </c>
    </row>
    <row r="454" spans="1:11" ht="14.4" customHeight="1" x14ac:dyDescent="0.3">
      <c r="A454" s="831" t="s">
        <v>557</v>
      </c>
      <c r="B454" s="832" t="s">
        <v>558</v>
      </c>
      <c r="C454" s="835" t="s">
        <v>586</v>
      </c>
      <c r="D454" s="863" t="s">
        <v>587</v>
      </c>
      <c r="E454" s="835" t="s">
        <v>2563</v>
      </c>
      <c r="F454" s="863" t="s">
        <v>2564</v>
      </c>
      <c r="G454" s="835" t="s">
        <v>2603</v>
      </c>
      <c r="H454" s="835" t="s">
        <v>2604</v>
      </c>
      <c r="I454" s="849">
        <v>5886.1298828125</v>
      </c>
      <c r="J454" s="849">
        <v>1</v>
      </c>
      <c r="K454" s="850">
        <v>5886.1298828125</v>
      </c>
    </row>
    <row r="455" spans="1:11" ht="14.4" customHeight="1" x14ac:dyDescent="0.3">
      <c r="A455" s="831" t="s">
        <v>557</v>
      </c>
      <c r="B455" s="832" t="s">
        <v>558</v>
      </c>
      <c r="C455" s="835" t="s">
        <v>586</v>
      </c>
      <c r="D455" s="863" t="s">
        <v>587</v>
      </c>
      <c r="E455" s="835" t="s">
        <v>2563</v>
      </c>
      <c r="F455" s="863" t="s">
        <v>2564</v>
      </c>
      <c r="G455" s="835" t="s">
        <v>2605</v>
      </c>
      <c r="H455" s="835" t="s">
        <v>2606</v>
      </c>
      <c r="I455" s="849">
        <v>55245</v>
      </c>
      <c r="J455" s="849">
        <v>1</v>
      </c>
      <c r="K455" s="850">
        <v>55245</v>
      </c>
    </row>
    <row r="456" spans="1:11" ht="14.4" customHeight="1" x14ac:dyDescent="0.3">
      <c r="A456" s="831" t="s">
        <v>557</v>
      </c>
      <c r="B456" s="832" t="s">
        <v>558</v>
      </c>
      <c r="C456" s="835" t="s">
        <v>586</v>
      </c>
      <c r="D456" s="863" t="s">
        <v>587</v>
      </c>
      <c r="E456" s="835" t="s">
        <v>2563</v>
      </c>
      <c r="F456" s="863" t="s">
        <v>2564</v>
      </c>
      <c r="G456" s="835" t="s">
        <v>2607</v>
      </c>
      <c r="H456" s="835" t="s">
        <v>2608</v>
      </c>
      <c r="I456" s="849">
        <v>2135.35009765625</v>
      </c>
      <c r="J456" s="849">
        <v>1</v>
      </c>
      <c r="K456" s="850">
        <v>2135.35009765625</v>
      </c>
    </row>
    <row r="457" spans="1:11" ht="14.4" customHeight="1" x14ac:dyDescent="0.3">
      <c r="A457" s="831" t="s">
        <v>557</v>
      </c>
      <c r="B457" s="832" t="s">
        <v>558</v>
      </c>
      <c r="C457" s="835" t="s">
        <v>586</v>
      </c>
      <c r="D457" s="863" t="s">
        <v>587</v>
      </c>
      <c r="E457" s="835" t="s">
        <v>2563</v>
      </c>
      <c r="F457" s="863" t="s">
        <v>2564</v>
      </c>
      <c r="G457" s="835" t="s">
        <v>2609</v>
      </c>
      <c r="H457" s="835" t="s">
        <v>2610</v>
      </c>
      <c r="I457" s="849">
        <v>64.800003051757812</v>
      </c>
      <c r="J457" s="849">
        <v>384</v>
      </c>
      <c r="K457" s="850">
        <v>24884.16015625</v>
      </c>
    </row>
    <row r="458" spans="1:11" ht="14.4" customHeight="1" x14ac:dyDescent="0.3">
      <c r="A458" s="831" t="s">
        <v>557</v>
      </c>
      <c r="B458" s="832" t="s">
        <v>558</v>
      </c>
      <c r="C458" s="835" t="s">
        <v>586</v>
      </c>
      <c r="D458" s="863" t="s">
        <v>587</v>
      </c>
      <c r="E458" s="835" t="s">
        <v>1876</v>
      </c>
      <c r="F458" s="863" t="s">
        <v>1877</v>
      </c>
      <c r="G458" s="835" t="s">
        <v>2611</v>
      </c>
      <c r="H458" s="835" t="s">
        <v>2612</v>
      </c>
      <c r="I458" s="849">
        <v>28.260000228881836</v>
      </c>
      <c r="J458" s="849">
        <v>640</v>
      </c>
      <c r="K458" s="850">
        <v>18084.720703125</v>
      </c>
    </row>
    <row r="459" spans="1:11" ht="14.4" customHeight="1" x14ac:dyDescent="0.3">
      <c r="A459" s="831" t="s">
        <v>557</v>
      </c>
      <c r="B459" s="832" t="s">
        <v>558</v>
      </c>
      <c r="C459" s="835" t="s">
        <v>586</v>
      </c>
      <c r="D459" s="863" t="s">
        <v>587</v>
      </c>
      <c r="E459" s="835" t="s">
        <v>1876</v>
      </c>
      <c r="F459" s="863" t="s">
        <v>1877</v>
      </c>
      <c r="G459" s="835" t="s">
        <v>2613</v>
      </c>
      <c r="H459" s="835" t="s">
        <v>2614</v>
      </c>
      <c r="I459" s="849">
        <v>54.860000610351563</v>
      </c>
      <c r="J459" s="849">
        <v>80</v>
      </c>
      <c r="K459" s="850">
        <v>4388.7998046875</v>
      </c>
    </row>
    <row r="460" spans="1:11" ht="14.4" customHeight="1" x14ac:dyDescent="0.3">
      <c r="A460" s="831" t="s">
        <v>557</v>
      </c>
      <c r="B460" s="832" t="s">
        <v>558</v>
      </c>
      <c r="C460" s="835" t="s">
        <v>586</v>
      </c>
      <c r="D460" s="863" t="s">
        <v>587</v>
      </c>
      <c r="E460" s="835" t="s">
        <v>1876</v>
      </c>
      <c r="F460" s="863" t="s">
        <v>1877</v>
      </c>
      <c r="G460" s="835" t="s">
        <v>2615</v>
      </c>
      <c r="H460" s="835" t="s">
        <v>2616</v>
      </c>
      <c r="I460" s="849">
        <v>2.6500000953674316</v>
      </c>
      <c r="J460" s="849">
        <v>16000</v>
      </c>
      <c r="K460" s="850">
        <v>42437.76171875</v>
      </c>
    </row>
    <row r="461" spans="1:11" ht="14.4" customHeight="1" x14ac:dyDescent="0.3">
      <c r="A461" s="831" t="s">
        <v>557</v>
      </c>
      <c r="B461" s="832" t="s">
        <v>558</v>
      </c>
      <c r="C461" s="835" t="s">
        <v>586</v>
      </c>
      <c r="D461" s="863" t="s">
        <v>587</v>
      </c>
      <c r="E461" s="835" t="s">
        <v>1876</v>
      </c>
      <c r="F461" s="863" t="s">
        <v>1877</v>
      </c>
      <c r="G461" s="835" t="s">
        <v>2617</v>
      </c>
      <c r="H461" s="835" t="s">
        <v>2618</v>
      </c>
      <c r="I461" s="849">
        <v>4</v>
      </c>
      <c r="J461" s="849">
        <v>3000</v>
      </c>
      <c r="K461" s="850">
        <v>12006</v>
      </c>
    </row>
    <row r="462" spans="1:11" ht="14.4" customHeight="1" x14ac:dyDescent="0.3">
      <c r="A462" s="831" t="s">
        <v>557</v>
      </c>
      <c r="B462" s="832" t="s">
        <v>558</v>
      </c>
      <c r="C462" s="835" t="s">
        <v>586</v>
      </c>
      <c r="D462" s="863" t="s">
        <v>587</v>
      </c>
      <c r="E462" s="835" t="s">
        <v>1876</v>
      </c>
      <c r="F462" s="863" t="s">
        <v>1877</v>
      </c>
      <c r="G462" s="835" t="s">
        <v>2619</v>
      </c>
      <c r="H462" s="835" t="s">
        <v>2620</v>
      </c>
      <c r="I462" s="849">
        <v>0.43500000238418579</v>
      </c>
      <c r="J462" s="849">
        <v>16000</v>
      </c>
      <c r="K462" s="850">
        <v>6960</v>
      </c>
    </row>
    <row r="463" spans="1:11" ht="14.4" customHeight="1" x14ac:dyDescent="0.3">
      <c r="A463" s="831" t="s">
        <v>557</v>
      </c>
      <c r="B463" s="832" t="s">
        <v>558</v>
      </c>
      <c r="C463" s="835" t="s">
        <v>586</v>
      </c>
      <c r="D463" s="863" t="s">
        <v>587</v>
      </c>
      <c r="E463" s="835" t="s">
        <v>1876</v>
      </c>
      <c r="F463" s="863" t="s">
        <v>1877</v>
      </c>
      <c r="G463" s="835" t="s">
        <v>2621</v>
      </c>
      <c r="H463" s="835" t="s">
        <v>2622</v>
      </c>
      <c r="I463" s="849">
        <v>0.87000000476837158</v>
      </c>
      <c r="J463" s="849">
        <v>2000</v>
      </c>
      <c r="K463" s="850">
        <v>1740</v>
      </c>
    </row>
    <row r="464" spans="1:11" ht="14.4" customHeight="1" x14ac:dyDescent="0.3">
      <c r="A464" s="831" t="s">
        <v>557</v>
      </c>
      <c r="B464" s="832" t="s">
        <v>558</v>
      </c>
      <c r="C464" s="835" t="s">
        <v>586</v>
      </c>
      <c r="D464" s="863" t="s">
        <v>587</v>
      </c>
      <c r="E464" s="835" t="s">
        <v>1876</v>
      </c>
      <c r="F464" s="863" t="s">
        <v>1877</v>
      </c>
      <c r="G464" s="835" t="s">
        <v>2623</v>
      </c>
      <c r="H464" s="835" t="s">
        <v>2624</v>
      </c>
      <c r="I464" s="849">
        <v>62.680000305175781</v>
      </c>
      <c r="J464" s="849">
        <v>50</v>
      </c>
      <c r="K464" s="850">
        <v>3141.9600219726562</v>
      </c>
    </row>
    <row r="465" spans="1:11" ht="14.4" customHeight="1" x14ac:dyDescent="0.3">
      <c r="A465" s="831" t="s">
        <v>557</v>
      </c>
      <c r="B465" s="832" t="s">
        <v>558</v>
      </c>
      <c r="C465" s="835" t="s">
        <v>586</v>
      </c>
      <c r="D465" s="863" t="s">
        <v>587</v>
      </c>
      <c r="E465" s="835" t="s">
        <v>1876</v>
      </c>
      <c r="F465" s="863" t="s">
        <v>1877</v>
      </c>
      <c r="G465" s="835" t="s">
        <v>2625</v>
      </c>
      <c r="H465" s="835" t="s">
        <v>2626</v>
      </c>
      <c r="I465" s="849">
        <v>3835.02001953125</v>
      </c>
      <c r="J465" s="849">
        <v>24</v>
      </c>
      <c r="K465" s="850">
        <v>92040.4775390625</v>
      </c>
    </row>
    <row r="466" spans="1:11" ht="14.4" customHeight="1" x14ac:dyDescent="0.3">
      <c r="A466" s="831" t="s">
        <v>557</v>
      </c>
      <c r="B466" s="832" t="s">
        <v>558</v>
      </c>
      <c r="C466" s="835" t="s">
        <v>586</v>
      </c>
      <c r="D466" s="863" t="s">
        <v>587</v>
      </c>
      <c r="E466" s="835" t="s">
        <v>1876</v>
      </c>
      <c r="F466" s="863" t="s">
        <v>1877</v>
      </c>
      <c r="G466" s="835" t="s">
        <v>2627</v>
      </c>
      <c r="H466" s="835" t="s">
        <v>2628</v>
      </c>
      <c r="I466" s="849">
        <v>1076.2900390625</v>
      </c>
      <c r="J466" s="849">
        <v>30</v>
      </c>
      <c r="K466" s="850">
        <v>32288.548828125</v>
      </c>
    </row>
    <row r="467" spans="1:11" ht="14.4" customHeight="1" x14ac:dyDescent="0.3">
      <c r="A467" s="831" t="s">
        <v>557</v>
      </c>
      <c r="B467" s="832" t="s">
        <v>558</v>
      </c>
      <c r="C467" s="835" t="s">
        <v>586</v>
      </c>
      <c r="D467" s="863" t="s">
        <v>587</v>
      </c>
      <c r="E467" s="835" t="s">
        <v>1876</v>
      </c>
      <c r="F467" s="863" t="s">
        <v>1877</v>
      </c>
      <c r="G467" s="835" t="s">
        <v>2629</v>
      </c>
      <c r="H467" s="835" t="s">
        <v>2630</v>
      </c>
      <c r="I467" s="849">
        <v>352.27999877929687</v>
      </c>
      <c r="J467" s="849">
        <v>468</v>
      </c>
      <c r="K467" s="850">
        <v>164868.279296875</v>
      </c>
    </row>
    <row r="468" spans="1:11" ht="14.4" customHeight="1" x14ac:dyDescent="0.3">
      <c r="A468" s="831" t="s">
        <v>557</v>
      </c>
      <c r="B468" s="832" t="s">
        <v>558</v>
      </c>
      <c r="C468" s="835" t="s">
        <v>586</v>
      </c>
      <c r="D468" s="863" t="s">
        <v>587</v>
      </c>
      <c r="E468" s="835" t="s">
        <v>1876</v>
      </c>
      <c r="F468" s="863" t="s">
        <v>1877</v>
      </c>
      <c r="G468" s="835" t="s">
        <v>2631</v>
      </c>
      <c r="H468" s="835" t="s">
        <v>2632</v>
      </c>
      <c r="I468" s="849">
        <v>18.399999618530273</v>
      </c>
      <c r="J468" s="849">
        <v>200</v>
      </c>
      <c r="K468" s="850">
        <v>3679.929931640625</v>
      </c>
    </row>
    <row r="469" spans="1:11" ht="14.4" customHeight="1" x14ac:dyDescent="0.3">
      <c r="A469" s="831" t="s">
        <v>557</v>
      </c>
      <c r="B469" s="832" t="s">
        <v>558</v>
      </c>
      <c r="C469" s="835" t="s">
        <v>586</v>
      </c>
      <c r="D469" s="863" t="s">
        <v>587</v>
      </c>
      <c r="E469" s="835" t="s">
        <v>1876</v>
      </c>
      <c r="F469" s="863" t="s">
        <v>1877</v>
      </c>
      <c r="G469" s="835" t="s">
        <v>1892</v>
      </c>
      <c r="H469" s="835" t="s">
        <v>1893</v>
      </c>
      <c r="I469" s="849">
        <v>8.1159997940063473</v>
      </c>
      <c r="J469" s="849">
        <v>80</v>
      </c>
      <c r="K469" s="850">
        <v>649.39998245239258</v>
      </c>
    </row>
    <row r="470" spans="1:11" ht="14.4" customHeight="1" x14ac:dyDescent="0.3">
      <c r="A470" s="831" t="s">
        <v>557</v>
      </c>
      <c r="B470" s="832" t="s">
        <v>558</v>
      </c>
      <c r="C470" s="835" t="s">
        <v>586</v>
      </c>
      <c r="D470" s="863" t="s">
        <v>587</v>
      </c>
      <c r="E470" s="835" t="s">
        <v>1876</v>
      </c>
      <c r="F470" s="863" t="s">
        <v>1877</v>
      </c>
      <c r="G470" s="835" t="s">
        <v>2633</v>
      </c>
      <c r="H470" s="835" t="s">
        <v>2634</v>
      </c>
      <c r="I470" s="849">
        <v>61.212499618530273</v>
      </c>
      <c r="J470" s="849">
        <v>10</v>
      </c>
      <c r="K470" s="850">
        <v>612.1199951171875</v>
      </c>
    </row>
    <row r="471" spans="1:11" ht="14.4" customHeight="1" x14ac:dyDescent="0.3">
      <c r="A471" s="831" t="s">
        <v>557</v>
      </c>
      <c r="B471" s="832" t="s">
        <v>558</v>
      </c>
      <c r="C471" s="835" t="s">
        <v>586</v>
      </c>
      <c r="D471" s="863" t="s">
        <v>587</v>
      </c>
      <c r="E471" s="835" t="s">
        <v>1876</v>
      </c>
      <c r="F471" s="863" t="s">
        <v>1877</v>
      </c>
      <c r="G471" s="835" t="s">
        <v>2096</v>
      </c>
      <c r="H471" s="835" t="s">
        <v>2097</v>
      </c>
      <c r="I471" s="849">
        <v>98.379997253417969</v>
      </c>
      <c r="J471" s="849">
        <v>80</v>
      </c>
      <c r="K471" s="850">
        <v>7870.39990234375</v>
      </c>
    </row>
    <row r="472" spans="1:11" ht="14.4" customHeight="1" x14ac:dyDescent="0.3">
      <c r="A472" s="831" t="s">
        <v>557</v>
      </c>
      <c r="B472" s="832" t="s">
        <v>558</v>
      </c>
      <c r="C472" s="835" t="s">
        <v>586</v>
      </c>
      <c r="D472" s="863" t="s">
        <v>587</v>
      </c>
      <c r="E472" s="835" t="s">
        <v>1876</v>
      </c>
      <c r="F472" s="863" t="s">
        <v>1877</v>
      </c>
      <c r="G472" s="835" t="s">
        <v>2635</v>
      </c>
      <c r="H472" s="835" t="s">
        <v>2636</v>
      </c>
      <c r="I472" s="849">
        <v>3.9700000286102295</v>
      </c>
      <c r="J472" s="849">
        <v>360</v>
      </c>
      <c r="K472" s="850">
        <v>1429.1999816894531</v>
      </c>
    </row>
    <row r="473" spans="1:11" ht="14.4" customHeight="1" x14ac:dyDescent="0.3">
      <c r="A473" s="831" t="s">
        <v>557</v>
      </c>
      <c r="B473" s="832" t="s">
        <v>558</v>
      </c>
      <c r="C473" s="835" t="s">
        <v>586</v>
      </c>
      <c r="D473" s="863" t="s">
        <v>587</v>
      </c>
      <c r="E473" s="835" t="s">
        <v>1876</v>
      </c>
      <c r="F473" s="863" t="s">
        <v>1877</v>
      </c>
      <c r="G473" s="835" t="s">
        <v>2637</v>
      </c>
      <c r="H473" s="835" t="s">
        <v>2638</v>
      </c>
      <c r="I473" s="849">
        <v>4.4800000190734863</v>
      </c>
      <c r="J473" s="849">
        <v>120</v>
      </c>
      <c r="K473" s="850">
        <v>537.5999755859375</v>
      </c>
    </row>
    <row r="474" spans="1:11" ht="14.4" customHeight="1" x14ac:dyDescent="0.3">
      <c r="A474" s="831" t="s">
        <v>557</v>
      </c>
      <c r="B474" s="832" t="s">
        <v>558</v>
      </c>
      <c r="C474" s="835" t="s">
        <v>586</v>
      </c>
      <c r="D474" s="863" t="s">
        <v>587</v>
      </c>
      <c r="E474" s="835" t="s">
        <v>1876</v>
      </c>
      <c r="F474" s="863" t="s">
        <v>1877</v>
      </c>
      <c r="G474" s="835" t="s">
        <v>2639</v>
      </c>
      <c r="H474" s="835" t="s">
        <v>2640</v>
      </c>
      <c r="I474" s="849">
        <v>5.1399998664855957</v>
      </c>
      <c r="J474" s="849">
        <v>50</v>
      </c>
      <c r="K474" s="850">
        <v>257.00000762939453</v>
      </c>
    </row>
    <row r="475" spans="1:11" ht="14.4" customHeight="1" x14ac:dyDescent="0.3">
      <c r="A475" s="831" t="s">
        <v>557</v>
      </c>
      <c r="B475" s="832" t="s">
        <v>558</v>
      </c>
      <c r="C475" s="835" t="s">
        <v>586</v>
      </c>
      <c r="D475" s="863" t="s">
        <v>587</v>
      </c>
      <c r="E475" s="835" t="s">
        <v>1876</v>
      </c>
      <c r="F475" s="863" t="s">
        <v>1877</v>
      </c>
      <c r="G475" s="835" t="s">
        <v>2641</v>
      </c>
      <c r="H475" s="835" t="s">
        <v>2642</v>
      </c>
      <c r="I475" s="849">
        <v>13.800000190734863</v>
      </c>
      <c r="J475" s="849">
        <v>40</v>
      </c>
      <c r="K475" s="850">
        <v>552</v>
      </c>
    </row>
    <row r="476" spans="1:11" ht="14.4" customHeight="1" x14ac:dyDescent="0.3">
      <c r="A476" s="831" t="s">
        <v>557</v>
      </c>
      <c r="B476" s="832" t="s">
        <v>558</v>
      </c>
      <c r="C476" s="835" t="s">
        <v>586</v>
      </c>
      <c r="D476" s="863" t="s">
        <v>587</v>
      </c>
      <c r="E476" s="835" t="s">
        <v>1876</v>
      </c>
      <c r="F476" s="863" t="s">
        <v>1877</v>
      </c>
      <c r="G476" s="835" t="s">
        <v>2643</v>
      </c>
      <c r="H476" s="835" t="s">
        <v>2644</v>
      </c>
      <c r="I476" s="849">
        <v>72.220001220703125</v>
      </c>
      <c r="J476" s="849">
        <v>6</v>
      </c>
      <c r="K476" s="850">
        <v>433.32000732421875</v>
      </c>
    </row>
    <row r="477" spans="1:11" ht="14.4" customHeight="1" x14ac:dyDescent="0.3">
      <c r="A477" s="831" t="s">
        <v>557</v>
      </c>
      <c r="B477" s="832" t="s">
        <v>558</v>
      </c>
      <c r="C477" s="835" t="s">
        <v>586</v>
      </c>
      <c r="D477" s="863" t="s">
        <v>587</v>
      </c>
      <c r="E477" s="835" t="s">
        <v>1876</v>
      </c>
      <c r="F477" s="863" t="s">
        <v>1877</v>
      </c>
      <c r="G477" s="835" t="s">
        <v>2030</v>
      </c>
      <c r="H477" s="835" t="s">
        <v>2031</v>
      </c>
      <c r="I477" s="849">
        <v>105.45999908447266</v>
      </c>
      <c r="J477" s="849">
        <v>10</v>
      </c>
      <c r="K477" s="850">
        <v>1054.5999908447266</v>
      </c>
    </row>
    <row r="478" spans="1:11" ht="14.4" customHeight="1" x14ac:dyDescent="0.3">
      <c r="A478" s="831" t="s">
        <v>557</v>
      </c>
      <c r="B478" s="832" t="s">
        <v>558</v>
      </c>
      <c r="C478" s="835" t="s">
        <v>586</v>
      </c>
      <c r="D478" s="863" t="s">
        <v>587</v>
      </c>
      <c r="E478" s="835" t="s">
        <v>1876</v>
      </c>
      <c r="F478" s="863" t="s">
        <v>1877</v>
      </c>
      <c r="G478" s="835" t="s">
        <v>2645</v>
      </c>
      <c r="H478" s="835" t="s">
        <v>2646</v>
      </c>
      <c r="I478" s="849">
        <v>10.869999885559082</v>
      </c>
      <c r="J478" s="849">
        <v>200</v>
      </c>
      <c r="K478" s="850">
        <v>2173.510009765625</v>
      </c>
    </row>
    <row r="479" spans="1:11" ht="14.4" customHeight="1" x14ac:dyDescent="0.3">
      <c r="A479" s="831" t="s">
        <v>557</v>
      </c>
      <c r="B479" s="832" t="s">
        <v>558</v>
      </c>
      <c r="C479" s="835" t="s">
        <v>586</v>
      </c>
      <c r="D479" s="863" t="s">
        <v>587</v>
      </c>
      <c r="E479" s="835" t="s">
        <v>1876</v>
      </c>
      <c r="F479" s="863" t="s">
        <v>1877</v>
      </c>
      <c r="G479" s="835" t="s">
        <v>2647</v>
      </c>
      <c r="H479" s="835" t="s">
        <v>2648</v>
      </c>
      <c r="I479" s="849">
        <v>2.3820001125335692</v>
      </c>
      <c r="J479" s="849">
        <v>2560</v>
      </c>
      <c r="K479" s="850">
        <v>6097.899974822998</v>
      </c>
    </row>
    <row r="480" spans="1:11" ht="14.4" customHeight="1" x14ac:dyDescent="0.3">
      <c r="A480" s="831" t="s">
        <v>557</v>
      </c>
      <c r="B480" s="832" t="s">
        <v>558</v>
      </c>
      <c r="C480" s="835" t="s">
        <v>586</v>
      </c>
      <c r="D480" s="863" t="s">
        <v>587</v>
      </c>
      <c r="E480" s="835" t="s">
        <v>1918</v>
      </c>
      <c r="F480" s="863" t="s">
        <v>1919</v>
      </c>
      <c r="G480" s="835" t="s">
        <v>2649</v>
      </c>
      <c r="H480" s="835" t="s">
        <v>2650</v>
      </c>
      <c r="I480" s="849">
        <v>9159.0498046875</v>
      </c>
      <c r="J480" s="849">
        <v>1</v>
      </c>
      <c r="K480" s="850">
        <v>9159.0498046875</v>
      </c>
    </row>
    <row r="481" spans="1:11" ht="14.4" customHeight="1" x14ac:dyDescent="0.3">
      <c r="A481" s="831" t="s">
        <v>557</v>
      </c>
      <c r="B481" s="832" t="s">
        <v>558</v>
      </c>
      <c r="C481" s="835" t="s">
        <v>586</v>
      </c>
      <c r="D481" s="863" t="s">
        <v>587</v>
      </c>
      <c r="E481" s="835" t="s">
        <v>1918</v>
      </c>
      <c r="F481" s="863" t="s">
        <v>1919</v>
      </c>
      <c r="G481" s="835" t="s">
        <v>2651</v>
      </c>
      <c r="H481" s="835" t="s">
        <v>2652</v>
      </c>
      <c r="I481" s="849">
        <v>2.9000000953674316</v>
      </c>
      <c r="J481" s="849">
        <v>500</v>
      </c>
      <c r="K481" s="850">
        <v>1450</v>
      </c>
    </row>
    <row r="482" spans="1:11" ht="14.4" customHeight="1" x14ac:dyDescent="0.3">
      <c r="A482" s="831" t="s">
        <v>557</v>
      </c>
      <c r="B482" s="832" t="s">
        <v>558</v>
      </c>
      <c r="C482" s="835" t="s">
        <v>586</v>
      </c>
      <c r="D482" s="863" t="s">
        <v>587</v>
      </c>
      <c r="E482" s="835" t="s">
        <v>1918</v>
      </c>
      <c r="F482" s="863" t="s">
        <v>1919</v>
      </c>
      <c r="G482" s="835" t="s">
        <v>2653</v>
      </c>
      <c r="H482" s="835" t="s">
        <v>2654</v>
      </c>
      <c r="I482" s="849">
        <v>2.9050000905990601</v>
      </c>
      <c r="J482" s="849">
        <v>1100</v>
      </c>
      <c r="K482" s="850">
        <v>3196</v>
      </c>
    </row>
    <row r="483" spans="1:11" ht="14.4" customHeight="1" x14ac:dyDescent="0.3">
      <c r="A483" s="831" t="s">
        <v>557</v>
      </c>
      <c r="B483" s="832" t="s">
        <v>558</v>
      </c>
      <c r="C483" s="835" t="s">
        <v>586</v>
      </c>
      <c r="D483" s="863" t="s">
        <v>587</v>
      </c>
      <c r="E483" s="835" t="s">
        <v>1918</v>
      </c>
      <c r="F483" s="863" t="s">
        <v>1919</v>
      </c>
      <c r="G483" s="835" t="s">
        <v>2655</v>
      </c>
      <c r="H483" s="835" t="s">
        <v>2656</v>
      </c>
      <c r="I483" s="849">
        <v>2.9075000882148743</v>
      </c>
      <c r="J483" s="849">
        <v>1300</v>
      </c>
      <c r="K483" s="850">
        <v>3780</v>
      </c>
    </row>
    <row r="484" spans="1:11" ht="14.4" customHeight="1" x14ac:dyDescent="0.3">
      <c r="A484" s="831" t="s">
        <v>557</v>
      </c>
      <c r="B484" s="832" t="s">
        <v>558</v>
      </c>
      <c r="C484" s="835" t="s">
        <v>586</v>
      </c>
      <c r="D484" s="863" t="s">
        <v>587</v>
      </c>
      <c r="E484" s="835" t="s">
        <v>1918</v>
      </c>
      <c r="F484" s="863" t="s">
        <v>1919</v>
      </c>
      <c r="G484" s="835" t="s">
        <v>2657</v>
      </c>
      <c r="H484" s="835" t="s">
        <v>2658</v>
      </c>
      <c r="I484" s="849">
        <v>2.9050000905990601</v>
      </c>
      <c r="J484" s="849">
        <v>1300</v>
      </c>
      <c r="K484" s="850">
        <v>3777</v>
      </c>
    </row>
    <row r="485" spans="1:11" ht="14.4" customHeight="1" x14ac:dyDescent="0.3">
      <c r="A485" s="831" t="s">
        <v>557</v>
      </c>
      <c r="B485" s="832" t="s">
        <v>558</v>
      </c>
      <c r="C485" s="835" t="s">
        <v>586</v>
      </c>
      <c r="D485" s="863" t="s">
        <v>587</v>
      </c>
      <c r="E485" s="835" t="s">
        <v>1918</v>
      </c>
      <c r="F485" s="863" t="s">
        <v>1919</v>
      </c>
      <c r="G485" s="835" t="s">
        <v>2659</v>
      </c>
      <c r="H485" s="835" t="s">
        <v>2660</v>
      </c>
      <c r="I485" s="849">
        <v>102.25</v>
      </c>
      <c r="J485" s="849">
        <v>80</v>
      </c>
      <c r="K485" s="850">
        <v>8179.60009765625</v>
      </c>
    </row>
    <row r="486" spans="1:11" ht="14.4" customHeight="1" x14ac:dyDescent="0.3">
      <c r="A486" s="831" t="s">
        <v>557</v>
      </c>
      <c r="B486" s="832" t="s">
        <v>558</v>
      </c>
      <c r="C486" s="835" t="s">
        <v>586</v>
      </c>
      <c r="D486" s="863" t="s">
        <v>587</v>
      </c>
      <c r="E486" s="835" t="s">
        <v>1918</v>
      </c>
      <c r="F486" s="863" t="s">
        <v>1919</v>
      </c>
      <c r="G486" s="835" t="s">
        <v>2661</v>
      </c>
      <c r="H486" s="835" t="s">
        <v>2662</v>
      </c>
      <c r="I486" s="849">
        <v>2914.610107421875</v>
      </c>
      <c r="J486" s="849">
        <v>4</v>
      </c>
      <c r="K486" s="850">
        <v>11658.4501953125</v>
      </c>
    </row>
    <row r="487" spans="1:11" ht="14.4" customHeight="1" x14ac:dyDescent="0.3">
      <c r="A487" s="831" t="s">
        <v>557</v>
      </c>
      <c r="B487" s="832" t="s">
        <v>558</v>
      </c>
      <c r="C487" s="835" t="s">
        <v>586</v>
      </c>
      <c r="D487" s="863" t="s">
        <v>587</v>
      </c>
      <c r="E487" s="835" t="s">
        <v>1918</v>
      </c>
      <c r="F487" s="863" t="s">
        <v>1919</v>
      </c>
      <c r="G487" s="835" t="s">
        <v>2663</v>
      </c>
      <c r="H487" s="835" t="s">
        <v>2664</v>
      </c>
      <c r="I487" s="849">
        <v>2914.610107421875</v>
      </c>
      <c r="J487" s="849">
        <v>4</v>
      </c>
      <c r="K487" s="850">
        <v>11658.4501953125</v>
      </c>
    </row>
    <row r="488" spans="1:11" ht="14.4" customHeight="1" x14ac:dyDescent="0.3">
      <c r="A488" s="831" t="s">
        <v>557</v>
      </c>
      <c r="B488" s="832" t="s">
        <v>558</v>
      </c>
      <c r="C488" s="835" t="s">
        <v>586</v>
      </c>
      <c r="D488" s="863" t="s">
        <v>587</v>
      </c>
      <c r="E488" s="835" t="s">
        <v>1918</v>
      </c>
      <c r="F488" s="863" t="s">
        <v>1919</v>
      </c>
      <c r="G488" s="835" t="s">
        <v>2665</v>
      </c>
      <c r="H488" s="835" t="s">
        <v>2666</v>
      </c>
      <c r="I488" s="849">
        <v>2914.610107421875</v>
      </c>
      <c r="J488" s="849">
        <v>6</v>
      </c>
      <c r="K488" s="850">
        <v>17487.669921875</v>
      </c>
    </row>
    <row r="489" spans="1:11" ht="14.4" customHeight="1" x14ac:dyDescent="0.3">
      <c r="A489" s="831" t="s">
        <v>557</v>
      </c>
      <c r="B489" s="832" t="s">
        <v>558</v>
      </c>
      <c r="C489" s="835" t="s">
        <v>586</v>
      </c>
      <c r="D489" s="863" t="s">
        <v>587</v>
      </c>
      <c r="E489" s="835" t="s">
        <v>1918</v>
      </c>
      <c r="F489" s="863" t="s">
        <v>1919</v>
      </c>
      <c r="G489" s="835" t="s">
        <v>2667</v>
      </c>
      <c r="H489" s="835" t="s">
        <v>2668</v>
      </c>
      <c r="I489" s="849">
        <v>2914.610107421875</v>
      </c>
      <c r="J489" s="849">
        <v>10</v>
      </c>
      <c r="K489" s="850">
        <v>29146.1201171875</v>
      </c>
    </row>
    <row r="490" spans="1:11" ht="14.4" customHeight="1" x14ac:dyDescent="0.3">
      <c r="A490" s="831" t="s">
        <v>557</v>
      </c>
      <c r="B490" s="832" t="s">
        <v>558</v>
      </c>
      <c r="C490" s="835" t="s">
        <v>586</v>
      </c>
      <c r="D490" s="863" t="s">
        <v>587</v>
      </c>
      <c r="E490" s="835" t="s">
        <v>1918</v>
      </c>
      <c r="F490" s="863" t="s">
        <v>1919</v>
      </c>
      <c r="G490" s="835" t="s">
        <v>2669</v>
      </c>
      <c r="H490" s="835" t="s">
        <v>2670</v>
      </c>
      <c r="I490" s="849">
        <v>8.4700002670288086</v>
      </c>
      <c r="J490" s="849">
        <v>190</v>
      </c>
      <c r="K490" s="850">
        <v>1609.2999877929687</v>
      </c>
    </row>
    <row r="491" spans="1:11" ht="14.4" customHeight="1" x14ac:dyDescent="0.3">
      <c r="A491" s="831" t="s">
        <v>557</v>
      </c>
      <c r="B491" s="832" t="s">
        <v>558</v>
      </c>
      <c r="C491" s="835" t="s">
        <v>586</v>
      </c>
      <c r="D491" s="863" t="s">
        <v>587</v>
      </c>
      <c r="E491" s="835" t="s">
        <v>1918</v>
      </c>
      <c r="F491" s="863" t="s">
        <v>1919</v>
      </c>
      <c r="G491" s="835" t="s">
        <v>2671</v>
      </c>
      <c r="H491" s="835" t="s">
        <v>2672</v>
      </c>
      <c r="I491" s="849">
        <v>8.4700002670288086</v>
      </c>
      <c r="J491" s="849">
        <v>110</v>
      </c>
      <c r="K491" s="850">
        <v>931.69998168945312</v>
      </c>
    </row>
    <row r="492" spans="1:11" ht="14.4" customHeight="1" x14ac:dyDescent="0.3">
      <c r="A492" s="831" t="s">
        <v>557</v>
      </c>
      <c r="B492" s="832" t="s">
        <v>558</v>
      </c>
      <c r="C492" s="835" t="s">
        <v>586</v>
      </c>
      <c r="D492" s="863" t="s">
        <v>587</v>
      </c>
      <c r="E492" s="835" t="s">
        <v>1918</v>
      </c>
      <c r="F492" s="863" t="s">
        <v>1919</v>
      </c>
      <c r="G492" s="835" t="s">
        <v>2673</v>
      </c>
      <c r="H492" s="835" t="s">
        <v>2674</v>
      </c>
      <c r="I492" s="849">
        <v>303.35000610351562</v>
      </c>
      <c r="J492" s="849">
        <v>40</v>
      </c>
      <c r="K492" s="850">
        <v>12133.900390625</v>
      </c>
    </row>
    <row r="493" spans="1:11" ht="14.4" customHeight="1" x14ac:dyDescent="0.3">
      <c r="A493" s="831" t="s">
        <v>557</v>
      </c>
      <c r="B493" s="832" t="s">
        <v>558</v>
      </c>
      <c r="C493" s="835" t="s">
        <v>586</v>
      </c>
      <c r="D493" s="863" t="s">
        <v>587</v>
      </c>
      <c r="E493" s="835" t="s">
        <v>1918</v>
      </c>
      <c r="F493" s="863" t="s">
        <v>1919</v>
      </c>
      <c r="G493" s="835" t="s">
        <v>2675</v>
      </c>
      <c r="H493" s="835" t="s">
        <v>2676</v>
      </c>
      <c r="I493" s="849">
        <v>17.299999237060547</v>
      </c>
      <c r="J493" s="849">
        <v>200</v>
      </c>
      <c r="K493" s="850">
        <v>3460.60009765625</v>
      </c>
    </row>
    <row r="494" spans="1:11" ht="14.4" customHeight="1" x14ac:dyDescent="0.3">
      <c r="A494" s="831" t="s">
        <v>557</v>
      </c>
      <c r="B494" s="832" t="s">
        <v>558</v>
      </c>
      <c r="C494" s="835" t="s">
        <v>586</v>
      </c>
      <c r="D494" s="863" t="s">
        <v>587</v>
      </c>
      <c r="E494" s="835" t="s">
        <v>1918</v>
      </c>
      <c r="F494" s="863" t="s">
        <v>1919</v>
      </c>
      <c r="G494" s="835" t="s">
        <v>2677</v>
      </c>
      <c r="H494" s="835" t="s">
        <v>2678</v>
      </c>
      <c r="I494" s="849">
        <v>1533.300048828125</v>
      </c>
      <c r="J494" s="849">
        <v>10</v>
      </c>
      <c r="K494" s="850">
        <v>15333.009765625</v>
      </c>
    </row>
    <row r="495" spans="1:11" ht="14.4" customHeight="1" x14ac:dyDescent="0.3">
      <c r="A495" s="831" t="s">
        <v>557</v>
      </c>
      <c r="B495" s="832" t="s">
        <v>558</v>
      </c>
      <c r="C495" s="835" t="s">
        <v>586</v>
      </c>
      <c r="D495" s="863" t="s">
        <v>587</v>
      </c>
      <c r="E495" s="835" t="s">
        <v>1918</v>
      </c>
      <c r="F495" s="863" t="s">
        <v>1919</v>
      </c>
      <c r="G495" s="835" t="s">
        <v>2679</v>
      </c>
      <c r="H495" s="835" t="s">
        <v>2680</v>
      </c>
      <c r="I495" s="849">
        <v>1304.8299560546875</v>
      </c>
      <c r="J495" s="849">
        <v>10</v>
      </c>
      <c r="K495" s="850">
        <v>13048.25</v>
      </c>
    </row>
    <row r="496" spans="1:11" ht="14.4" customHeight="1" x14ac:dyDescent="0.3">
      <c r="A496" s="831" t="s">
        <v>557</v>
      </c>
      <c r="B496" s="832" t="s">
        <v>558</v>
      </c>
      <c r="C496" s="835" t="s">
        <v>586</v>
      </c>
      <c r="D496" s="863" t="s">
        <v>587</v>
      </c>
      <c r="E496" s="835" t="s">
        <v>1918</v>
      </c>
      <c r="F496" s="863" t="s">
        <v>1919</v>
      </c>
      <c r="G496" s="835" t="s">
        <v>2681</v>
      </c>
      <c r="H496" s="835" t="s">
        <v>2682</v>
      </c>
      <c r="I496" s="849">
        <v>1787.8599853515625</v>
      </c>
      <c r="J496" s="849">
        <v>10</v>
      </c>
      <c r="K496" s="850">
        <v>17878.599609375</v>
      </c>
    </row>
    <row r="497" spans="1:11" ht="14.4" customHeight="1" x14ac:dyDescent="0.3">
      <c r="A497" s="831" t="s">
        <v>557</v>
      </c>
      <c r="B497" s="832" t="s">
        <v>558</v>
      </c>
      <c r="C497" s="835" t="s">
        <v>586</v>
      </c>
      <c r="D497" s="863" t="s">
        <v>587</v>
      </c>
      <c r="E497" s="835" t="s">
        <v>1918</v>
      </c>
      <c r="F497" s="863" t="s">
        <v>1919</v>
      </c>
      <c r="G497" s="835" t="s">
        <v>2683</v>
      </c>
      <c r="H497" s="835" t="s">
        <v>2684</v>
      </c>
      <c r="I497" s="849">
        <v>887.760009765625</v>
      </c>
      <c r="J497" s="849">
        <v>10</v>
      </c>
      <c r="K497" s="850">
        <v>8877.580078125</v>
      </c>
    </row>
    <row r="498" spans="1:11" ht="14.4" customHeight="1" x14ac:dyDescent="0.3">
      <c r="A498" s="831" t="s">
        <v>557</v>
      </c>
      <c r="B498" s="832" t="s">
        <v>558</v>
      </c>
      <c r="C498" s="835" t="s">
        <v>586</v>
      </c>
      <c r="D498" s="863" t="s">
        <v>587</v>
      </c>
      <c r="E498" s="835" t="s">
        <v>1918</v>
      </c>
      <c r="F498" s="863" t="s">
        <v>1919</v>
      </c>
      <c r="G498" s="835" t="s">
        <v>2685</v>
      </c>
      <c r="H498" s="835" t="s">
        <v>2686</v>
      </c>
      <c r="I498" s="849">
        <v>47.189998626708984</v>
      </c>
      <c r="J498" s="849">
        <v>40</v>
      </c>
      <c r="K498" s="850">
        <v>1887.5999755859375</v>
      </c>
    </row>
    <row r="499" spans="1:11" ht="14.4" customHeight="1" x14ac:dyDescent="0.3">
      <c r="A499" s="831" t="s">
        <v>557</v>
      </c>
      <c r="B499" s="832" t="s">
        <v>558</v>
      </c>
      <c r="C499" s="835" t="s">
        <v>586</v>
      </c>
      <c r="D499" s="863" t="s">
        <v>587</v>
      </c>
      <c r="E499" s="835" t="s">
        <v>1918</v>
      </c>
      <c r="F499" s="863" t="s">
        <v>1919</v>
      </c>
      <c r="G499" s="835" t="s">
        <v>2687</v>
      </c>
      <c r="H499" s="835" t="s">
        <v>2688</v>
      </c>
      <c r="I499" s="849">
        <v>34.990001678466797</v>
      </c>
      <c r="J499" s="849">
        <v>20</v>
      </c>
      <c r="K499" s="850">
        <v>699.8599853515625</v>
      </c>
    </row>
    <row r="500" spans="1:11" ht="14.4" customHeight="1" x14ac:dyDescent="0.3">
      <c r="A500" s="831" t="s">
        <v>557</v>
      </c>
      <c r="B500" s="832" t="s">
        <v>558</v>
      </c>
      <c r="C500" s="835" t="s">
        <v>586</v>
      </c>
      <c r="D500" s="863" t="s">
        <v>587</v>
      </c>
      <c r="E500" s="835" t="s">
        <v>1918</v>
      </c>
      <c r="F500" s="863" t="s">
        <v>1919</v>
      </c>
      <c r="G500" s="835" t="s">
        <v>2689</v>
      </c>
      <c r="H500" s="835" t="s">
        <v>2690</v>
      </c>
      <c r="I500" s="849">
        <v>2600.43994140625</v>
      </c>
      <c r="J500" s="849">
        <v>4</v>
      </c>
      <c r="K500" s="850">
        <v>10401.740234375</v>
      </c>
    </row>
    <row r="501" spans="1:11" ht="14.4" customHeight="1" x14ac:dyDescent="0.3">
      <c r="A501" s="831" t="s">
        <v>557</v>
      </c>
      <c r="B501" s="832" t="s">
        <v>558</v>
      </c>
      <c r="C501" s="835" t="s">
        <v>586</v>
      </c>
      <c r="D501" s="863" t="s">
        <v>587</v>
      </c>
      <c r="E501" s="835" t="s">
        <v>1918</v>
      </c>
      <c r="F501" s="863" t="s">
        <v>1919</v>
      </c>
      <c r="G501" s="835" t="s">
        <v>2691</v>
      </c>
      <c r="H501" s="835" t="s">
        <v>2692</v>
      </c>
      <c r="I501" s="849">
        <v>2600.43994140625</v>
      </c>
      <c r="J501" s="849">
        <v>4</v>
      </c>
      <c r="K501" s="850">
        <v>10401.740234375</v>
      </c>
    </row>
    <row r="502" spans="1:11" ht="14.4" customHeight="1" x14ac:dyDescent="0.3">
      <c r="A502" s="831" t="s">
        <v>557</v>
      </c>
      <c r="B502" s="832" t="s">
        <v>558</v>
      </c>
      <c r="C502" s="835" t="s">
        <v>586</v>
      </c>
      <c r="D502" s="863" t="s">
        <v>587</v>
      </c>
      <c r="E502" s="835" t="s">
        <v>1918</v>
      </c>
      <c r="F502" s="863" t="s">
        <v>1919</v>
      </c>
      <c r="G502" s="835" t="s">
        <v>2693</v>
      </c>
      <c r="H502" s="835" t="s">
        <v>2694</v>
      </c>
      <c r="I502" s="849">
        <v>2600.43994140625</v>
      </c>
      <c r="J502" s="849">
        <v>6</v>
      </c>
      <c r="K502" s="850">
        <v>15602.6103515625</v>
      </c>
    </row>
    <row r="503" spans="1:11" ht="14.4" customHeight="1" x14ac:dyDescent="0.3">
      <c r="A503" s="831" t="s">
        <v>557</v>
      </c>
      <c r="B503" s="832" t="s">
        <v>558</v>
      </c>
      <c r="C503" s="835" t="s">
        <v>586</v>
      </c>
      <c r="D503" s="863" t="s">
        <v>587</v>
      </c>
      <c r="E503" s="835" t="s">
        <v>1918</v>
      </c>
      <c r="F503" s="863" t="s">
        <v>1919</v>
      </c>
      <c r="G503" s="835" t="s">
        <v>2695</v>
      </c>
      <c r="H503" s="835" t="s">
        <v>2696</v>
      </c>
      <c r="I503" s="849">
        <v>2600.43994140625</v>
      </c>
      <c r="J503" s="849">
        <v>4</v>
      </c>
      <c r="K503" s="850">
        <v>10401.740234375</v>
      </c>
    </row>
    <row r="504" spans="1:11" ht="14.4" customHeight="1" x14ac:dyDescent="0.3">
      <c r="A504" s="831" t="s">
        <v>557</v>
      </c>
      <c r="B504" s="832" t="s">
        <v>558</v>
      </c>
      <c r="C504" s="835" t="s">
        <v>586</v>
      </c>
      <c r="D504" s="863" t="s">
        <v>587</v>
      </c>
      <c r="E504" s="835" t="s">
        <v>1918</v>
      </c>
      <c r="F504" s="863" t="s">
        <v>1919</v>
      </c>
      <c r="G504" s="835" t="s">
        <v>2697</v>
      </c>
      <c r="H504" s="835" t="s">
        <v>2698</v>
      </c>
      <c r="I504" s="849">
        <v>28.799999237060547</v>
      </c>
      <c r="J504" s="849">
        <v>600</v>
      </c>
      <c r="K504" s="850">
        <v>17278.80029296875</v>
      </c>
    </row>
    <row r="505" spans="1:11" ht="14.4" customHeight="1" x14ac:dyDescent="0.3">
      <c r="A505" s="831" t="s">
        <v>557</v>
      </c>
      <c r="B505" s="832" t="s">
        <v>558</v>
      </c>
      <c r="C505" s="835" t="s">
        <v>586</v>
      </c>
      <c r="D505" s="863" t="s">
        <v>587</v>
      </c>
      <c r="E505" s="835" t="s">
        <v>1918</v>
      </c>
      <c r="F505" s="863" t="s">
        <v>1919</v>
      </c>
      <c r="G505" s="835" t="s">
        <v>2132</v>
      </c>
      <c r="H505" s="835" t="s">
        <v>2133</v>
      </c>
      <c r="I505" s="849">
        <v>6.1599998474121094</v>
      </c>
      <c r="J505" s="849">
        <v>40</v>
      </c>
      <c r="K505" s="850">
        <v>246.39999389648437</v>
      </c>
    </row>
    <row r="506" spans="1:11" ht="14.4" customHeight="1" x14ac:dyDescent="0.3">
      <c r="A506" s="831" t="s">
        <v>557</v>
      </c>
      <c r="B506" s="832" t="s">
        <v>558</v>
      </c>
      <c r="C506" s="835" t="s">
        <v>586</v>
      </c>
      <c r="D506" s="863" t="s">
        <v>587</v>
      </c>
      <c r="E506" s="835" t="s">
        <v>1918</v>
      </c>
      <c r="F506" s="863" t="s">
        <v>1919</v>
      </c>
      <c r="G506" s="835" t="s">
        <v>2699</v>
      </c>
      <c r="H506" s="835" t="s">
        <v>2700</v>
      </c>
      <c r="I506" s="849">
        <v>2663.27001953125</v>
      </c>
      <c r="J506" s="849">
        <v>5</v>
      </c>
      <c r="K506" s="850">
        <v>13316.3603515625</v>
      </c>
    </row>
    <row r="507" spans="1:11" ht="14.4" customHeight="1" x14ac:dyDescent="0.3">
      <c r="A507" s="831" t="s">
        <v>557</v>
      </c>
      <c r="B507" s="832" t="s">
        <v>558</v>
      </c>
      <c r="C507" s="835" t="s">
        <v>586</v>
      </c>
      <c r="D507" s="863" t="s">
        <v>587</v>
      </c>
      <c r="E507" s="835" t="s">
        <v>1918</v>
      </c>
      <c r="F507" s="863" t="s">
        <v>1919</v>
      </c>
      <c r="G507" s="835" t="s">
        <v>2701</v>
      </c>
      <c r="H507" s="835" t="s">
        <v>2702</v>
      </c>
      <c r="I507" s="849">
        <v>1094.9300537109375</v>
      </c>
      <c r="J507" s="849">
        <v>3</v>
      </c>
      <c r="K507" s="850">
        <v>3284.7900390625</v>
      </c>
    </row>
    <row r="508" spans="1:11" ht="14.4" customHeight="1" x14ac:dyDescent="0.3">
      <c r="A508" s="831" t="s">
        <v>557</v>
      </c>
      <c r="B508" s="832" t="s">
        <v>558</v>
      </c>
      <c r="C508" s="835" t="s">
        <v>586</v>
      </c>
      <c r="D508" s="863" t="s">
        <v>587</v>
      </c>
      <c r="E508" s="835" t="s">
        <v>1918</v>
      </c>
      <c r="F508" s="863" t="s">
        <v>1919</v>
      </c>
      <c r="G508" s="835" t="s">
        <v>2703</v>
      </c>
      <c r="H508" s="835" t="s">
        <v>2704</v>
      </c>
      <c r="I508" s="849">
        <v>3195.719970703125</v>
      </c>
      <c r="J508" s="849">
        <v>4</v>
      </c>
      <c r="K508" s="850">
        <v>12782.8798828125</v>
      </c>
    </row>
    <row r="509" spans="1:11" ht="14.4" customHeight="1" x14ac:dyDescent="0.3">
      <c r="A509" s="831" t="s">
        <v>557</v>
      </c>
      <c r="B509" s="832" t="s">
        <v>558</v>
      </c>
      <c r="C509" s="835" t="s">
        <v>586</v>
      </c>
      <c r="D509" s="863" t="s">
        <v>587</v>
      </c>
      <c r="E509" s="835" t="s">
        <v>1918</v>
      </c>
      <c r="F509" s="863" t="s">
        <v>1919</v>
      </c>
      <c r="G509" s="835" t="s">
        <v>2705</v>
      </c>
      <c r="H509" s="835" t="s">
        <v>2706</v>
      </c>
      <c r="I509" s="849">
        <v>17401.009765625</v>
      </c>
      <c r="J509" s="849">
        <v>1</v>
      </c>
      <c r="K509" s="850">
        <v>17401.009765625</v>
      </c>
    </row>
    <row r="510" spans="1:11" ht="14.4" customHeight="1" x14ac:dyDescent="0.3">
      <c r="A510" s="831" t="s">
        <v>557</v>
      </c>
      <c r="B510" s="832" t="s">
        <v>558</v>
      </c>
      <c r="C510" s="835" t="s">
        <v>586</v>
      </c>
      <c r="D510" s="863" t="s">
        <v>587</v>
      </c>
      <c r="E510" s="835" t="s">
        <v>1918</v>
      </c>
      <c r="F510" s="863" t="s">
        <v>1919</v>
      </c>
      <c r="G510" s="835" t="s">
        <v>2146</v>
      </c>
      <c r="H510" s="835" t="s">
        <v>2147</v>
      </c>
      <c r="I510" s="849">
        <v>4.625</v>
      </c>
      <c r="J510" s="849">
        <v>200</v>
      </c>
      <c r="K510" s="850">
        <v>925</v>
      </c>
    </row>
    <row r="511" spans="1:11" ht="14.4" customHeight="1" x14ac:dyDescent="0.3">
      <c r="A511" s="831" t="s">
        <v>557</v>
      </c>
      <c r="B511" s="832" t="s">
        <v>558</v>
      </c>
      <c r="C511" s="835" t="s">
        <v>586</v>
      </c>
      <c r="D511" s="863" t="s">
        <v>587</v>
      </c>
      <c r="E511" s="835" t="s">
        <v>1918</v>
      </c>
      <c r="F511" s="863" t="s">
        <v>1919</v>
      </c>
      <c r="G511" s="835" t="s">
        <v>2707</v>
      </c>
      <c r="H511" s="835" t="s">
        <v>2708</v>
      </c>
      <c r="I511" s="849">
        <v>463.42999267578125</v>
      </c>
      <c r="J511" s="849">
        <v>120</v>
      </c>
      <c r="K511" s="850">
        <v>55611.6015625</v>
      </c>
    </row>
    <row r="512" spans="1:11" ht="14.4" customHeight="1" x14ac:dyDescent="0.3">
      <c r="A512" s="831" t="s">
        <v>557</v>
      </c>
      <c r="B512" s="832" t="s">
        <v>558</v>
      </c>
      <c r="C512" s="835" t="s">
        <v>586</v>
      </c>
      <c r="D512" s="863" t="s">
        <v>587</v>
      </c>
      <c r="E512" s="835" t="s">
        <v>1918</v>
      </c>
      <c r="F512" s="863" t="s">
        <v>1919</v>
      </c>
      <c r="G512" s="835" t="s">
        <v>2152</v>
      </c>
      <c r="H512" s="835" t="s">
        <v>2153</v>
      </c>
      <c r="I512" s="849">
        <v>80.572500228881836</v>
      </c>
      <c r="J512" s="849">
        <v>480</v>
      </c>
      <c r="K512" s="850">
        <v>38674.400390625</v>
      </c>
    </row>
    <row r="513" spans="1:11" ht="14.4" customHeight="1" x14ac:dyDescent="0.3">
      <c r="A513" s="831" t="s">
        <v>557</v>
      </c>
      <c r="B513" s="832" t="s">
        <v>558</v>
      </c>
      <c r="C513" s="835" t="s">
        <v>586</v>
      </c>
      <c r="D513" s="863" t="s">
        <v>587</v>
      </c>
      <c r="E513" s="835" t="s">
        <v>1918</v>
      </c>
      <c r="F513" s="863" t="s">
        <v>1919</v>
      </c>
      <c r="G513" s="835" t="s">
        <v>2709</v>
      </c>
      <c r="H513" s="835" t="s">
        <v>2710</v>
      </c>
      <c r="I513" s="849">
        <v>34.003332773844399</v>
      </c>
      <c r="J513" s="849">
        <v>430</v>
      </c>
      <c r="K513" s="850">
        <v>14621.449951171875</v>
      </c>
    </row>
    <row r="514" spans="1:11" ht="14.4" customHeight="1" x14ac:dyDescent="0.3">
      <c r="A514" s="831" t="s">
        <v>557</v>
      </c>
      <c r="B514" s="832" t="s">
        <v>558</v>
      </c>
      <c r="C514" s="835" t="s">
        <v>586</v>
      </c>
      <c r="D514" s="863" t="s">
        <v>587</v>
      </c>
      <c r="E514" s="835" t="s">
        <v>1918</v>
      </c>
      <c r="F514" s="863" t="s">
        <v>1919</v>
      </c>
      <c r="G514" s="835" t="s">
        <v>2711</v>
      </c>
      <c r="H514" s="835" t="s">
        <v>2712</v>
      </c>
      <c r="I514" s="849">
        <v>11198.3701171875</v>
      </c>
      <c r="J514" s="849">
        <v>3</v>
      </c>
      <c r="K514" s="850">
        <v>33595.1015625</v>
      </c>
    </row>
    <row r="515" spans="1:11" ht="14.4" customHeight="1" x14ac:dyDescent="0.3">
      <c r="A515" s="831" t="s">
        <v>557</v>
      </c>
      <c r="B515" s="832" t="s">
        <v>558</v>
      </c>
      <c r="C515" s="835" t="s">
        <v>586</v>
      </c>
      <c r="D515" s="863" t="s">
        <v>587</v>
      </c>
      <c r="E515" s="835" t="s">
        <v>1918</v>
      </c>
      <c r="F515" s="863" t="s">
        <v>1919</v>
      </c>
      <c r="G515" s="835" t="s">
        <v>2713</v>
      </c>
      <c r="H515" s="835" t="s">
        <v>2714</v>
      </c>
      <c r="I515" s="849">
        <v>11704.259765625</v>
      </c>
      <c r="J515" s="849">
        <v>4</v>
      </c>
      <c r="K515" s="850">
        <v>46817.03125</v>
      </c>
    </row>
    <row r="516" spans="1:11" ht="14.4" customHeight="1" x14ac:dyDescent="0.3">
      <c r="A516" s="831" t="s">
        <v>557</v>
      </c>
      <c r="B516" s="832" t="s">
        <v>558</v>
      </c>
      <c r="C516" s="835" t="s">
        <v>586</v>
      </c>
      <c r="D516" s="863" t="s">
        <v>587</v>
      </c>
      <c r="E516" s="835" t="s">
        <v>1918</v>
      </c>
      <c r="F516" s="863" t="s">
        <v>1919</v>
      </c>
      <c r="G516" s="835" t="s">
        <v>2715</v>
      </c>
      <c r="H516" s="835" t="s">
        <v>2716</v>
      </c>
      <c r="I516" s="849">
        <v>12154.41015625</v>
      </c>
      <c r="J516" s="849">
        <v>3</v>
      </c>
      <c r="K516" s="850">
        <v>36463.23828125</v>
      </c>
    </row>
    <row r="517" spans="1:11" ht="14.4" customHeight="1" x14ac:dyDescent="0.3">
      <c r="A517" s="831" t="s">
        <v>557</v>
      </c>
      <c r="B517" s="832" t="s">
        <v>558</v>
      </c>
      <c r="C517" s="835" t="s">
        <v>586</v>
      </c>
      <c r="D517" s="863" t="s">
        <v>587</v>
      </c>
      <c r="E517" s="835" t="s">
        <v>1918</v>
      </c>
      <c r="F517" s="863" t="s">
        <v>1919</v>
      </c>
      <c r="G517" s="835" t="s">
        <v>2717</v>
      </c>
      <c r="H517" s="835" t="s">
        <v>2718</v>
      </c>
      <c r="I517" s="849">
        <v>5.3900001049041748</v>
      </c>
      <c r="J517" s="849">
        <v>200</v>
      </c>
      <c r="K517" s="850">
        <v>1077.7999877929687</v>
      </c>
    </row>
    <row r="518" spans="1:11" ht="14.4" customHeight="1" x14ac:dyDescent="0.3">
      <c r="A518" s="831" t="s">
        <v>557</v>
      </c>
      <c r="B518" s="832" t="s">
        <v>558</v>
      </c>
      <c r="C518" s="835" t="s">
        <v>586</v>
      </c>
      <c r="D518" s="863" t="s">
        <v>587</v>
      </c>
      <c r="E518" s="835" t="s">
        <v>1918</v>
      </c>
      <c r="F518" s="863" t="s">
        <v>1919</v>
      </c>
      <c r="G518" s="835" t="s">
        <v>2719</v>
      </c>
      <c r="H518" s="835" t="s">
        <v>2720</v>
      </c>
      <c r="I518" s="849">
        <v>6.315000057220459</v>
      </c>
      <c r="J518" s="849">
        <v>200</v>
      </c>
      <c r="K518" s="850">
        <v>1262.47998046875</v>
      </c>
    </row>
    <row r="519" spans="1:11" ht="14.4" customHeight="1" x14ac:dyDescent="0.3">
      <c r="A519" s="831" t="s">
        <v>557</v>
      </c>
      <c r="B519" s="832" t="s">
        <v>558</v>
      </c>
      <c r="C519" s="835" t="s">
        <v>586</v>
      </c>
      <c r="D519" s="863" t="s">
        <v>587</v>
      </c>
      <c r="E519" s="835" t="s">
        <v>1918</v>
      </c>
      <c r="F519" s="863" t="s">
        <v>1919</v>
      </c>
      <c r="G519" s="835" t="s">
        <v>2721</v>
      </c>
      <c r="H519" s="835" t="s">
        <v>2722</v>
      </c>
      <c r="I519" s="849">
        <v>84.15500132242839</v>
      </c>
      <c r="J519" s="849">
        <v>68</v>
      </c>
      <c r="K519" s="850">
        <v>5735.8500061035156</v>
      </c>
    </row>
    <row r="520" spans="1:11" ht="14.4" customHeight="1" x14ac:dyDescent="0.3">
      <c r="A520" s="831" t="s">
        <v>557</v>
      </c>
      <c r="B520" s="832" t="s">
        <v>558</v>
      </c>
      <c r="C520" s="835" t="s">
        <v>586</v>
      </c>
      <c r="D520" s="863" t="s">
        <v>587</v>
      </c>
      <c r="E520" s="835" t="s">
        <v>1918</v>
      </c>
      <c r="F520" s="863" t="s">
        <v>1919</v>
      </c>
      <c r="G520" s="835" t="s">
        <v>2723</v>
      </c>
      <c r="H520" s="835" t="s">
        <v>2724</v>
      </c>
      <c r="I520" s="849">
        <v>32270.69921875</v>
      </c>
      <c r="J520" s="849">
        <v>1</v>
      </c>
      <c r="K520" s="850">
        <v>32270.69921875</v>
      </c>
    </row>
    <row r="521" spans="1:11" ht="14.4" customHeight="1" x14ac:dyDescent="0.3">
      <c r="A521" s="831" t="s">
        <v>557</v>
      </c>
      <c r="B521" s="832" t="s">
        <v>558</v>
      </c>
      <c r="C521" s="835" t="s">
        <v>586</v>
      </c>
      <c r="D521" s="863" t="s">
        <v>587</v>
      </c>
      <c r="E521" s="835" t="s">
        <v>1918</v>
      </c>
      <c r="F521" s="863" t="s">
        <v>1919</v>
      </c>
      <c r="G521" s="835" t="s">
        <v>2725</v>
      </c>
      <c r="H521" s="835" t="s">
        <v>2726</v>
      </c>
      <c r="I521" s="849">
        <v>16684.689453125</v>
      </c>
      <c r="J521" s="849">
        <v>4</v>
      </c>
      <c r="K521" s="850">
        <v>66738.7578125</v>
      </c>
    </row>
    <row r="522" spans="1:11" ht="14.4" customHeight="1" x14ac:dyDescent="0.3">
      <c r="A522" s="831" t="s">
        <v>557</v>
      </c>
      <c r="B522" s="832" t="s">
        <v>558</v>
      </c>
      <c r="C522" s="835" t="s">
        <v>586</v>
      </c>
      <c r="D522" s="863" t="s">
        <v>587</v>
      </c>
      <c r="E522" s="835" t="s">
        <v>1918</v>
      </c>
      <c r="F522" s="863" t="s">
        <v>1919</v>
      </c>
      <c r="G522" s="835" t="s">
        <v>2727</v>
      </c>
      <c r="H522" s="835" t="s">
        <v>2728</v>
      </c>
      <c r="I522" s="849">
        <v>17332.0390625</v>
      </c>
      <c r="J522" s="849">
        <v>2</v>
      </c>
      <c r="K522" s="850">
        <v>34664.078125</v>
      </c>
    </row>
    <row r="523" spans="1:11" ht="14.4" customHeight="1" x14ac:dyDescent="0.3">
      <c r="A523" s="831" t="s">
        <v>557</v>
      </c>
      <c r="B523" s="832" t="s">
        <v>558</v>
      </c>
      <c r="C523" s="835" t="s">
        <v>586</v>
      </c>
      <c r="D523" s="863" t="s">
        <v>587</v>
      </c>
      <c r="E523" s="835" t="s">
        <v>1918</v>
      </c>
      <c r="F523" s="863" t="s">
        <v>1919</v>
      </c>
      <c r="G523" s="835" t="s">
        <v>2729</v>
      </c>
      <c r="H523" s="835" t="s">
        <v>2730</v>
      </c>
      <c r="I523" s="849">
        <v>21822.349609375</v>
      </c>
      <c r="J523" s="849">
        <v>2</v>
      </c>
      <c r="K523" s="850">
        <v>43644.69921875</v>
      </c>
    </row>
    <row r="524" spans="1:11" ht="14.4" customHeight="1" x14ac:dyDescent="0.3">
      <c r="A524" s="831" t="s">
        <v>557</v>
      </c>
      <c r="B524" s="832" t="s">
        <v>558</v>
      </c>
      <c r="C524" s="835" t="s">
        <v>586</v>
      </c>
      <c r="D524" s="863" t="s">
        <v>587</v>
      </c>
      <c r="E524" s="835" t="s">
        <v>1918</v>
      </c>
      <c r="F524" s="863" t="s">
        <v>1919</v>
      </c>
      <c r="G524" s="835" t="s">
        <v>2731</v>
      </c>
      <c r="H524" s="835" t="s">
        <v>2732</v>
      </c>
      <c r="I524" s="849">
        <v>21845.33984375</v>
      </c>
      <c r="J524" s="849">
        <v>2</v>
      </c>
      <c r="K524" s="850">
        <v>43690.6796875</v>
      </c>
    </row>
    <row r="525" spans="1:11" ht="14.4" customHeight="1" x14ac:dyDescent="0.3">
      <c r="A525" s="831" t="s">
        <v>557</v>
      </c>
      <c r="B525" s="832" t="s">
        <v>558</v>
      </c>
      <c r="C525" s="835" t="s">
        <v>586</v>
      </c>
      <c r="D525" s="863" t="s">
        <v>587</v>
      </c>
      <c r="E525" s="835" t="s">
        <v>1918</v>
      </c>
      <c r="F525" s="863" t="s">
        <v>1919</v>
      </c>
      <c r="G525" s="835" t="s">
        <v>2733</v>
      </c>
      <c r="H525" s="835" t="s">
        <v>2734</v>
      </c>
      <c r="I525" s="849">
        <v>23604.919921875</v>
      </c>
      <c r="J525" s="849">
        <v>1</v>
      </c>
      <c r="K525" s="850">
        <v>23604.919921875</v>
      </c>
    </row>
    <row r="526" spans="1:11" ht="14.4" customHeight="1" x14ac:dyDescent="0.3">
      <c r="A526" s="831" t="s">
        <v>557</v>
      </c>
      <c r="B526" s="832" t="s">
        <v>558</v>
      </c>
      <c r="C526" s="835" t="s">
        <v>586</v>
      </c>
      <c r="D526" s="863" t="s">
        <v>587</v>
      </c>
      <c r="E526" s="835" t="s">
        <v>1918</v>
      </c>
      <c r="F526" s="863" t="s">
        <v>1919</v>
      </c>
      <c r="G526" s="835" t="s">
        <v>2735</v>
      </c>
      <c r="H526" s="835" t="s">
        <v>2736</v>
      </c>
      <c r="I526" s="849">
        <v>703.6500244140625</v>
      </c>
      <c r="J526" s="849">
        <v>12</v>
      </c>
      <c r="K526" s="850">
        <v>8443.8203125</v>
      </c>
    </row>
    <row r="527" spans="1:11" ht="14.4" customHeight="1" x14ac:dyDescent="0.3">
      <c r="A527" s="831" t="s">
        <v>557</v>
      </c>
      <c r="B527" s="832" t="s">
        <v>558</v>
      </c>
      <c r="C527" s="835" t="s">
        <v>586</v>
      </c>
      <c r="D527" s="863" t="s">
        <v>587</v>
      </c>
      <c r="E527" s="835" t="s">
        <v>1918</v>
      </c>
      <c r="F527" s="863" t="s">
        <v>1919</v>
      </c>
      <c r="G527" s="835" t="s">
        <v>2737</v>
      </c>
      <c r="H527" s="835" t="s">
        <v>2738</v>
      </c>
      <c r="I527" s="849">
        <v>2202.199951171875</v>
      </c>
      <c r="J527" s="849">
        <v>6</v>
      </c>
      <c r="K527" s="850">
        <v>13213.2001953125</v>
      </c>
    </row>
    <row r="528" spans="1:11" ht="14.4" customHeight="1" x14ac:dyDescent="0.3">
      <c r="A528" s="831" t="s">
        <v>557</v>
      </c>
      <c r="B528" s="832" t="s">
        <v>558</v>
      </c>
      <c r="C528" s="835" t="s">
        <v>586</v>
      </c>
      <c r="D528" s="863" t="s">
        <v>587</v>
      </c>
      <c r="E528" s="835" t="s">
        <v>1918</v>
      </c>
      <c r="F528" s="863" t="s">
        <v>1919</v>
      </c>
      <c r="G528" s="835" t="s">
        <v>2739</v>
      </c>
      <c r="H528" s="835" t="s">
        <v>2740</v>
      </c>
      <c r="I528" s="849">
        <v>3162.070068359375</v>
      </c>
      <c r="J528" s="849">
        <v>2</v>
      </c>
      <c r="K528" s="850">
        <v>6324.14013671875</v>
      </c>
    </row>
    <row r="529" spans="1:11" ht="14.4" customHeight="1" x14ac:dyDescent="0.3">
      <c r="A529" s="831" t="s">
        <v>557</v>
      </c>
      <c r="B529" s="832" t="s">
        <v>558</v>
      </c>
      <c r="C529" s="835" t="s">
        <v>586</v>
      </c>
      <c r="D529" s="863" t="s">
        <v>587</v>
      </c>
      <c r="E529" s="835" t="s">
        <v>1918</v>
      </c>
      <c r="F529" s="863" t="s">
        <v>1919</v>
      </c>
      <c r="G529" s="835" t="s">
        <v>2741</v>
      </c>
      <c r="H529" s="835" t="s">
        <v>2742</v>
      </c>
      <c r="I529" s="849">
        <v>1073.27001953125</v>
      </c>
      <c r="J529" s="849">
        <v>4</v>
      </c>
      <c r="K529" s="850">
        <v>4293.080078125</v>
      </c>
    </row>
    <row r="530" spans="1:11" ht="14.4" customHeight="1" x14ac:dyDescent="0.3">
      <c r="A530" s="831" t="s">
        <v>557</v>
      </c>
      <c r="B530" s="832" t="s">
        <v>558</v>
      </c>
      <c r="C530" s="835" t="s">
        <v>586</v>
      </c>
      <c r="D530" s="863" t="s">
        <v>587</v>
      </c>
      <c r="E530" s="835" t="s">
        <v>1918</v>
      </c>
      <c r="F530" s="863" t="s">
        <v>1919</v>
      </c>
      <c r="G530" s="835" t="s">
        <v>2743</v>
      </c>
      <c r="H530" s="835" t="s">
        <v>2744</v>
      </c>
      <c r="I530" s="849">
        <v>11768.7802734375</v>
      </c>
      <c r="J530" s="849">
        <v>1</v>
      </c>
      <c r="K530" s="850">
        <v>11768.7802734375</v>
      </c>
    </row>
    <row r="531" spans="1:11" ht="14.4" customHeight="1" x14ac:dyDescent="0.3">
      <c r="A531" s="831" t="s">
        <v>557</v>
      </c>
      <c r="B531" s="832" t="s">
        <v>558</v>
      </c>
      <c r="C531" s="835" t="s">
        <v>586</v>
      </c>
      <c r="D531" s="863" t="s">
        <v>587</v>
      </c>
      <c r="E531" s="835" t="s">
        <v>1918</v>
      </c>
      <c r="F531" s="863" t="s">
        <v>1919</v>
      </c>
      <c r="G531" s="835" t="s">
        <v>2745</v>
      </c>
      <c r="H531" s="835" t="s">
        <v>2746</v>
      </c>
      <c r="I531" s="849">
        <v>38892.51953125</v>
      </c>
      <c r="J531" s="849">
        <v>1</v>
      </c>
      <c r="K531" s="850">
        <v>38892.51953125</v>
      </c>
    </row>
    <row r="532" spans="1:11" ht="14.4" customHeight="1" x14ac:dyDescent="0.3">
      <c r="A532" s="831" t="s">
        <v>557</v>
      </c>
      <c r="B532" s="832" t="s">
        <v>558</v>
      </c>
      <c r="C532" s="835" t="s">
        <v>586</v>
      </c>
      <c r="D532" s="863" t="s">
        <v>587</v>
      </c>
      <c r="E532" s="835" t="s">
        <v>1918</v>
      </c>
      <c r="F532" s="863" t="s">
        <v>1919</v>
      </c>
      <c r="G532" s="835" t="s">
        <v>2747</v>
      </c>
      <c r="H532" s="835" t="s">
        <v>2748</v>
      </c>
      <c r="I532" s="849">
        <v>2464.889892578125</v>
      </c>
      <c r="J532" s="849">
        <v>2</v>
      </c>
      <c r="K532" s="850">
        <v>4929.77978515625</v>
      </c>
    </row>
    <row r="533" spans="1:11" ht="14.4" customHeight="1" x14ac:dyDescent="0.3">
      <c r="A533" s="831" t="s">
        <v>557</v>
      </c>
      <c r="B533" s="832" t="s">
        <v>558</v>
      </c>
      <c r="C533" s="835" t="s">
        <v>586</v>
      </c>
      <c r="D533" s="863" t="s">
        <v>587</v>
      </c>
      <c r="E533" s="835" t="s">
        <v>1918</v>
      </c>
      <c r="F533" s="863" t="s">
        <v>1919</v>
      </c>
      <c r="G533" s="835" t="s">
        <v>2749</v>
      </c>
      <c r="H533" s="835" t="s">
        <v>2750</v>
      </c>
      <c r="I533" s="849">
        <v>33332.75</v>
      </c>
      <c r="J533" s="849">
        <v>3</v>
      </c>
      <c r="K533" s="850">
        <v>99998.25</v>
      </c>
    </row>
    <row r="534" spans="1:11" ht="14.4" customHeight="1" x14ac:dyDescent="0.3">
      <c r="A534" s="831" t="s">
        <v>557</v>
      </c>
      <c r="B534" s="832" t="s">
        <v>558</v>
      </c>
      <c r="C534" s="835" t="s">
        <v>586</v>
      </c>
      <c r="D534" s="863" t="s">
        <v>587</v>
      </c>
      <c r="E534" s="835" t="s">
        <v>1918</v>
      </c>
      <c r="F534" s="863" t="s">
        <v>1919</v>
      </c>
      <c r="G534" s="835" t="s">
        <v>2751</v>
      </c>
      <c r="H534" s="835" t="s">
        <v>2752</v>
      </c>
      <c r="I534" s="849">
        <v>5403.85986328125</v>
      </c>
      <c r="J534" s="849">
        <v>4</v>
      </c>
      <c r="K534" s="850">
        <v>21615.439453125</v>
      </c>
    </row>
    <row r="535" spans="1:11" ht="14.4" customHeight="1" x14ac:dyDescent="0.3">
      <c r="A535" s="831" t="s">
        <v>557</v>
      </c>
      <c r="B535" s="832" t="s">
        <v>558</v>
      </c>
      <c r="C535" s="835" t="s">
        <v>586</v>
      </c>
      <c r="D535" s="863" t="s">
        <v>587</v>
      </c>
      <c r="E535" s="835" t="s">
        <v>1918</v>
      </c>
      <c r="F535" s="863" t="s">
        <v>1919</v>
      </c>
      <c r="G535" s="835" t="s">
        <v>2753</v>
      </c>
      <c r="H535" s="835" t="s">
        <v>2754</v>
      </c>
      <c r="I535" s="849">
        <v>17401.009765625</v>
      </c>
      <c r="J535" s="849">
        <v>2</v>
      </c>
      <c r="K535" s="850">
        <v>34802.01953125</v>
      </c>
    </row>
    <row r="536" spans="1:11" ht="14.4" customHeight="1" x14ac:dyDescent="0.3">
      <c r="A536" s="831" t="s">
        <v>557</v>
      </c>
      <c r="B536" s="832" t="s">
        <v>558</v>
      </c>
      <c r="C536" s="835" t="s">
        <v>586</v>
      </c>
      <c r="D536" s="863" t="s">
        <v>587</v>
      </c>
      <c r="E536" s="835" t="s">
        <v>1918</v>
      </c>
      <c r="F536" s="863" t="s">
        <v>1919</v>
      </c>
      <c r="G536" s="835" t="s">
        <v>2755</v>
      </c>
      <c r="H536" s="835" t="s">
        <v>2756</v>
      </c>
      <c r="I536" s="849">
        <v>9.9999997764825821E-3</v>
      </c>
      <c r="J536" s="849">
        <v>1</v>
      </c>
      <c r="K536" s="850">
        <v>9.9999997764825821E-3</v>
      </c>
    </row>
    <row r="537" spans="1:11" ht="14.4" customHeight="1" x14ac:dyDescent="0.3">
      <c r="A537" s="831" t="s">
        <v>557</v>
      </c>
      <c r="B537" s="832" t="s">
        <v>558</v>
      </c>
      <c r="C537" s="835" t="s">
        <v>586</v>
      </c>
      <c r="D537" s="863" t="s">
        <v>587</v>
      </c>
      <c r="E537" s="835" t="s">
        <v>1918</v>
      </c>
      <c r="F537" s="863" t="s">
        <v>1919</v>
      </c>
      <c r="G537" s="835" t="s">
        <v>2757</v>
      </c>
      <c r="H537" s="835" t="s">
        <v>2758</v>
      </c>
      <c r="I537" s="849">
        <v>2903.179931640625</v>
      </c>
      <c r="J537" s="849">
        <v>4</v>
      </c>
      <c r="K537" s="850">
        <v>11612.7001953125</v>
      </c>
    </row>
    <row r="538" spans="1:11" ht="14.4" customHeight="1" x14ac:dyDescent="0.3">
      <c r="A538" s="831" t="s">
        <v>557</v>
      </c>
      <c r="B538" s="832" t="s">
        <v>558</v>
      </c>
      <c r="C538" s="835" t="s">
        <v>586</v>
      </c>
      <c r="D538" s="863" t="s">
        <v>587</v>
      </c>
      <c r="E538" s="835" t="s">
        <v>1918</v>
      </c>
      <c r="F538" s="863" t="s">
        <v>1919</v>
      </c>
      <c r="G538" s="835" t="s">
        <v>2759</v>
      </c>
      <c r="H538" s="835" t="s">
        <v>2760</v>
      </c>
      <c r="I538" s="849">
        <v>111.56999969482422</v>
      </c>
      <c r="J538" s="849">
        <v>12</v>
      </c>
      <c r="K538" s="850">
        <v>1338.8900146484375</v>
      </c>
    </row>
    <row r="539" spans="1:11" ht="14.4" customHeight="1" x14ac:dyDescent="0.3">
      <c r="A539" s="831" t="s">
        <v>557</v>
      </c>
      <c r="B539" s="832" t="s">
        <v>558</v>
      </c>
      <c r="C539" s="835" t="s">
        <v>586</v>
      </c>
      <c r="D539" s="863" t="s">
        <v>587</v>
      </c>
      <c r="E539" s="835" t="s">
        <v>1918</v>
      </c>
      <c r="F539" s="863" t="s">
        <v>1919</v>
      </c>
      <c r="G539" s="835" t="s">
        <v>1956</v>
      </c>
      <c r="H539" s="835" t="s">
        <v>1957</v>
      </c>
      <c r="I539" s="849">
        <v>1.67249995470047</v>
      </c>
      <c r="J539" s="849">
        <v>1600</v>
      </c>
      <c r="K539" s="850">
        <v>2676</v>
      </c>
    </row>
    <row r="540" spans="1:11" ht="14.4" customHeight="1" x14ac:dyDescent="0.3">
      <c r="A540" s="831" t="s">
        <v>557</v>
      </c>
      <c r="B540" s="832" t="s">
        <v>558</v>
      </c>
      <c r="C540" s="835" t="s">
        <v>586</v>
      </c>
      <c r="D540" s="863" t="s">
        <v>587</v>
      </c>
      <c r="E540" s="835" t="s">
        <v>1918</v>
      </c>
      <c r="F540" s="863" t="s">
        <v>1919</v>
      </c>
      <c r="G540" s="835" t="s">
        <v>2761</v>
      </c>
      <c r="H540" s="835" t="s">
        <v>2762</v>
      </c>
      <c r="I540" s="849">
        <v>1.6699999570846558</v>
      </c>
      <c r="J540" s="849">
        <v>800</v>
      </c>
      <c r="K540" s="850">
        <v>1336</v>
      </c>
    </row>
    <row r="541" spans="1:11" ht="14.4" customHeight="1" x14ac:dyDescent="0.3">
      <c r="A541" s="831" t="s">
        <v>557</v>
      </c>
      <c r="B541" s="832" t="s">
        <v>558</v>
      </c>
      <c r="C541" s="835" t="s">
        <v>586</v>
      </c>
      <c r="D541" s="863" t="s">
        <v>587</v>
      </c>
      <c r="E541" s="835" t="s">
        <v>1918</v>
      </c>
      <c r="F541" s="863" t="s">
        <v>1919</v>
      </c>
      <c r="G541" s="835" t="s">
        <v>2763</v>
      </c>
      <c r="H541" s="835" t="s">
        <v>2764</v>
      </c>
      <c r="I541" s="849">
        <v>197.77999877929687</v>
      </c>
      <c r="J541" s="849">
        <v>20</v>
      </c>
      <c r="K541" s="850">
        <v>3955.610107421875</v>
      </c>
    </row>
    <row r="542" spans="1:11" ht="14.4" customHeight="1" x14ac:dyDescent="0.3">
      <c r="A542" s="831" t="s">
        <v>557</v>
      </c>
      <c r="B542" s="832" t="s">
        <v>558</v>
      </c>
      <c r="C542" s="835" t="s">
        <v>586</v>
      </c>
      <c r="D542" s="863" t="s">
        <v>587</v>
      </c>
      <c r="E542" s="835" t="s">
        <v>1918</v>
      </c>
      <c r="F542" s="863" t="s">
        <v>1919</v>
      </c>
      <c r="G542" s="835" t="s">
        <v>2765</v>
      </c>
      <c r="H542" s="835" t="s">
        <v>2766</v>
      </c>
      <c r="I542" s="849">
        <v>2156.669921875</v>
      </c>
      <c r="J542" s="849">
        <v>9</v>
      </c>
      <c r="K542" s="850">
        <v>19410.01953125</v>
      </c>
    </row>
    <row r="543" spans="1:11" ht="14.4" customHeight="1" x14ac:dyDescent="0.3">
      <c r="A543" s="831" t="s">
        <v>557</v>
      </c>
      <c r="B543" s="832" t="s">
        <v>558</v>
      </c>
      <c r="C543" s="835" t="s">
        <v>586</v>
      </c>
      <c r="D543" s="863" t="s">
        <v>587</v>
      </c>
      <c r="E543" s="835" t="s">
        <v>1918</v>
      </c>
      <c r="F543" s="863" t="s">
        <v>1919</v>
      </c>
      <c r="G543" s="835" t="s">
        <v>2767</v>
      </c>
      <c r="H543" s="835" t="s">
        <v>2768</v>
      </c>
      <c r="I543" s="849">
        <v>1711.06005859375</v>
      </c>
      <c r="J543" s="849">
        <v>2</v>
      </c>
      <c r="K543" s="850">
        <v>3422.1201171875</v>
      </c>
    </row>
    <row r="544" spans="1:11" ht="14.4" customHeight="1" x14ac:dyDescent="0.3">
      <c r="A544" s="831" t="s">
        <v>557</v>
      </c>
      <c r="B544" s="832" t="s">
        <v>558</v>
      </c>
      <c r="C544" s="835" t="s">
        <v>586</v>
      </c>
      <c r="D544" s="863" t="s">
        <v>587</v>
      </c>
      <c r="E544" s="835" t="s">
        <v>1918</v>
      </c>
      <c r="F544" s="863" t="s">
        <v>1919</v>
      </c>
      <c r="G544" s="835" t="s">
        <v>2769</v>
      </c>
      <c r="H544" s="835" t="s">
        <v>2770</v>
      </c>
      <c r="I544" s="849">
        <v>3263.68994140625</v>
      </c>
      <c r="J544" s="849">
        <v>2</v>
      </c>
      <c r="K544" s="850">
        <v>6527.3701171875</v>
      </c>
    </row>
    <row r="545" spans="1:11" ht="14.4" customHeight="1" x14ac:dyDescent="0.3">
      <c r="A545" s="831" t="s">
        <v>557</v>
      </c>
      <c r="B545" s="832" t="s">
        <v>558</v>
      </c>
      <c r="C545" s="835" t="s">
        <v>586</v>
      </c>
      <c r="D545" s="863" t="s">
        <v>587</v>
      </c>
      <c r="E545" s="835" t="s">
        <v>1918</v>
      </c>
      <c r="F545" s="863" t="s">
        <v>1919</v>
      </c>
      <c r="G545" s="835" t="s">
        <v>2771</v>
      </c>
      <c r="H545" s="835" t="s">
        <v>2772</v>
      </c>
      <c r="I545" s="849">
        <v>2057</v>
      </c>
      <c r="J545" s="849">
        <v>9</v>
      </c>
      <c r="K545" s="850">
        <v>18513</v>
      </c>
    </row>
    <row r="546" spans="1:11" ht="14.4" customHeight="1" x14ac:dyDescent="0.3">
      <c r="A546" s="831" t="s">
        <v>557</v>
      </c>
      <c r="B546" s="832" t="s">
        <v>558</v>
      </c>
      <c r="C546" s="835" t="s">
        <v>586</v>
      </c>
      <c r="D546" s="863" t="s">
        <v>587</v>
      </c>
      <c r="E546" s="835" t="s">
        <v>1918</v>
      </c>
      <c r="F546" s="863" t="s">
        <v>1919</v>
      </c>
      <c r="G546" s="835" t="s">
        <v>2773</v>
      </c>
      <c r="H546" s="835" t="s">
        <v>2774</v>
      </c>
      <c r="I546" s="849">
        <v>2600.43994140625</v>
      </c>
      <c r="J546" s="849">
        <v>1</v>
      </c>
      <c r="K546" s="850">
        <v>2600.43994140625</v>
      </c>
    </row>
    <row r="547" spans="1:11" ht="14.4" customHeight="1" x14ac:dyDescent="0.3">
      <c r="A547" s="831" t="s">
        <v>557</v>
      </c>
      <c r="B547" s="832" t="s">
        <v>558</v>
      </c>
      <c r="C547" s="835" t="s">
        <v>586</v>
      </c>
      <c r="D547" s="863" t="s">
        <v>587</v>
      </c>
      <c r="E547" s="835" t="s">
        <v>1918</v>
      </c>
      <c r="F547" s="863" t="s">
        <v>1919</v>
      </c>
      <c r="G547" s="835" t="s">
        <v>2775</v>
      </c>
      <c r="H547" s="835" t="s">
        <v>2776</v>
      </c>
      <c r="I547" s="849">
        <v>2510.219970703125</v>
      </c>
      <c r="J547" s="849">
        <v>2</v>
      </c>
      <c r="K547" s="850">
        <v>5020.43994140625</v>
      </c>
    </row>
    <row r="548" spans="1:11" ht="14.4" customHeight="1" x14ac:dyDescent="0.3">
      <c r="A548" s="831" t="s">
        <v>557</v>
      </c>
      <c r="B548" s="832" t="s">
        <v>558</v>
      </c>
      <c r="C548" s="835" t="s">
        <v>586</v>
      </c>
      <c r="D548" s="863" t="s">
        <v>587</v>
      </c>
      <c r="E548" s="835" t="s">
        <v>1918</v>
      </c>
      <c r="F548" s="863" t="s">
        <v>1919</v>
      </c>
      <c r="G548" s="835" t="s">
        <v>2777</v>
      </c>
      <c r="H548" s="835" t="s">
        <v>2778</v>
      </c>
      <c r="I548" s="849">
        <v>2600.43994140625</v>
      </c>
      <c r="J548" s="849">
        <v>2</v>
      </c>
      <c r="K548" s="850">
        <v>5200.8798828125</v>
      </c>
    </row>
    <row r="549" spans="1:11" ht="14.4" customHeight="1" x14ac:dyDescent="0.3">
      <c r="A549" s="831" t="s">
        <v>557</v>
      </c>
      <c r="B549" s="832" t="s">
        <v>558</v>
      </c>
      <c r="C549" s="835" t="s">
        <v>586</v>
      </c>
      <c r="D549" s="863" t="s">
        <v>587</v>
      </c>
      <c r="E549" s="835" t="s">
        <v>1918</v>
      </c>
      <c r="F549" s="863" t="s">
        <v>1919</v>
      </c>
      <c r="G549" s="835" t="s">
        <v>2779</v>
      </c>
      <c r="H549" s="835" t="s">
        <v>2780</v>
      </c>
      <c r="I549" s="849">
        <v>2645.0080078125002</v>
      </c>
      <c r="J549" s="849">
        <v>7</v>
      </c>
      <c r="K549" s="850">
        <v>18515.06005859375</v>
      </c>
    </row>
    <row r="550" spans="1:11" ht="14.4" customHeight="1" x14ac:dyDescent="0.3">
      <c r="A550" s="831" t="s">
        <v>557</v>
      </c>
      <c r="B550" s="832" t="s">
        <v>558</v>
      </c>
      <c r="C550" s="835" t="s">
        <v>586</v>
      </c>
      <c r="D550" s="863" t="s">
        <v>587</v>
      </c>
      <c r="E550" s="835" t="s">
        <v>1918</v>
      </c>
      <c r="F550" s="863" t="s">
        <v>1919</v>
      </c>
      <c r="G550" s="835" t="s">
        <v>2781</v>
      </c>
      <c r="H550" s="835" t="s">
        <v>2782</v>
      </c>
      <c r="I550" s="849">
        <v>2600.43994140625</v>
      </c>
      <c r="J550" s="849">
        <v>6</v>
      </c>
      <c r="K550" s="850">
        <v>15602.6103515625</v>
      </c>
    </row>
    <row r="551" spans="1:11" ht="14.4" customHeight="1" x14ac:dyDescent="0.3">
      <c r="A551" s="831" t="s">
        <v>557</v>
      </c>
      <c r="B551" s="832" t="s">
        <v>558</v>
      </c>
      <c r="C551" s="835" t="s">
        <v>586</v>
      </c>
      <c r="D551" s="863" t="s">
        <v>587</v>
      </c>
      <c r="E551" s="835" t="s">
        <v>1918</v>
      </c>
      <c r="F551" s="863" t="s">
        <v>1919</v>
      </c>
      <c r="G551" s="835" t="s">
        <v>2783</v>
      </c>
      <c r="H551" s="835" t="s">
        <v>2784</v>
      </c>
      <c r="I551" s="849">
        <v>2510.219970703125</v>
      </c>
      <c r="J551" s="849">
        <v>8</v>
      </c>
      <c r="K551" s="850">
        <v>20081.75</v>
      </c>
    </row>
    <row r="552" spans="1:11" ht="14.4" customHeight="1" x14ac:dyDescent="0.3">
      <c r="A552" s="831" t="s">
        <v>557</v>
      </c>
      <c r="B552" s="832" t="s">
        <v>558</v>
      </c>
      <c r="C552" s="835" t="s">
        <v>586</v>
      </c>
      <c r="D552" s="863" t="s">
        <v>587</v>
      </c>
      <c r="E552" s="835" t="s">
        <v>1918</v>
      </c>
      <c r="F552" s="863" t="s">
        <v>1919</v>
      </c>
      <c r="G552" s="835" t="s">
        <v>2785</v>
      </c>
      <c r="H552" s="835" t="s">
        <v>2786</v>
      </c>
      <c r="I552" s="849">
        <v>2600.43994140625</v>
      </c>
      <c r="J552" s="849">
        <v>6</v>
      </c>
      <c r="K552" s="850">
        <v>15602.6103515625</v>
      </c>
    </row>
    <row r="553" spans="1:11" ht="14.4" customHeight="1" x14ac:dyDescent="0.3">
      <c r="A553" s="831" t="s">
        <v>557</v>
      </c>
      <c r="B553" s="832" t="s">
        <v>558</v>
      </c>
      <c r="C553" s="835" t="s">
        <v>586</v>
      </c>
      <c r="D553" s="863" t="s">
        <v>587</v>
      </c>
      <c r="E553" s="835" t="s">
        <v>1918</v>
      </c>
      <c r="F553" s="863" t="s">
        <v>1919</v>
      </c>
      <c r="G553" s="835" t="s">
        <v>2787</v>
      </c>
      <c r="H553" s="835" t="s">
        <v>2788</v>
      </c>
      <c r="I553" s="849">
        <v>2510.219970703125</v>
      </c>
      <c r="J553" s="849">
        <v>6</v>
      </c>
      <c r="K553" s="850">
        <v>15061.30029296875</v>
      </c>
    </row>
    <row r="554" spans="1:11" ht="14.4" customHeight="1" x14ac:dyDescent="0.3">
      <c r="A554" s="831" t="s">
        <v>557</v>
      </c>
      <c r="B554" s="832" t="s">
        <v>558</v>
      </c>
      <c r="C554" s="835" t="s">
        <v>586</v>
      </c>
      <c r="D554" s="863" t="s">
        <v>587</v>
      </c>
      <c r="E554" s="835" t="s">
        <v>1918</v>
      </c>
      <c r="F554" s="863" t="s">
        <v>1919</v>
      </c>
      <c r="G554" s="835" t="s">
        <v>2789</v>
      </c>
      <c r="H554" s="835" t="s">
        <v>2790</v>
      </c>
      <c r="I554" s="849">
        <v>1860.6400146484375</v>
      </c>
      <c r="J554" s="849">
        <v>4</v>
      </c>
      <c r="K554" s="850">
        <v>7442.56005859375</v>
      </c>
    </row>
    <row r="555" spans="1:11" ht="14.4" customHeight="1" x14ac:dyDescent="0.3">
      <c r="A555" s="831" t="s">
        <v>557</v>
      </c>
      <c r="B555" s="832" t="s">
        <v>558</v>
      </c>
      <c r="C555" s="835" t="s">
        <v>586</v>
      </c>
      <c r="D555" s="863" t="s">
        <v>587</v>
      </c>
      <c r="E555" s="835" t="s">
        <v>1918</v>
      </c>
      <c r="F555" s="863" t="s">
        <v>1919</v>
      </c>
      <c r="G555" s="835" t="s">
        <v>2791</v>
      </c>
      <c r="H555" s="835" t="s">
        <v>2792</v>
      </c>
      <c r="I555" s="849">
        <v>2510.219970703125</v>
      </c>
      <c r="J555" s="849">
        <v>2</v>
      </c>
      <c r="K555" s="850">
        <v>5020.43994140625</v>
      </c>
    </row>
    <row r="556" spans="1:11" ht="14.4" customHeight="1" x14ac:dyDescent="0.3">
      <c r="A556" s="831" t="s">
        <v>557</v>
      </c>
      <c r="B556" s="832" t="s">
        <v>558</v>
      </c>
      <c r="C556" s="835" t="s">
        <v>586</v>
      </c>
      <c r="D556" s="863" t="s">
        <v>587</v>
      </c>
      <c r="E556" s="835" t="s">
        <v>1918</v>
      </c>
      <c r="F556" s="863" t="s">
        <v>1919</v>
      </c>
      <c r="G556" s="835" t="s">
        <v>2793</v>
      </c>
      <c r="H556" s="835" t="s">
        <v>2794</v>
      </c>
      <c r="I556" s="849">
        <v>2510.219970703125</v>
      </c>
      <c r="J556" s="849">
        <v>2</v>
      </c>
      <c r="K556" s="850">
        <v>5020.43994140625</v>
      </c>
    </row>
    <row r="557" spans="1:11" ht="14.4" customHeight="1" x14ac:dyDescent="0.3">
      <c r="A557" s="831" t="s">
        <v>557</v>
      </c>
      <c r="B557" s="832" t="s">
        <v>558</v>
      </c>
      <c r="C557" s="835" t="s">
        <v>586</v>
      </c>
      <c r="D557" s="863" t="s">
        <v>587</v>
      </c>
      <c r="E557" s="835" t="s">
        <v>1918</v>
      </c>
      <c r="F557" s="863" t="s">
        <v>1919</v>
      </c>
      <c r="G557" s="835" t="s">
        <v>2795</v>
      </c>
      <c r="H557" s="835" t="s">
        <v>2796</v>
      </c>
      <c r="I557" s="849">
        <v>2510.219970703125</v>
      </c>
      <c r="J557" s="849">
        <v>6</v>
      </c>
      <c r="K557" s="850">
        <v>15061.31005859375</v>
      </c>
    </row>
    <row r="558" spans="1:11" ht="14.4" customHeight="1" x14ac:dyDescent="0.3">
      <c r="A558" s="831" t="s">
        <v>557</v>
      </c>
      <c r="B558" s="832" t="s">
        <v>558</v>
      </c>
      <c r="C558" s="835" t="s">
        <v>586</v>
      </c>
      <c r="D558" s="863" t="s">
        <v>587</v>
      </c>
      <c r="E558" s="835" t="s">
        <v>1918</v>
      </c>
      <c r="F558" s="863" t="s">
        <v>1919</v>
      </c>
      <c r="G558" s="835" t="s">
        <v>2797</v>
      </c>
      <c r="H558" s="835" t="s">
        <v>2798</v>
      </c>
      <c r="I558" s="849">
        <v>2392.169921875</v>
      </c>
      <c r="J558" s="849">
        <v>6</v>
      </c>
      <c r="K558" s="850">
        <v>14353.01953125</v>
      </c>
    </row>
    <row r="559" spans="1:11" ht="14.4" customHeight="1" x14ac:dyDescent="0.3">
      <c r="A559" s="831" t="s">
        <v>557</v>
      </c>
      <c r="B559" s="832" t="s">
        <v>558</v>
      </c>
      <c r="C559" s="835" t="s">
        <v>586</v>
      </c>
      <c r="D559" s="863" t="s">
        <v>587</v>
      </c>
      <c r="E559" s="835" t="s">
        <v>1918</v>
      </c>
      <c r="F559" s="863" t="s">
        <v>1919</v>
      </c>
      <c r="G559" s="835" t="s">
        <v>2799</v>
      </c>
      <c r="H559" s="835" t="s">
        <v>2800</v>
      </c>
      <c r="I559" s="849">
        <v>2510.219970703125</v>
      </c>
      <c r="J559" s="849">
        <v>6</v>
      </c>
      <c r="K559" s="850">
        <v>15061.31005859375</v>
      </c>
    </row>
    <row r="560" spans="1:11" ht="14.4" customHeight="1" x14ac:dyDescent="0.3">
      <c r="A560" s="831" t="s">
        <v>557</v>
      </c>
      <c r="B560" s="832" t="s">
        <v>558</v>
      </c>
      <c r="C560" s="835" t="s">
        <v>586</v>
      </c>
      <c r="D560" s="863" t="s">
        <v>587</v>
      </c>
      <c r="E560" s="835" t="s">
        <v>1918</v>
      </c>
      <c r="F560" s="863" t="s">
        <v>1919</v>
      </c>
      <c r="G560" s="835" t="s">
        <v>2801</v>
      </c>
      <c r="H560" s="835" t="s">
        <v>2802</v>
      </c>
      <c r="I560" s="849">
        <v>2062.31005859375</v>
      </c>
      <c r="J560" s="849">
        <v>10</v>
      </c>
      <c r="K560" s="850">
        <v>20623.119140625</v>
      </c>
    </row>
    <row r="561" spans="1:11" ht="14.4" customHeight="1" x14ac:dyDescent="0.3">
      <c r="A561" s="831" t="s">
        <v>557</v>
      </c>
      <c r="B561" s="832" t="s">
        <v>558</v>
      </c>
      <c r="C561" s="835" t="s">
        <v>586</v>
      </c>
      <c r="D561" s="863" t="s">
        <v>587</v>
      </c>
      <c r="E561" s="835" t="s">
        <v>1918</v>
      </c>
      <c r="F561" s="863" t="s">
        <v>1919</v>
      </c>
      <c r="G561" s="835" t="s">
        <v>1976</v>
      </c>
      <c r="H561" s="835" t="s">
        <v>1977</v>
      </c>
      <c r="I561" s="849">
        <v>21.234999656677246</v>
      </c>
      <c r="J561" s="849">
        <v>16</v>
      </c>
      <c r="K561" s="850">
        <v>339.75999450683594</v>
      </c>
    </row>
    <row r="562" spans="1:11" ht="14.4" customHeight="1" x14ac:dyDescent="0.3">
      <c r="A562" s="831" t="s">
        <v>557</v>
      </c>
      <c r="B562" s="832" t="s">
        <v>558</v>
      </c>
      <c r="C562" s="835" t="s">
        <v>586</v>
      </c>
      <c r="D562" s="863" t="s">
        <v>587</v>
      </c>
      <c r="E562" s="835" t="s">
        <v>2803</v>
      </c>
      <c r="F562" s="863" t="s">
        <v>2804</v>
      </c>
      <c r="G562" s="835" t="s">
        <v>2805</v>
      </c>
      <c r="H562" s="835" t="s">
        <v>2806</v>
      </c>
      <c r="I562" s="849">
        <v>35.080001831054688</v>
      </c>
      <c r="J562" s="849">
        <v>432</v>
      </c>
      <c r="K562" s="850">
        <v>15152.400390625</v>
      </c>
    </row>
    <row r="563" spans="1:11" ht="14.4" customHeight="1" x14ac:dyDescent="0.3">
      <c r="A563" s="831" t="s">
        <v>557</v>
      </c>
      <c r="B563" s="832" t="s">
        <v>558</v>
      </c>
      <c r="C563" s="835" t="s">
        <v>586</v>
      </c>
      <c r="D563" s="863" t="s">
        <v>587</v>
      </c>
      <c r="E563" s="835" t="s">
        <v>2803</v>
      </c>
      <c r="F563" s="863" t="s">
        <v>2804</v>
      </c>
      <c r="G563" s="835" t="s">
        <v>2807</v>
      </c>
      <c r="H563" s="835" t="s">
        <v>2808</v>
      </c>
      <c r="I563" s="849">
        <v>28.059999465942383</v>
      </c>
      <c r="J563" s="849">
        <v>432</v>
      </c>
      <c r="K563" s="850">
        <v>12121.919921875</v>
      </c>
    </row>
    <row r="564" spans="1:11" ht="14.4" customHeight="1" x14ac:dyDescent="0.3">
      <c r="A564" s="831" t="s">
        <v>557</v>
      </c>
      <c r="B564" s="832" t="s">
        <v>558</v>
      </c>
      <c r="C564" s="835" t="s">
        <v>586</v>
      </c>
      <c r="D564" s="863" t="s">
        <v>587</v>
      </c>
      <c r="E564" s="835" t="s">
        <v>2803</v>
      </c>
      <c r="F564" s="863" t="s">
        <v>2804</v>
      </c>
      <c r="G564" s="835" t="s">
        <v>2809</v>
      </c>
      <c r="H564" s="835" t="s">
        <v>2810</v>
      </c>
      <c r="I564" s="849">
        <v>257.07998657226562</v>
      </c>
      <c r="J564" s="849">
        <v>24</v>
      </c>
      <c r="K564" s="850">
        <v>6169.97998046875</v>
      </c>
    </row>
    <row r="565" spans="1:11" ht="14.4" customHeight="1" x14ac:dyDescent="0.3">
      <c r="A565" s="831" t="s">
        <v>557</v>
      </c>
      <c r="B565" s="832" t="s">
        <v>558</v>
      </c>
      <c r="C565" s="835" t="s">
        <v>586</v>
      </c>
      <c r="D565" s="863" t="s">
        <v>587</v>
      </c>
      <c r="E565" s="835" t="s">
        <v>2803</v>
      </c>
      <c r="F565" s="863" t="s">
        <v>2804</v>
      </c>
      <c r="G565" s="835" t="s">
        <v>2811</v>
      </c>
      <c r="H565" s="835" t="s">
        <v>2812</v>
      </c>
      <c r="I565" s="849">
        <v>241.52999877929687</v>
      </c>
      <c r="J565" s="849">
        <v>192</v>
      </c>
      <c r="K565" s="850">
        <v>46374.080078125</v>
      </c>
    </row>
    <row r="566" spans="1:11" ht="14.4" customHeight="1" x14ac:dyDescent="0.3">
      <c r="A566" s="831" t="s">
        <v>557</v>
      </c>
      <c r="B566" s="832" t="s">
        <v>558</v>
      </c>
      <c r="C566" s="835" t="s">
        <v>586</v>
      </c>
      <c r="D566" s="863" t="s">
        <v>587</v>
      </c>
      <c r="E566" s="835" t="s">
        <v>2803</v>
      </c>
      <c r="F566" s="863" t="s">
        <v>2804</v>
      </c>
      <c r="G566" s="835" t="s">
        <v>2813</v>
      </c>
      <c r="H566" s="835" t="s">
        <v>2814</v>
      </c>
      <c r="I566" s="849">
        <v>130.99000549316406</v>
      </c>
      <c r="J566" s="849">
        <v>36</v>
      </c>
      <c r="K566" s="850">
        <v>4715.4598388671875</v>
      </c>
    </row>
    <row r="567" spans="1:11" ht="14.4" customHeight="1" x14ac:dyDescent="0.3">
      <c r="A567" s="831" t="s">
        <v>557</v>
      </c>
      <c r="B567" s="832" t="s">
        <v>558</v>
      </c>
      <c r="C567" s="835" t="s">
        <v>586</v>
      </c>
      <c r="D567" s="863" t="s">
        <v>587</v>
      </c>
      <c r="E567" s="835" t="s">
        <v>2803</v>
      </c>
      <c r="F567" s="863" t="s">
        <v>2804</v>
      </c>
      <c r="G567" s="835" t="s">
        <v>2815</v>
      </c>
      <c r="H567" s="835" t="s">
        <v>2816</v>
      </c>
      <c r="I567" s="849">
        <v>639.28997802734375</v>
      </c>
      <c r="J567" s="849">
        <v>12</v>
      </c>
      <c r="K567" s="850">
        <v>7671.419921875</v>
      </c>
    </row>
    <row r="568" spans="1:11" ht="14.4" customHeight="1" x14ac:dyDescent="0.3">
      <c r="A568" s="831" t="s">
        <v>557</v>
      </c>
      <c r="B568" s="832" t="s">
        <v>558</v>
      </c>
      <c r="C568" s="835" t="s">
        <v>586</v>
      </c>
      <c r="D568" s="863" t="s">
        <v>587</v>
      </c>
      <c r="E568" s="835" t="s">
        <v>2803</v>
      </c>
      <c r="F568" s="863" t="s">
        <v>2804</v>
      </c>
      <c r="G568" s="835" t="s">
        <v>2817</v>
      </c>
      <c r="H568" s="835" t="s">
        <v>2818</v>
      </c>
      <c r="I568" s="849">
        <v>160.13999938964844</v>
      </c>
      <c r="J568" s="849">
        <v>24</v>
      </c>
      <c r="K568" s="850">
        <v>3843.300048828125</v>
      </c>
    </row>
    <row r="569" spans="1:11" ht="14.4" customHeight="1" x14ac:dyDescent="0.3">
      <c r="A569" s="831" t="s">
        <v>557</v>
      </c>
      <c r="B569" s="832" t="s">
        <v>558</v>
      </c>
      <c r="C569" s="835" t="s">
        <v>586</v>
      </c>
      <c r="D569" s="863" t="s">
        <v>587</v>
      </c>
      <c r="E569" s="835" t="s">
        <v>2803</v>
      </c>
      <c r="F569" s="863" t="s">
        <v>2804</v>
      </c>
      <c r="G569" s="835" t="s">
        <v>2819</v>
      </c>
      <c r="H569" s="835" t="s">
        <v>2820</v>
      </c>
      <c r="I569" s="849">
        <v>26.899999618530273</v>
      </c>
      <c r="J569" s="849">
        <v>120</v>
      </c>
      <c r="K569" s="850">
        <v>3228.22998046875</v>
      </c>
    </row>
    <row r="570" spans="1:11" ht="14.4" customHeight="1" x14ac:dyDescent="0.3">
      <c r="A570" s="831" t="s">
        <v>557</v>
      </c>
      <c r="B570" s="832" t="s">
        <v>558</v>
      </c>
      <c r="C570" s="835" t="s">
        <v>586</v>
      </c>
      <c r="D570" s="863" t="s">
        <v>587</v>
      </c>
      <c r="E570" s="835" t="s">
        <v>2803</v>
      </c>
      <c r="F570" s="863" t="s">
        <v>2804</v>
      </c>
      <c r="G570" s="835" t="s">
        <v>2821</v>
      </c>
      <c r="H570" s="835" t="s">
        <v>2822</v>
      </c>
      <c r="I570" s="849">
        <v>27.209999084472656</v>
      </c>
      <c r="J570" s="849">
        <v>360</v>
      </c>
      <c r="K570" s="850">
        <v>9794.81982421875</v>
      </c>
    </row>
    <row r="571" spans="1:11" ht="14.4" customHeight="1" x14ac:dyDescent="0.3">
      <c r="A571" s="831" t="s">
        <v>557</v>
      </c>
      <c r="B571" s="832" t="s">
        <v>558</v>
      </c>
      <c r="C571" s="835" t="s">
        <v>586</v>
      </c>
      <c r="D571" s="863" t="s">
        <v>587</v>
      </c>
      <c r="E571" s="835" t="s">
        <v>2803</v>
      </c>
      <c r="F571" s="863" t="s">
        <v>2804</v>
      </c>
      <c r="G571" s="835" t="s">
        <v>2823</v>
      </c>
      <c r="H571" s="835" t="s">
        <v>2824</v>
      </c>
      <c r="I571" s="849">
        <v>29.700000762939453</v>
      </c>
      <c r="J571" s="849">
        <v>480</v>
      </c>
      <c r="K571" s="850">
        <v>14254.29052734375</v>
      </c>
    </row>
    <row r="572" spans="1:11" ht="14.4" customHeight="1" x14ac:dyDescent="0.3">
      <c r="A572" s="831" t="s">
        <v>557</v>
      </c>
      <c r="B572" s="832" t="s">
        <v>558</v>
      </c>
      <c r="C572" s="835" t="s">
        <v>586</v>
      </c>
      <c r="D572" s="863" t="s">
        <v>587</v>
      </c>
      <c r="E572" s="835" t="s">
        <v>2803</v>
      </c>
      <c r="F572" s="863" t="s">
        <v>2804</v>
      </c>
      <c r="G572" s="835" t="s">
        <v>2825</v>
      </c>
      <c r="H572" s="835" t="s">
        <v>2826</v>
      </c>
      <c r="I572" s="849">
        <v>402.5</v>
      </c>
      <c r="J572" s="849">
        <v>120</v>
      </c>
      <c r="K572" s="850">
        <v>48300</v>
      </c>
    </row>
    <row r="573" spans="1:11" ht="14.4" customHeight="1" x14ac:dyDescent="0.3">
      <c r="A573" s="831" t="s">
        <v>557</v>
      </c>
      <c r="B573" s="832" t="s">
        <v>558</v>
      </c>
      <c r="C573" s="835" t="s">
        <v>586</v>
      </c>
      <c r="D573" s="863" t="s">
        <v>587</v>
      </c>
      <c r="E573" s="835" t="s">
        <v>2803</v>
      </c>
      <c r="F573" s="863" t="s">
        <v>2804</v>
      </c>
      <c r="G573" s="835" t="s">
        <v>2827</v>
      </c>
      <c r="H573" s="835" t="s">
        <v>2828</v>
      </c>
      <c r="I573" s="849">
        <v>112.41000366210937</v>
      </c>
      <c r="J573" s="849">
        <v>432</v>
      </c>
      <c r="K573" s="850">
        <v>48562.19921875</v>
      </c>
    </row>
    <row r="574" spans="1:11" ht="14.4" customHeight="1" x14ac:dyDescent="0.3">
      <c r="A574" s="831" t="s">
        <v>557</v>
      </c>
      <c r="B574" s="832" t="s">
        <v>558</v>
      </c>
      <c r="C574" s="835" t="s">
        <v>586</v>
      </c>
      <c r="D574" s="863" t="s">
        <v>587</v>
      </c>
      <c r="E574" s="835" t="s">
        <v>2803</v>
      </c>
      <c r="F574" s="863" t="s">
        <v>2804</v>
      </c>
      <c r="G574" s="835" t="s">
        <v>2829</v>
      </c>
      <c r="H574" s="835" t="s">
        <v>2830</v>
      </c>
      <c r="I574" s="849">
        <v>112.41000366210937</v>
      </c>
      <c r="J574" s="849">
        <v>180</v>
      </c>
      <c r="K574" s="850">
        <v>20234.25048828125</v>
      </c>
    </row>
    <row r="575" spans="1:11" ht="14.4" customHeight="1" x14ac:dyDescent="0.3">
      <c r="A575" s="831" t="s">
        <v>557</v>
      </c>
      <c r="B575" s="832" t="s">
        <v>558</v>
      </c>
      <c r="C575" s="835" t="s">
        <v>586</v>
      </c>
      <c r="D575" s="863" t="s">
        <v>587</v>
      </c>
      <c r="E575" s="835" t="s">
        <v>1978</v>
      </c>
      <c r="F575" s="863" t="s">
        <v>1979</v>
      </c>
      <c r="G575" s="835" t="s">
        <v>2831</v>
      </c>
      <c r="H575" s="835" t="s">
        <v>2832</v>
      </c>
      <c r="I575" s="849">
        <v>12.119999885559082</v>
      </c>
      <c r="J575" s="849">
        <v>300</v>
      </c>
      <c r="K575" s="850">
        <v>3637.2601318359375</v>
      </c>
    </row>
    <row r="576" spans="1:11" ht="14.4" customHeight="1" x14ac:dyDescent="0.3">
      <c r="A576" s="831" t="s">
        <v>557</v>
      </c>
      <c r="B576" s="832" t="s">
        <v>558</v>
      </c>
      <c r="C576" s="835" t="s">
        <v>586</v>
      </c>
      <c r="D576" s="863" t="s">
        <v>587</v>
      </c>
      <c r="E576" s="835" t="s">
        <v>1978</v>
      </c>
      <c r="F576" s="863" t="s">
        <v>1979</v>
      </c>
      <c r="G576" s="835" t="s">
        <v>2833</v>
      </c>
      <c r="H576" s="835" t="s">
        <v>2834</v>
      </c>
      <c r="I576" s="849">
        <v>11.529999732971191</v>
      </c>
      <c r="J576" s="849">
        <v>100</v>
      </c>
      <c r="K576" s="850">
        <v>1153.1300048828125</v>
      </c>
    </row>
    <row r="577" spans="1:11" ht="14.4" customHeight="1" x14ac:dyDescent="0.3">
      <c r="A577" s="831" t="s">
        <v>557</v>
      </c>
      <c r="B577" s="832" t="s">
        <v>558</v>
      </c>
      <c r="C577" s="835" t="s">
        <v>586</v>
      </c>
      <c r="D577" s="863" t="s">
        <v>587</v>
      </c>
      <c r="E577" s="835" t="s">
        <v>1978</v>
      </c>
      <c r="F577" s="863" t="s">
        <v>1979</v>
      </c>
      <c r="G577" s="835" t="s">
        <v>2835</v>
      </c>
      <c r="H577" s="835" t="s">
        <v>2836</v>
      </c>
      <c r="I577" s="849">
        <v>12.119999885559082</v>
      </c>
      <c r="J577" s="849">
        <v>300</v>
      </c>
      <c r="K577" s="850">
        <v>3637.2601318359375</v>
      </c>
    </row>
    <row r="578" spans="1:11" ht="14.4" customHeight="1" x14ac:dyDescent="0.3">
      <c r="A578" s="831" t="s">
        <v>557</v>
      </c>
      <c r="B578" s="832" t="s">
        <v>558</v>
      </c>
      <c r="C578" s="835" t="s">
        <v>586</v>
      </c>
      <c r="D578" s="863" t="s">
        <v>587</v>
      </c>
      <c r="E578" s="835" t="s">
        <v>1978</v>
      </c>
      <c r="F578" s="863" t="s">
        <v>1979</v>
      </c>
      <c r="G578" s="835" t="s">
        <v>2833</v>
      </c>
      <c r="H578" s="835" t="s">
        <v>2837</v>
      </c>
      <c r="I578" s="849">
        <v>11.529999732971191</v>
      </c>
      <c r="J578" s="849">
        <v>200</v>
      </c>
      <c r="K578" s="850">
        <v>2306.260009765625</v>
      </c>
    </row>
    <row r="579" spans="1:11" ht="14.4" customHeight="1" x14ac:dyDescent="0.3">
      <c r="A579" s="831" t="s">
        <v>557</v>
      </c>
      <c r="B579" s="832" t="s">
        <v>558</v>
      </c>
      <c r="C579" s="835" t="s">
        <v>586</v>
      </c>
      <c r="D579" s="863" t="s">
        <v>587</v>
      </c>
      <c r="E579" s="835" t="s">
        <v>1978</v>
      </c>
      <c r="F579" s="863" t="s">
        <v>1979</v>
      </c>
      <c r="G579" s="835" t="s">
        <v>1982</v>
      </c>
      <c r="H579" s="835" t="s">
        <v>1983</v>
      </c>
      <c r="I579" s="849">
        <v>0.30250000953674316</v>
      </c>
      <c r="J579" s="849">
        <v>400</v>
      </c>
      <c r="K579" s="850">
        <v>121</v>
      </c>
    </row>
    <row r="580" spans="1:11" ht="14.4" customHeight="1" x14ac:dyDescent="0.3">
      <c r="A580" s="831" t="s">
        <v>557</v>
      </c>
      <c r="B580" s="832" t="s">
        <v>558</v>
      </c>
      <c r="C580" s="835" t="s">
        <v>586</v>
      </c>
      <c r="D580" s="863" t="s">
        <v>587</v>
      </c>
      <c r="E580" s="835" t="s">
        <v>1978</v>
      </c>
      <c r="F580" s="863" t="s">
        <v>1979</v>
      </c>
      <c r="G580" s="835" t="s">
        <v>1984</v>
      </c>
      <c r="H580" s="835" t="s">
        <v>1985</v>
      </c>
      <c r="I580" s="849">
        <v>0.30000000447034836</v>
      </c>
      <c r="J580" s="849">
        <v>400</v>
      </c>
      <c r="K580" s="850">
        <v>120</v>
      </c>
    </row>
    <row r="581" spans="1:11" ht="14.4" customHeight="1" x14ac:dyDescent="0.3">
      <c r="A581" s="831" t="s">
        <v>557</v>
      </c>
      <c r="B581" s="832" t="s">
        <v>558</v>
      </c>
      <c r="C581" s="835" t="s">
        <v>586</v>
      </c>
      <c r="D581" s="863" t="s">
        <v>587</v>
      </c>
      <c r="E581" s="835" t="s">
        <v>1978</v>
      </c>
      <c r="F581" s="863" t="s">
        <v>1979</v>
      </c>
      <c r="G581" s="835" t="s">
        <v>1990</v>
      </c>
      <c r="H581" s="835" t="s">
        <v>1991</v>
      </c>
      <c r="I581" s="849">
        <v>0.54250001907348633</v>
      </c>
      <c r="J581" s="849">
        <v>400</v>
      </c>
      <c r="K581" s="850">
        <v>217</v>
      </c>
    </row>
    <row r="582" spans="1:11" ht="14.4" customHeight="1" x14ac:dyDescent="0.3">
      <c r="A582" s="831" t="s">
        <v>557</v>
      </c>
      <c r="B582" s="832" t="s">
        <v>558</v>
      </c>
      <c r="C582" s="835" t="s">
        <v>586</v>
      </c>
      <c r="D582" s="863" t="s">
        <v>587</v>
      </c>
      <c r="E582" s="835" t="s">
        <v>1978</v>
      </c>
      <c r="F582" s="863" t="s">
        <v>1979</v>
      </c>
      <c r="G582" s="835" t="s">
        <v>2210</v>
      </c>
      <c r="H582" s="835" t="s">
        <v>2211</v>
      </c>
      <c r="I582" s="849">
        <v>48.823333740234375</v>
      </c>
      <c r="J582" s="849">
        <v>100</v>
      </c>
      <c r="K582" s="850">
        <v>4882.3400573730469</v>
      </c>
    </row>
    <row r="583" spans="1:11" ht="14.4" customHeight="1" x14ac:dyDescent="0.3">
      <c r="A583" s="831" t="s">
        <v>557</v>
      </c>
      <c r="B583" s="832" t="s">
        <v>558</v>
      </c>
      <c r="C583" s="835" t="s">
        <v>586</v>
      </c>
      <c r="D583" s="863" t="s">
        <v>587</v>
      </c>
      <c r="E583" s="835" t="s">
        <v>1996</v>
      </c>
      <c r="F583" s="863" t="s">
        <v>1997</v>
      </c>
      <c r="G583" s="835" t="s">
        <v>1998</v>
      </c>
      <c r="H583" s="835" t="s">
        <v>1999</v>
      </c>
      <c r="I583" s="849">
        <v>0.62999999523162842</v>
      </c>
      <c r="J583" s="849">
        <v>7800</v>
      </c>
      <c r="K583" s="850">
        <v>4914</v>
      </c>
    </row>
    <row r="584" spans="1:11" ht="14.4" customHeight="1" x14ac:dyDescent="0.3">
      <c r="A584" s="831" t="s">
        <v>557</v>
      </c>
      <c r="B584" s="832" t="s">
        <v>558</v>
      </c>
      <c r="C584" s="835" t="s">
        <v>586</v>
      </c>
      <c r="D584" s="863" t="s">
        <v>587</v>
      </c>
      <c r="E584" s="835" t="s">
        <v>1996</v>
      </c>
      <c r="F584" s="863" t="s">
        <v>1997</v>
      </c>
      <c r="G584" s="835" t="s">
        <v>2000</v>
      </c>
      <c r="H584" s="835" t="s">
        <v>2001</v>
      </c>
      <c r="I584" s="849">
        <v>0.62999999523162842</v>
      </c>
      <c r="J584" s="849">
        <v>5000</v>
      </c>
      <c r="K584" s="850">
        <v>3150</v>
      </c>
    </row>
    <row r="585" spans="1:11" ht="14.4" customHeight="1" x14ac:dyDescent="0.3">
      <c r="A585" s="831" t="s">
        <v>557</v>
      </c>
      <c r="B585" s="832" t="s">
        <v>558</v>
      </c>
      <c r="C585" s="835" t="s">
        <v>586</v>
      </c>
      <c r="D585" s="863" t="s">
        <v>587</v>
      </c>
      <c r="E585" s="835" t="s">
        <v>1996</v>
      </c>
      <c r="F585" s="863" t="s">
        <v>1997</v>
      </c>
      <c r="G585" s="835" t="s">
        <v>2214</v>
      </c>
      <c r="H585" s="835" t="s">
        <v>2215</v>
      </c>
      <c r="I585" s="849">
        <v>0.63249999284744263</v>
      </c>
      <c r="J585" s="849">
        <v>3200</v>
      </c>
      <c r="K585" s="850">
        <v>2024</v>
      </c>
    </row>
    <row r="586" spans="1:11" ht="14.4" customHeight="1" x14ac:dyDescent="0.3">
      <c r="A586" s="831" t="s">
        <v>557</v>
      </c>
      <c r="B586" s="832" t="s">
        <v>558</v>
      </c>
      <c r="C586" s="835" t="s">
        <v>586</v>
      </c>
      <c r="D586" s="863" t="s">
        <v>587</v>
      </c>
      <c r="E586" s="835" t="s">
        <v>1996</v>
      </c>
      <c r="F586" s="863" t="s">
        <v>1997</v>
      </c>
      <c r="G586" s="835" t="s">
        <v>2838</v>
      </c>
      <c r="H586" s="835" t="s">
        <v>2839</v>
      </c>
      <c r="I586" s="849">
        <v>1.5149999856948853</v>
      </c>
      <c r="J586" s="849">
        <v>3200</v>
      </c>
      <c r="K586" s="850">
        <v>4843</v>
      </c>
    </row>
    <row r="587" spans="1:11" ht="14.4" customHeight="1" x14ac:dyDescent="0.3">
      <c r="A587" s="831" t="s">
        <v>557</v>
      </c>
      <c r="B587" s="832" t="s">
        <v>558</v>
      </c>
      <c r="C587" s="835" t="s">
        <v>586</v>
      </c>
      <c r="D587" s="863" t="s">
        <v>587</v>
      </c>
      <c r="E587" s="835" t="s">
        <v>1996</v>
      </c>
      <c r="F587" s="863" t="s">
        <v>1997</v>
      </c>
      <c r="G587" s="835" t="s">
        <v>2840</v>
      </c>
      <c r="H587" s="835" t="s">
        <v>2841</v>
      </c>
      <c r="I587" s="849">
        <v>10.550000190734863</v>
      </c>
      <c r="J587" s="849">
        <v>1160</v>
      </c>
      <c r="K587" s="850">
        <v>12239.389892578125</v>
      </c>
    </row>
    <row r="588" spans="1:11" ht="14.4" customHeight="1" x14ac:dyDescent="0.3">
      <c r="A588" s="831" t="s">
        <v>557</v>
      </c>
      <c r="B588" s="832" t="s">
        <v>558</v>
      </c>
      <c r="C588" s="835" t="s">
        <v>586</v>
      </c>
      <c r="D588" s="863" t="s">
        <v>587</v>
      </c>
      <c r="E588" s="835" t="s">
        <v>1996</v>
      </c>
      <c r="F588" s="863" t="s">
        <v>1997</v>
      </c>
      <c r="G588" s="835" t="s">
        <v>2842</v>
      </c>
      <c r="H588" s="835" t="s">
        <v>2843</v>
      </c>
      <c r="I588" s="849">
        <v>12.582499980926514</v>
      </c>
      <c r="J588" s="849">
        <v>200</v>
      </c>
      <c r="K588" s="850">
        <v>2516.5</v>
      </c>
    </row>
    <row r="589" spans="1:11" ht="14.4" customHeight="1" x14ac:dyDescent="0.3">
      <c r="A589" s="831" t="s">
        <v>557</v>
      </c>
      <c r="B589" s="832" t="s">
        <v>558</v>
      </c>
      <c r="C589" s="835" t="s">
        <v>586</v>
      </c>
      <c r="D589" s="863" t="s">
        <v>587</v>
      </c>
      <c r="E589" s="835" t="s">
        <v>1996</v>
      </c>
      <c r="F589" s="863" t="s">
        <v>1997</v>
      </c>
      <c r="G589" s="835" t="s">
        <v>2002</v>
      </c>
      <c r="H589" s="835" t="s">
        <v>2003</v>
      </c>
      <c r="I589" s="849">
        <v>12.585000038146973</v>
      </c>
      <c r="J589" s="849">
        <v>300</v>
      </c>
      <c r="K589" s="850">
        <v>3775.5</v>
      </c>
    </row>
    <row r="590" spans="1:11" ht="14.4" customHeight="1" x14ac:dyDescent="0.3">
      <c r="A590" s="831" t="s">
        <v>557</v>
      </c>
      <c r="B590" s="832" t="s">
        <v>558</v>
      </c>
      <c r="C590" s="835" t="s">
        <v>586</v>
      </c>
      <c r="D590" s="863" t="s">
        <v>587</v>
      </c>
      <c r="E590" s="835" t="s">
        <v>1996</v>
      </c>
      <c r="F590" s="863" t="s">
        <v>1997</v>
      </c>
      <c r="G590" s="835" t="s">
        <v>2844</v>
      </c>
      <c r="H590" s="835" t="s">
        <v>2845</v>
      </c>
      <c r="I590" s="849">
        <v>10.550000190734863</v>
      </c>
      <c r="J590" s="849">
        <v>3200</v>
      </c>
      <c r="K590" s="850">
        <v>33763.83984375</v>
      </c>
    </row>
    <row r="591" spans="1:11" ht="14.4" customHeight="1" x14ac:dyDescent="0.3">
      <c r="A591" s="831" t="s">
        <v>557</v>
      </c>
      <c r="B591" s="832" t="s">
        <v>558</v>
      </c>
      <c r="C591" s="835" t="s">
        <v>586</v>
      </c>
      <c r="D591" s="863" t="s">
        <v>587</v>
      </c>
      <c r="E591" s="835" t="s">
        <v>1996</v>
      </c>
      <c r="F591" s="863" t="s">
        <v>1997</v>
      </c>
      <c r="G591" s="835" t="s">
        <v>2846</v>
      </c>
      <c r="H591" s="835" t="s">
        <v>2847</v>
      </c>
      <c r="I591" s="849">
        <v>16.209999084472656</v>
      </c>
      <c r="J591" s="849">
        <v>400</v>
      </c>
      <c r="K591" s="850">
        <v>6485.60009765625</v>
      </c>
    </row>
    <row r="592" spans="1:11" ht="14.4" customHeight="1" x14ac:dyDescent="0.3">
      <c r="A592" s="831" t="s">
        <v>557</v>
      </c>
      <c r="B592" s="832" t="s">
        <v>558</v>
      </c>
      <c r="C592" s="835" t="s">
        <v>586</v>
      </c>
      <c r="D592" s="863" t="s">
        <v>587</v>
      </c>
      <c r="E592" s="835" t="s">
        <v>1996</v>
      </c>
      <c r="F592" s="863" t="s">
        <v>1997</v>
      </c>
      <c r="G592" s="835" t="s">
        <v>2848</v>
      </c>
      <c r="H592" s="835" t="s">
        <v>2849</v>
      </c>
      <c r="I592" s="849">
        <v>16.209999084472656</v>
      </c>
      <c r="J592" s="849">
        <v>400</v>
      </c>
      <c r="K592" s="850">
        <v>6485.60009765625</v>
      </c>
    </row>
    <row r="593" spans="1:11" ht="14.4" customHeight="1" x14ac:dyDescent="0.3">
      <c r="A593" s="831" t="s">
        <v>557</v>
      </c>
      <c r="B593" s="832" t="s">
        <v>558</v>
      </c>
      <c r="C593" s="835" t="s">
        <v>586</v>
      </c>
      <c r="D593" s="863" t="s">
        <v>587</v>
      </c>
      <c r="E593" s="835" t="s">
        <v>1996</v>
      </c>
      <c r="F593" s="863" t="s">
        <v>1997</v>
      </c>
      <c r="G593" s="835" t="s">
        <v>2850</v>
      </c>
      <c r="H593" s="835" t="s">
        <v>2851</v>
      </c>
      <c r="I593" s="849">
        <v>16.209999084472656</v>
      </c>
      <c r="J593" s="849">
        <v>200</v>
      </c>
      <c r="K593" s="850">
        <v>3242</v>
      </c>
    </row>
    <row r="594" spans="1:11" ht="14.4" customHeight="1" x14ac:dyDescent="0.3">
      <c r="A594" s="831" t="s">
        <v>557</v>
      </c>
      <c r="B594" s="832" t="s">
        <v>558</v>
      </c>
      <c r="C594" s="835" t="s">
        <v>586</v>
      </c>
      <c r="D594" s="863" t="s">
        <v>587</v>
      </c>
      <c r="E594" s="835" t="s">
        <v>2224</v>
      </c>
      <c r="F594" s="863" t="s">
        <v>2225</v>
      </c>
      <c r="G594" s="835" t="s">
        <v>2852</v>
      </c>
      <c r="H594" s="835" t="s">
        <v>2853</v>
      </c>
      <c r="I594" s="849">
        <v>5708.2998046875</v>
      </c>
      <c r="J594" s="849">
        <v>12</v>
      </c>
      <c r="K594" s="850">
        <v>68499.5390625</v>
      </c>
    </row>
    <row r="595" spans="1:11" ht="14.4" customHeight="1" x14ac:dyDescent="0.3">
      <c r="A595" s="831" t="s">
        <v>557</v>
      </c>
      <c r="B595" s="832" t="s">
        <v>558</v>
      </c>
      <c r="C595" s="835" t="s">
        <v>586</v>
      </c>
      <c r="D595" s="863" t="s">
        <v>587</v>
      </c>
      <c r="E595" s="835" t="s">
        <v>2224</v>
      </c>
      <c r="F595" s="863" t="s">
        <v>2225</v>
      </c>
      <c r="G595" s="835" t="s">
        <v>2854</v>
      </c>
      <c r="H595" s="835" t="s">
        <v>2855</v>
      </c>
      <c r="I595" s="849">
        <v>3938.1759277343749</v>
      </c>
      <c r="J595" s="849">
        <v>11</v>
      </c>
      <c r="K595" s="850">
        <v>43319.919677734375</v>
      </c>
    </row>
    <row r="596" spans="1:11" ht="14.4" customHeight="1" thickBot="1" x14ac:dyDescent="0.35">
      <c r="A596" s="839" t="s">
        <v>557</v>
      </c>
      <c r="B596" s="840" t="s">
        <v>558</v>
      </c>
      <c r="C596" s="843" t="s">
        <v>586</v>
      </c>
      <c r="D596" s="864" t="s">
        <v>587</v>
      </c>
      <c r="E596" s="843" t="s">
        <v>2224</v>
      </c>
      <c r="F596" s="864" t="s">
        <v>2225</v>
      </c>
      <c r="G596" s="843" t="s">
        <v>2856</v>
      </c>
      <c r="H596" s="843" t="s">
        <v>2857</v>
      </c>
      <c r="I596" s="851">
        <v>960.739990234375</v>
      </c>
      <c r="J596" s="851">
        <v>2</v>
      </c>
      <c r="K596" s="852">
        <v>1921.47998046875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93.1875</v>
      </c>
      <c r="D6" s="491"/>
      <c r="E6" s="491"/>
      <c r="F6" s="490"/>
      <c r="G6" s="492">
        <f ca="1">SUM(Tabulka[05 h_vram])/2</f>
        <v>55088.69</v>
      </c>
      <c r="H6" s="491">
        <f ca="1">SUM(Tabulka[06 h_naduv])/2</f>
        <v>2465</v>
      </c>
      <c r="I6" s="491">
        <f ca="1">SUM(Tabulka[07 h_nadzk])/2</f>
        <v>0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113804</v>
      </c>
      <c r="N6" s="491">
        <f ca="1">SUM(Tabulka[12 m_oc])/2</f>
        <v>113804</v>
      </c>
      <c r="O6" s="490">
        <f ca="1">SUM(Tabulka[13 m_sk])/2</f>
        <v>16809946</v>
      </c>
      <c r="P6" s="489">
        <f ca="1">SUM(Tabulka[14_vzsk])/2</f>
        <v>19153</v>
      </c>
      <c r="Q6" s="489">
        <f ca="1">SUM(Tabulka[15_vzpl])/2</f>
        <v>36491.425671054261</v>
      </c>
      <c r="R6" s="488">
        <f ca="1">IF(Q6=0,0,P6/Q6)</f>
        <v>0.52486302323870415</v>
      </c>
      <c r="S6" s="487">
        <f ca="1">Q6-P6</f>
        <v>17338.425671054261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5368234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13158.092337720933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13158.092337720933</v>
      </c>
    </row>
    <row r="9" spans="1:19" x14ac:dyDescent="0.3">
      <c r="A9" s="469">
        <v>99</v>
      </c>
      <c r="B9" s="468" t="s">
        <v>2866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899410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13158.092337720933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13158.092337720933</v>
      </c>
    </row>
    <row r="10" spans="1:19" x14ac:dyDescent="0.3">
      <c r="A10" s="469">
        <v>100</v>
      </c>
      <c r="B10" s="468" t="s">
        <v>2867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783527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2868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3685297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2859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78.1875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45436.689999999995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113054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113054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11229362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19153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2" s="471">
        <f ca="1">IF(Tabulka[[#This Row],[15_vzpl]]=0,"",Tabulka[[#This Row],[14_vzsk]]/Tabulka[[#This Row],[15_vzpl]])</f>
        <v>0.82084285714285721</v>
      </c>
      <c r="S12" s="470">
        <f ca="1">IF(Tabulka[[#This Row],[15_vzpl]]-Tabulka[[#This Row],[14_vzsk]]=0,"",Tabulka[[#This Row],[15_vzpl]]-Tabulka[[#This Row],[14_vzsk]])</f>
        <v>4180.3333333333321</v>
      </c>
    </row>
    <row r="13" spans="1:19" x14ac:dyDescent="0.3">
      <c r="A13" s="469">
        <v>303</v>
      </c>
      <c r="B13" s="468" t="s">
        <v>2869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10431.25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2513639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19153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3" s="471">
        <f ca="1">IF(Tabulka[[#This Row],[15_vzpl]]=0,"",Tabulka[[#This Row],[14_vzsk]]/Tabulka[[#This Row],[15_vzpl]])</f>
        <v>0.82084285714285721</v>
      </c>
      <c r="S13" s="470">
        <f ca="1">IF(Tabulka[[#This Row],[15_vzpl]]-Tabulka[[#This Row],[14_vzsk]]=0,"",Tabulka[[#This Row],[15_vzpl]]-Tabulka[[#This Row],[14_vzsk]])</f>
        <v>4180.3333333333321</v>
      </c>
    </row>
    <row r="14" spans="1:19" x14ac:dyDescent="0.3">
      <c r="A14" s="469">
        <v>304</v>
      </c>
      <c r="B14" s="468" t="s">
        <v>2870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32.1875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19091.22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50332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50332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5565196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2871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3288.34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917602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2872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236453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424</v>
      </c>
      <c r="B17" s="468" t="s">
        <v>2873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2315.75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385546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2874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120456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2875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8743.630000000001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15396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15396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1490470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2860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212350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2876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212350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2865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2272</v>
      </c>
      <c r="J4" s="498">
        <v>353</v>
      </c>
      <c r="K4" s="498"/>
      <c r="L4" s="498"/>
      <c r="M4" s="498"/>
      <c r="N4" s="498"/>
      <c r="O4" s="498"/>
      <c r="P4" s="498"/>
      <c r="Q4" s="498">
        <v>1339257</v>
      </c>
      <c r="R4" s="498"/>
      <c r="S4" s="498">
        <v>3289.5230844302332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508</v>
      </c>
      <c r="J5">
        <v>87</v>
      </c>
      <c r="Q5">
        <v>215603</v>
      </c>
      <c r="S5">
        <v>3289.5230844302332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504</v>
      </c>
      <c r="J6">
        <v>58</v>
      </c>
      <c r="Q6">
        <v>208491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1260</v>
      </c>
      <c r="J7">
        <v>208</v>
      </c>
      <c r="Q7">
        <v>915163</v>
      </c>
    </row>
    <row r="8" spans="1:19" x14ac:dyDescent="0.3">
      <c r="A8" s="505" t="s">
        <v>215</v>
      </c>
      <c r="B8" s="504">
        <v>5</v>
      </c>
      <c r="C8">
        <v>1</v>
      </c>
      <c r="D8" t="s">
        <v>2859</v>
      </c>
      <c r="E8">
        <v>79.25</v>
      </c>
      <c r="I8">
        <v>12706.5</v>
      </c>
      <c r="J8">
        <v>237.5</v>
      </c>
      <c r="O8">
        <v>34284</v>
      </c>
      <c r="P8">
        <v>34284</v>
      </c>
      <c r="Q8">
        <v>2861542</v>
      </c>
      <c r="S8">
        <v>5833.333333333333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19.5</v>
      </c>
      <c r="I9">
        <v>3005.5</v>
      </c>
      <c r="J9">
        <v>97.5</v>
      </c>
      <c r="O9">
        <v>6450</v>
      </c>
      <c r="P9">
        <v>6450</v>
      </c>
      <c r="Q9">
        <v>662469</v>
      </c>
      <c r="S9">
        <v>5833.333333333333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32.5</v>
      </c>
      <c r="I10">
        <v>5332.35</v>
      </c>
      <c r="J10">
        <v>60.5</v>
      </c>
      <c r="O10">
        <v>15514</v>
      </c>
      <c r="P10">
        <v>15514</v>
      </c>
      <c r="Q10">
        <v>1418755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888.65</v>
      </c>
      <c r="Q11">
        <v>230467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172.5</v>
      </c>
      <c r="O12">
        <v>10750</v>
      </c>
      <c r="P12">
        <v>10750</v>
      </c>
      <c r="Q12">
        <v>41759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E13">
        <v>4</v>
      </c>
      <c r="I13">
        <v>624.5</v>
      </c>
      <c r="Q13">
        <v>101877</v>
      </c>
    </row>
    <row r="14" spans="1:19" x14ac:dyDescent="0.3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29982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2510.5</v>
      </c>
      <c r="J15">
        <v>79.5</v>
      </c>
      <c r="O15">
        <v>1570</v>
      </c>
      <c r="P15">
        <v>1570</v>
      </c>
      <c r="Q15">
        <v>376233</v>
      </c>
    </row>
    <row r="16" spans="1:19" x14ac:dyDescent="0.3">
      <c r="A16" s="501" t="s">
        <v>210</v>
      </c>
      <c r="B16" s="500">
        <v>2018</v>
      </c>
      <c r="C16">
        <v>1</v>
      </c>
      <c r="D16" t="s">
        <v>2860</v>
      </c>
      <c r="E16">
        <v>2</v>
      </c>
      <c r="I16">
        <v>344</v>
      </c>
      <c r="Q16">
        <v>51235</v>
      </c>
    </row>
    <row r="17" spans="3:19" x14ac:dyDescent="0.3">
      <c r="C17">
        <v>1</v>
      </c>
      <c r="D17">
        <v>30</v>
      </c>
      <c r="E17">
        <v>2</v>
      </c>
      <c r="I17">
        <v>344</v>
      </c>
      <c r="Q17">
        <v>51235</v>
      </c>
    </row>
    <row r="18" spans="3:19" x14ac:dyDescent="0.3">
      <c r="C18" t="s">
        <v>2861</v>
      </c>
      <c r="E18">
        <v>94.25</v>
      </c>
      <c r="I18">
        <v>15322.5</v>
      </c>
      <c r="J18">
        <v>590.5</v>
      </c>
      <c r="O18">
        <v>34284</v>
      </c>
      <c r="P18">
        <v>34284</v>
      </c>
      <c r="Q18">
        <v>4252034</v>
      </c>
      <c r="S18">
        <v>9122.8564177635672</v>
      </c>
    </row>
    <row r="19" spans="3:19" x14ac:dyDescent="0.3">
      <c r="C19">
        <v>2</v>
      </c>
      <c r="D19" t="s">
        <v>272</v>
      </c>
      <c r="E19">
        <v>13</v>
      </c>
      <c r="I19">
        <v>1920</v>
      </c>
      <c r="J19">
        <v>356</v>
      </c>
      <c r="O19">
        <v>750</v>
      </c>
      <c r="P19">
        <v>750</v>
      </c>
      <c r="Q19">
        <v>1341348</v>
      </c>
      <c r="S19">
        <v>3289.5230844302332</v>
      </c>
    </row>
    <row r="20" spans="3:19" x14ac:dyDescent="0.3">
      <c r="C20">
        <v>2</v>
      </c>
      <c r="D20">
        <v>99</v>
      </c>
      <c r="E20">
        <v>3</v>
      </c>
      <c r="I20">
        <v>448</v>
      </c>
      <c r="J20">
        <v>88.5</v>
      </c>
      <c r="O20">
        <v>750</v>
      </c>
      <c r="P20">
        <v>750</v>
      </c>
      <c r="Q20">
        <v>217153</v>
      </c>
      <c r="S20">
        <v>3289.5230844302332</v>
      </c>
    </row>
    <row r="21" spans="3:19" x14ac:dyDescent="0.3">
      <c r="C21">
        <v>2</v>
      </c>
      <c r="D21">
        <v>100</v>
      </c>
      <c r="E21">
        <v>3</v>
      </c>
      <c r="I21">
        <v>424</v>
      </c>
      <c r="J21">
        <v>59</v>
      </c>
      <c r="Q21">
        <v>201729</v>
      </c>
    </row>
    <row r="22" spans="3:19" x14ac:dyDescent="0.3">
      <c r="C22">
        <v>2</v>
      </c>
      <c r="D22">
        <v>101</v>
      </c>
      <c r="E22">
        <v>7</v>
      </c>
      <c r="I22">
        <v>1048</v>
      </c>
      <c r="J22">
        <v>208.5</v>
      </c>
      <c r="Q22">
        <v>922466</v>
      </c>
    </row>
    <row r="23" spans="3:19" x14ac:dyDescent="0.3">
      <c r="C23">
        <v>2</v>
      </c>
      <c r="D23" t="s">
        <v>2859</v>
      </c>
      <c r="E23">
        <v>78.25</v>
      </c>
      <c r="I23">
        <v>10806.6</v>
      </c>
      <c r="J23">
        <v>208</v>
      </c>
      <c r="O23">
        <v>10770</v>
      </c>
      <c r="P23">
        <v>10770</v>
      </c>
      <c r="Q23">
        <v>2730258</v>
      </c>
      <c r="R23">
        <v>3599</v>
      </c>
      <c r="S23">
        <v>5833.333333333333</v>
      </c>
    </row>
    <row r="24" spans="3:19" x14ac:dyDescent="0.3">
      <c r="C24">
        <v>2</v>
      </c>
      <c r="D24">
        <v>303</v>
      </c>
      <c r="E24">
        <v>19.5</v>
      </c>
      <c r="I24">
        <v>2424.5</v>
      </c>
      <c r="J24">
        <v>113</v>
      </c>
      <c r="O24">
        <v>4300</v>
      </c>
      <c r="P24">
        <v>4300</v>
      </c>
      <c r="Q24">
        <v>623290</v>
      </c>
      <c r="R24">
        <v>3599</v>
      </c>
      <c r="S24">
        <v>5833.333333333333</v>
      </c>
    </row>
    <row r="25" spans="3:19" x14ac:dyDescent="0.3">
      <c r="C25">
        <v>2</v>
      </c>
      <c r="D25">
        <v>304</v>
      </c>
      <c r="E25">
        <v>31.5</v>
      </c>
      <c r="I25">
        <v>4509.08</v>
      </c>
      <c r="J25">
        <v>56</v>
      </c>
      <c r="O25">
        <v>2970</v>
      </c>
      <c r="P25">
        <v>2970</v>
      </c>
      <c r="Q25">
        <v>1336295</v>
      </c>
    </row>
    <row r="26" spans="3:19" x14ac:dyDescent="0.3">
      <c r="C26">
        <v>2</v>
      </c>
      <c r="D26">
        <v>305</v>
      </c>
      <c r="E26">
        <v>5.25</v>
      </c>
      <c r="I26">
        <v>803.52</v>
      </c>
      <c r="Q26">
        <v>225791</v>
      </c>
    </row>
    <row r="27" spans="3:19" x14ac:dyDescent="0.3">
      <c r="C27">
        <v>2</v>
      </c>
      <c r="D27">
        <v>418</v>
      </c>
      <c r="E27">
        <v>2</v>
      </c>
      <c r="I27">
        <v>210</v>
      </c>
      <c r="Q27">
        <v>63581</v>
      </c>
    </row>
    <row r="28" spans="3:19" x14ac:dyDescent="0.3">
      <c r="C28">
        <v>2</v>
      </c>
      <c r="D28">
        <v>424</v>
      </c>
      <c r="E28">
        <v>4</v>
      </c>
      <c r="I28">
        <v>611</v>
      </c>
      <c r="O28">
        <v>2000</v>
      </c>
      <c r="P28">
        <v>2000</v>
      </c>
      <c r="Q28">
        <v>101802</v>
      </c>
    </row>
    <row r="29" spans="3:19" x14ac:dyDescent="0.3">
      <c r="C29">
        <v>2</v>
      </c>
      <c r="D29">
        <v>636</v>
      </c>
      <c r="E29">
        <v>1</v>
      </c>
      <c r="I29">
        <v>150</v>
      </c>
      <c r="Q29">
        <v>28861</v>
      </c>
    </row>
    <row r="30" spans="3:19" x14ac:dyDescent="0.3">
      <c r="C30">
        <v>2</v>
      </c>
      <c r="D30">
        <v>642</v>
      </c>
      <c r="E30">
        <v>15</v>
      </c>
      <c r="I30">
        <v>2098.5</v>
      </c>
      <c r="J30">
        <v>39</v>
      </c>
      <c r="O30">
        <v>1500</v>
      </c>
      <c r="P30">
        <v>1500</v>
      </c>
      <c r="Q30">
        <v>350638</v>
      </c>
    </row>
    <row r="31" spans="3:19" x14ac:dyDescent="0.3">
      <c r="C31">
        <v>2</v>
      </c>
      <c r="D31" t="s">
        <v>2860</v>
      </c>
      <c r="E31">
        <v>2</v>
      </c>
      <c r="I31">
        <v>280</v>
      </c>
      <c r="Q31">
        <v>51086</v>
      </c>
    </row>
    <row r="32" spans="3:19" x14ac:dyDescent="0.3">
      <c r="C32">
        <v>2</v>
      </c>
      <c r="D32">
        <v>30</v>
      </c>
      <c r="E32">
        <v>2</v>
      </c>
      <c r="I32">
        <v>280</v>
      </c>
      <c r="Q32">
        <v>51086</v>
      </c>
    </row>
    <row r="33" spans="3:19" x14ac:dyDescent="0.3">
      <c r="C33" t="s">
        <v>2862</v>
      </c>
      <c r="E33">
        <v>93.25</v>
      </c>
      <c r="I33">
        <v>13006.6</v>
      </c>
      <c r="J33">
        <v>564</v>
      </c>
      <c r="O33">
        <v>11520</v>
      </c>
      <c r="P33">
        <v>11520</v>
      </c>
      <c r="Q33">
        <v>4122692</v>
      </c>
      <c r="R33">
        <v>3599</v>
      </c>
      <c r="S33">
        <v>9122.8564177635672</v>
      </c>
    </row>
    <row r="34" spans="3:19" x14ac:dyDescent="0.3">
      <c r="C34">
        <v>3</v>
      </c>
      <c r="D34" t="s">
        <v>272</v>
      </c>
      <c r="E34">
        <v>13</v>
      </c>
      <c r="I34">
        <v>2052</v>
      </c>
      <c r="J34">
        <v>338</v>
      </c>
      <c r="Q34">
        <v>1362402</v>
      </c>
      <c r="S34">
        <v>3289.5230844302332</v>
      </c>
    </row>
    <row r="35" spans="3:19" x14ac:dyDescent="0.3">
      <c r="C35">
        <v>3</v>
      </c>
      <c r="D35">
        <v>99</v>
      </c>
      <c r="E35">
        <v>3</v>
      </c>
      <c r="I35">
        <v>512</v>
      </c>
      <c r="J35">
        <v>80.5</v>
      </c>
      <c r="Q35">
        <v>218328</v>
      </c>
      <c r="S35">
        <v>3289.5230844302332</v>
      </c>
    </row>
    <row r="36" spans="3:19" x14ac:dyDescent="0.3">
      <c r="C36">
        <v>3</v>
      </c>
      <c r="D36">
        <v>100</v>
      </c>
      <c r="E36">
        <v>3</v>
      </c>
      <c r="I36">
        <v>432</v>
      </c>
      <c r="J36">
        <v>58</v>
      </c>
      <c r="Q36">
        <v>213467</v>
      </c>
    </row>
    <row r="37" spans="3:19" x14ac:dyDescent="0.3">
      <c r="C37">
        <v>3</v>
      </c>
      <c r="D37">
        <v>101</v>
      </c>
      <c r="E37">
        <v>7</v>
      </c>
      <c r="I37">
        <v>1108</v>
      </c>
      <c r="J37">
        <v>199.5</v>
      </c>
      <c r="Q37">
        <v>930607</v>
      </c>
    </row>
    <row r="38" spans="3:19" x14ac:dyDescent="0.3">
      <c r="C38">
        <v>3</v>
      </c>
      <c r="D38" t="s">
        <v>2859</v>
      </c>
      <c r="E38">
        <v>77.25</v>
      </c>
      <c r="I38">
        <v>11014.689999999999</v>
      </c>
      <c r="J38">
        <v>383.5</v>
      </c>
      <c r="O38">
        <v>26288</v>
      </c>
      <c r="P38">
        <v>26288</v>
      </c>
      <c r="Q38">
        <v>2835491</v>
      </c>
      <c r="R38">
        <v>7777</v>
      </c>
      <c r="S38">
        <v>5833.333333333333</v>
      </c>
    </row>
    <row r="39" spans="3:19" x14ac:dyDescent="0.3">
      <c r="C39">
        <v>3</v>
      </c>
      <c r="D39">
        <v>303</v>
      </c>
      <c r="E39">
        <v>18.5</v>
      </c>
      <c r="I39">
        <v>2471.5</v>
      </c>
      <c r="J39">
        <v>110.5</v>
      </c>
      <c r="O39">
        <v>7700</v>
      </c>
      <c r="P39">
        <v>7700</v>
      </c>
      <c r="Q39">
        <v>610660</v>
      </c>
      <c r="R39">
        <v>7777</v>
      </c>
      <c r="S39">
        <v>5833.333333333333</v>
      </c>
    </row>
    <row r="40" spans="3:19" x14ac:dyDescent="0.3">
      <c r="C40">
        <v>3</v>
      </c>
      <c r="D40">
        <v>304</v>
      </c>
      <c r="E40">
        <v>31.5</v>
      </c>
      <c r="I40">
        <v>4487.04</v>
      </c>
      <c r="J40">
        <v>98</v>
      </c>
      <c r="O40">
        <v>9712</v>
      </c>
      <c r="P40">
        <v>9712</v>
      </c>
      <c r="Q40">
        <v>1406981</v>
      </c>
    </row>
    <row r="41" spans="3:19" x14ac:dyDescent="0.3">
      <c r="C41">
        <v>3</v>
      </c>
      <c r="D41">
        <v>305</v>
      </c>
      <c r="E41">
        <v>5.25</v>
      </c>
      <c r="I41">
        <v>776.27</v>
      </c>
      <c r="O41">
        <v>1000</v>
      </c>
      <c r="P41">
        <v>1000</v>
      </c>
      <c r="Q41">
        <v>229214</v>
      </c>
    </row>
    <row r="42" spans="3:19" x14ac:dyDescent="0.3">
      <c r="C42">
        <v>3</v>
      </c>
      <c r="D42">
        <v>418</v>
      </c>
      <c r="E42">
        <v>2</v>
      </c>
      <c r="I42">
        <v>294</v>
      </c>
      <c r="Q42">
        <v>65113</v>
      </c>
    </row>
    <row r="43" spans="3:19" x14ac:dyDescent="0.3">
      <c r="C43">
        <v>3</v>
      </c>
      <c r="D43">
        <v>424</v>
      </c>
      <c r="E43">
        <v>4</v>
      </c>
      <c r="I43">
        <v>647.5</v>
      </c>
      <c r="O43">
        <v>2400</v>
      </c>
      <c r="P43">
        <v>2400</v>
      </c>
      <c r="Q43">
        <v>103826</v>
      </c>
    </row>
    <row r="44" spans="3:19" x14ac:dyDescent="0.3">
      <c r="C44">
        <v>3</v>
      </c>
      <c r="D44">
        <v>636</v>
      </c>
      <c r="E44">
        <v>1</v>
      </c>
      <c r="I44">
        <v>165</v>
      </c>
      <c r="Q44">
        <v>29322</v>
      </c>
    </row>
    <row r="45" spans="3:19" x14ac:dyDescent="0.3">
      <c r="C45">
        <v>3</v>
      </c>
      <c r="D45">
        <v>642</v>
      </c>
      <c r="E45">
        <v>15</v>
      </c>
      <c r="I45">
        <v>2173.38</v>
      </c>
      <c r="J45">
        <v>175</v>
      </c>
      <c r="O45">
        <v>5476</v>
      </c>
      <c r="P45">
        <v>5476</v>
      </c>
      <c r="Q45">
        <v>390375</v>
      </c>
    </row>
    <row r="46" spans="3:19" x14ac:dyDescent="0.3">
      <c r="C46">
        <v>3</v>
      </c>
      <c r="D46" t="s">
        <v>2860</v>
      </c>
      <c r="E46">
        <v>2</v>
      </c>
      <c r="I46">
        <v>320</v>
      </c>
      <c r="Q46">
        <v>55040</v>
      </c>
    </row>
    <row r="47" spans="3:19" x14ac:dyDescent="0.3">
      <c r="C47">
        <v>3</v>
      </c>
      <c r="D47">
        <v>30</v>
      </c>
      <c r="E47">
        <v>2</v>
      </c>
      <c r="I47">
        <v>320</v>
      </c>
      <c r="Q47">
        <v>55040</v>
      </c>
    </row>
    <row r="48" spans="3:19" x14ac:dyDescent="0.3">
      <c r="C48" t="s">
        <v>2863</v>
      </c>
      <c r="E48">
        <v>92.25</v>
      </c>
      <c r="I48">
        <v>13386.690000000002</v>
      </c>
      <c r="J48">
        <v>721.5</v>
      </c>
      <c r="O48">
        <v>26288</v>
      </c>
      <c r="P48">
        <v>26288</v>
      </c>
      <c r="Q48">
        <v>4252933</v>
      </c>
      <c r="R48">
        <v>7777</v>
      </c>
      <c r="S48">
        <v>9122.8564177635672</v>
      </c>
    </row>
    <row r="49" spans="3:19" x14ac:dyDescent="0.3">
      <c r="C49">
        <v>4</v>
      </c>
      <c r="D49" t="s">
        <v>272</v>
      </c>
      <c r="E49">
        <v>13</v>
      </c>
      <c r="I49">
        <v>2168</v>
      </c>
      <c r="J49">
        <v>354.5</v>
      </c>
      <c r="Q49">
        <v>1325227</v>
      </c>
      <c r="S49">
        <v>3289.5230844302332</v>
      </c>
    </row>
    <row r="50" spans="3:19" x14ac:dyDescent="0.3">
      <c r="C50">
        <v>4</v>
      </c>
      <c r="D50">
        <v>99</v>
      </c>
      <c r="E50">
        <v>4</v>
      </c>
      <c r="I50">
        <v>672</v>
      </c>
      <c r="J50">
        <v>88.5</v>
      </c>
      <c r="Q50">
        <v>248326</v>
      </c>
      <c r="S50">
        <v>3289.5230844302332</v>
      </c>
    </row>
    <row r="51" spans="3:19" x14ac:dyDescent="0.3">
      <c r="C51">
        <v>4</v>
      </c>
      <c r="D51">
        <v>100</v>
      </c>
      <c r="E51">
        <v>2</v>
      </c>
      <c r="I51">
        <v>368</v>
      </c>
      <c r="J51">
        <v>59</v>
      </c>
      <c r="Q51">
        <v>159840</v>
      </c>
    </row>
    <row r="52" spans="3:19" x14ac:dyDescent="0.3">
      <c r="C52">
        <v>4</v>
      </c>
      <c r="D52">
        <v>101</v>
      </c>
      <c r="E52">
        <v>7</v>
      </c>
      <c r="I52">
        <v>1128</v>
      </c>
      <c r="J52">
        <v>207</v>
      </c>
      <c r="Q52">
        <v>917061</v>
      </c>
    </row>
    <row r="53" spans="3:19" x14ac:dyDescent="0.3">
      <c r="C53">
        <v>4</v>
      </c>
      <c r="D53" t="s">
        <v>2859</v>
      </c>
      <c r="E53">
        <v>78</v>
      </c>
      <c r="I53">
        <v>10908.9</v>
      </c>
      <c r="J53">
        <v>234.5</v>
      </c>
      <c r="O53">
        <v>41712</v>
      </c>
      <c r="P53">
        <v>41712</v>
      </c>
      <c r="Q53">
        <v>2802071</v>
      </c>
      <c r="R53">
        <v>7777</v>
      </c>
      <c r="S53">
        <v>5833.333333333333</v>
      </c>
    </row>
    <row r="54" spans="3:19" x14ac:dyDescent="0.3">
      <c r="C54">
        <v>4</v>
      </c>
      <c r="D54">
        <v>303</v>
      </c>
      <c r="E54">
        <v>17.5</v>
      </c>
      <c r="I54">
        <v>2529.75</v>
      </c>
      <c r="J54">
        <v>117.5</v>
      </c>
      <c r="O54">
        <v>8000</v>
      </c>
      <c r="P54">
        <v>8000</v>
      </c>
      <c r="Q54">
        <v>617220</v>
      </c>
      <c r="R54">
        <v>7777</v>
      </c>
      <c r="S54">
        <v>5833.333333333333</v>
      </c>
    </row>
    <row r="55" spans="3:19" x14ac:dyDescent="0.3">
      <c r="C55">
        <v>4</v>
      </c>
      <c r="D55">
        <v>304</v>
      </c>
      <c r="E55">
        <v>33.25</v>
      </c>
      <c r="I55">
        <v>4762.75</v>
      </c>
      <c r="J55">
        <v>55</v>
      </c>
      <c r="O55">
        <v>22136</v>
      </c>
      <c r="P55">
        <v>22136</v>
      </c>
      <c r="Q55">
        <v>1403165</v>
      </c>
    </row>
    <row r="56" spans="3:19" x14ac:dyDescent="0.3">
      <c r="C56">
        <v>4</v>
      </c>
      <c r="D56">
        <v>305</v>
      </c>
      <c r="E56">
        <v>5.25</v>
      </c>
      <c r="I56">
        <v>819.9</v>
      </c>
      <c r="O56">
        <v>1000</v>
      </c>
      <c r="P56">
        <v>1000</v>
      </c>
      <c r="Q56">
        <v>232130</v>
      </c>
    </row>
    <row r="57" spans="3:19" x14ac:dyDescent="0.3">
      <c r="C57">
        <v>4</v>
      </c>
      <c r="D57">
        <v>418</v>
      </c>
      <c r="E57">
        <v>2</v>
      </c>
      <c r="I57">
        <v>291</v>
      </c>
      <c r="O57">
        <v>750</v>
      </c>
      <c r="P57">
        <v>750</v>
      </c>
      <c r="Q57">
        <v>66000</v>
      </c>
    </row>
    <row r="58" spans="3:19" x14ac:dyDescent="0.3">
      <c r="C58">
        <v>4</v>
      </c>
      <c r="D58">
        <v>424</v>
      </c>
      <c r="E58">
        <v>4</v>
      </c>
      <c r="I58">
        <v>432.75</v>
      </c>
      <c r="O58">
        <v>2976</v>
      </c>
      <c r="P58">
        <v>2976</v>
      </c>
      <c r="Q58">
        <v>78041</v>
      </c>
    </row>
    <row r="59" spans="3:19" x14ac:dyDescent="0.3">
      <c r="C59">
        <v>4</v>
      </c>
      <c r="D59">
        <v>636</v>
      </c>
      <c r="E59">
        <v>1</v>
      </c>
      <c r="I59">
        <v>111.5</v>
      </c>
      <c r="Q59">
        <v>32291</v>
      </c>
    </row>
    <row r="60" spans="3:19" x14ac:dyDescent="0.3">
      <c r="C60">
        <v>4</v>
      </c>
      <c r="D60">
        <v>642</v>
      </c>
      <c r="E60">
        <v>15</v>
      </c>
      <c r="I60">
        <v>1961.25</v>
      </c>
      <c r="J60">
        <v>62</v>
      </c>
      <c r="O60">
        <v>6850</v>
      </c>
      <c r="P60">
        <v>6850</v>
      </c>
      <c r="Q60">
        <v>373224</v>
      </c>
    </row>
    <row r="61" spans="3:19" x14ac:dyDescent="0.3">
      <c r="C61">
        <v>4</v>
      </c>
      <c r="D61" t="s">
        <v>2860</v>
      </c>
      <c r="E61">
        <v>2</v>
      </c>
      <c r="I61">
        <v>296</v>
      </c>
      <c r="Q61">
        <v>54989</v>
      </c>
    </row>
    <row r="62" spans="3:19" x14ac:dyDescent="0.3">
      <c r="C62">
        <v>4</v>
      </c>
      <c r="D62">
        <v>30</v>
      </c>
      <c r="E62">
        <v>2</v>
      </c>
      <c r="I62">
        <v>296</v>
      </c>
      <c r="Q62">
        <v>54989</v>
      </c>
    </row>
    <row r="63" spans="3:19" x14ac:dyDescent="0.3">
      <c r="C63" t="s">
        <v>2864</v>
      </c>
      <c r="E63">
        <v>93</v>
      </c>
      <c r="I63">
        <v>13372.9</v>
      </c>
      <c r="J63">
        <v>589</v>
      </c>
      <c r="O63">
        <v>41712</v>
      </c>
      <c r="P63">
        <v>41712</v>
      </c>
      <c r="Q63">
        <v>4182287</v>
      </c>
      <c r="R63">
        <v>7777</v>
      </c>
      <c r="S63">
        <v>9122.8564177635672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2880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764395.62999999989</v>
      </c>
      <c r="C3" s="344">
        <f t="shared" ref="C3:Z3" si="0">SUBTOTAL(9,C6:C1048576)</f>
        <v>6</v>
      </c>
      <c r="D3" s="344"/>
      <c r="E3" s="344">
        <f>SUBTOTAL(9,E6:E1048576)/4</f>
        <v>830847.89999999991</v>
      </c>
      <c r="F3" s="344"/>
      <c r="G3" s="344">
        <f t="shared" si="0"/>
        <v>6</v>
      </c>
      <c r="H3" s="344">
        <f>SUBTOTAL(9,H6:H1048576)/4</f>
        <v>877355.93999999983</v>
      </c>
      <c r="I3" s="347">
        <f>IF(B3&lt;&gt;0,H3/B3,"")</f>
        <v>1.1477772838654245</v>
      </c>
      <c r="J3" s="345">
        <f>IF(E3&lt;&gt;0,H3/E3,"")</f>
        <v>1.0559765993270247</v>
      </c>
      <c r="K3" s="346">
        <f t="shared" si="0"/>
        <v>186390.68</v>
      </c>
      <c r="L3" s="346"/>
      <c r="M3" s="344">
        <f t="shared" si="0"/>
        <v>9.9339551649174922</v>
      </c>
      <c r="N3" s="344">
        <f t="shared" si="0"/>
        <v>96947.66</v>
      </c>
      <c r="O3" s="344"/>
      <c r="P3" s="344">
        <f t="shared" si="0"/>
        <v>3</v>
      </c>
      <c r="Q3" s="344">
        <f t="shared" si="0"/>
        <v>123555.72</v>
      </c>
      <c r="R3" s="347">
        <f>IF(K3&lt;&gt;0,Q3/K3,"")</f>
        <v>0.66288571939326579</v>
      </c>
      <c r="S3" s="347">
        <f>IF(N3&lt;&gt;0,Q3/N3,"")</f>
        <v>1.2744579910438272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2877</v>
      </c>
      <c r="B6" s="871">
        <v>764395.62999999977</v>
      </c>
      <c r="C6" s="872">
        <v>1</v>
      </c>
      <c r="D6" s="872">
        <v>0.92001873026338488</v>
      </c>
      <c r="E6" s="871">
        <v>830847.9</v>
      </c>
      <c r="F6" s="872">
        <v>1.0869343928614561</v>
      </c>
      <c r="G6" s="872">
        <v>1</v>
      </c>
      <c r="H6" s="871">
        <v>877355.94</v>
      </c>
      <c r="I6" s="872">
        <v>1.1477772838654248</v>
      </c>
      <c r="J6" s="872">
        <v>1.0559765993270247</v>
      </c>
      <c r="K6" s="871">
        <v>93195.34</v>
      </c>
      <c r="L6" s="872">
        <v>1</v>
      </c>
      <c r="M6" s="872">
        <v>1.9225908082773735</v>
      </c>
      <c r="N6" s="871">
        <v>48473.83</v>
      </c>
      <c r="O6" s="872">
        <v>0.52013147867693821</v>
      </c>
      <c r="P6" s="872">
        <v>1</v>
      </c>
      <c r="Q6" s="871">
        <v>61777.86</v>
      </c>
      <c r="R6" s="872">
        <v>0.66288571939326579</v>
      </c>
      <c r="S6" s="872">
        <v>1.2744579910438272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2878</v>
      </c>
      <c r="B7" s="874">
        <v>757825.62999999977</v>
      </c>
      <c r="C7" s="875">
        <v>1</v>
      </c>
      <c r="D7" s="875">
        <v>0.92359989708875967</v>
      </c>
      <c r="E7" s="874">
        <v>820512.9</v>
      </c>
      <c r="F7" s="875">
        <v>1.0827199127588232</v>
      </c>
      <c r="G7" s="875">
        <v>1</v>
      </c>
      <c r="H7" s="874">
        <v>863862.94</v>
      </c>
      <c r="I7" s="875">
        <v>1.1399230981406636</v>
      </c>
      <c r="J7" s="875">
        <v>1.052832856131817</v>
      </c>
      <c r="K7" s="874">
        <v>13363.200000000003</v>
      </c>
      <c r="L7" s="875">
        <v>1</v>
      </c>
      <c r="M7" s="875">
        <v>6.2889494416129006</v>
      </c>
      <c r="N7" s="874">
        <v>2124.87</v>
      </c>
      <c r="O7" s="875">
        <v>0.15900906968390802</v>
      </c>
      <c r="P7" s="875">
        <v>1</v>
      </c>
      <c r="Q7" s="874">
        <v>2769.46</v>
      </c>
      <c r="R7" s="875">
        <v>0.20724527059386968</v>
      </c>
      <c r="S7" s="875">
        <v>1.3033550287782312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2879</v>
      </c>
      <c r="B8" s="877">
        <v>6570</v>
      </c>
      <c r="C8" s="878">
        <v>1</v>
      </c>
      <c r="D8" s="878">
        <v>0.63570391872278664</v>
      </c>
      <c r="E8" s="877">
        <v>10335</v>
      </c>
      <c r="F8" s="878">
        <v>1.5730593607305936</v>
      </c>
      <c r="G8" s="878">
        <v>1</v>
      </c>
      <c r="H8" s="877">
        <v>13493</v>
      </c>
      <c r="I8" s="878">
        <v>2.0537290715372909</v>
      </c>
      <c r="J8" s="878">
        <v>1.3055636187711659</v>
      </c>
      <c r="K8" s="877">
        <v>79832.14</v>
      </c>
      <c r="L8" s="878">
        <v>1</v>
      </c>
      <c r="M8" s="878">
        <v>1.7224149150272197</v>
      </c>
      <c r="N8" s="877">
        <v>46348.959999999999</v>
      </c>
      <c r="O8" s="878">
        <v>0.5805802024097062</v>
      </c>
      <c r="P8" s="878">
        <v>1</v>
      </c>
      <c r="Q8" s="877">
        <v>59008.4</v>
      </c>
      <c r="R8" s="878">
        <v>0.73915593393838619</v>
      </c>
      <c r="S8" s="878">
        <v>1.2731332051463506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580</v>
      </c>
      <c r="B10" s="871">
        <v>764395.63000000012</v>
      </c>
      <c r="C10" s="872">
        <v>1</v>
      </c>
      <c r="D10" s="872">
        <v>0.92001873026338543</v>
      </c>
      <c r="E10" s="871">
        <v>830847.89999999991</v>
      </c>
      <c r="F10" s="872">
        <v>1.0869343928614554</v>
      </c>
      <c r="G10" s="872">
        <v>1</v>
      </c>
      <c r="H10" s="871">
        <v>877355.93999999971</v>
      </c>
      <c r="I10" s="872">
        <v>1.1477772838654239</v>
      </c>
      <c r="J10" s="873">
        <v>1.0559765993270247</v>
      </c>
    </row>
    <row r="11" spans="1:28" ht="14.4" customHeight="1" x14ac:dyDescent="0.3">
      <c r="A11" s="880" t="s">
        <v>2881</v>
      </c>
      <c r="B11" s="874">
        <v>171507.34000000003</v>
      </c>
      <c r="C11" s="875">
        <v>1</v>
      </c>
      <c r="D11" s="875">
        <v>0.98536850716625268</v>
      </c>
      <c r="E11" s="874">
        <v>174054.01</v>
      </c>
      <c r="F11" s="875">
        <v>1.014848752245822</v>
      </c>
      <c r="G11" s="875">
        <v>1</v>
      </c>
      <c r="H11" s="874">
        <v>170505.99</v>
      </c>
      <c r="I11" s="875">
        <v>0.99416147437188385</v>
      </c>
      <c r="J11" s="876">
        <v>0.9796154078840239</v>
      </c>
    </row>
    <row r="12" spans="1:28" ht="14.4" customHeight="1" thickBot="1" x14ac:dyDescent="0.35">
      <c r="A12" s="881" t="s">
        <v>2882</v>
      </c>
      <c r="B12" s="877">
        <v>592888.29</v>
      </c>
      <c r="C12" s="878">
        <v>1</v>
      </c>
      <c r="D12" s="878">
        <v>0.90270067829041489</v>
      </c>
      <c r="E12" s="877">
        <v>656793.8899999999</v>
      </c>
      <c r="F12" s="878">
        <v>1.107786915474414</v>
      </c>
      <c r="G12" s="878">
        <v>1</v>
      </c>
      <c r="H12" s="877">
        <v>706849.94999999972</v>
      </c>
      <c r="I12" s="878">
        <v>1.1922143883125094</v>
      </c>
      <c r="J12" s="879">
        <v>1.0762127369972943</v>
      </c>
    </row>
    <row r="13" spans="1:28" ht="14.4" customHeight="1" x14ac:dyDescent="0.3">
      <c r="A13" s="804" t="s">
        <v>301</v>
      </c>
    </row>
    <row r="14" spans="1:28" ht="14.4" customHeight="1" x14ac:dyDescent="0.3">
      <c r="A14" s="805" t="s">
        <v>1640</v>
      </c>
    </row>
    <row r="15" spans="1:28" ht="14.4" customHeight="1" x14ac:dyDescent="0.3">
      <c r="A15" s="804" t="s">
        <v>2883</v>
      </c>
    </row>
    <row r="16" spans="1:28" ht="14.4" customHeight="1" x14ac:dyDescent="0.3">
      <c r="A16" s="804" t="s">
        <v>2884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2888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4282</v>
      </c>
      <c r="C3" s="404">
        <f t="shared" si="0"/>
        <v>5780</v>
      </c>
      <c r="D3" s="438">
        <f t="shared" si="0"/>
        <v>5889</v>
      </c>
      <c r="E3" s="346">
        <f t="shared" si="0"/>
        <v>764395.62999999989</v>
      </c>
      <c r="F3" s="344">
        <f t="shared" si="0"/>
        <v>830847.89999999991</v>
      </c>
      <c r="G3" s="405">
        <f t="shared" si="0"/>
        <v>877355.94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2885</v>
      </c>
      <c r="B6" s="225">
        <v>362</v>
      </c>
      <c r="C6" s="225">
        <v>452</v>
      </c>
      <c r="D6" s="225"/>
      <c r="E6" s="883">
        <v>36190.67</v>
      </c>
      <c r="F6" s="883">
        <v>64291.640000000007</v>
      </c>
      <c r="G6" s="884"/>
    </row>
    <row r="7" spans="1:7" ht="14.4" customHeight="1" x14ac:dyDescent="0.3">
      <c r="A7" s="857" t="s">
        <v>2881</v>
      </c>
      <c r="B7" s="849">
        <v>367</v>
      </c>
      <c r="C7" s="849">
        <v>448</v>
      </c>
      <c r="D7" s="849">
        <v>409</v>
      </c>
      <c r="E7" s="885">
        <v>171507.34000000003</v>
      </c>
      <c r="F7" s="885">
        <v>174054.01</v>
      </c>
      <c r="G7" s="886">
        <v>170505.99</v>
      </c>
    </row>
    <row r="8" spans="1:7" ht="14.4" customHeight="1" x14ac:dyDescent="0.3">
      <c r="A8" s="857" t="s">
        <v>1642</v>
      </c>
      <c r="B8" s="849">
        <v>67</v>
      </c>
      <c r="C8" s="849">
        <v>70</v>
      </c>
      <c r="D8" s="849">
        <v>54</v>
      </c>
      <c r="E8" s="885">
        <v>8721.33</v>
      </c>
      <c r="F8" s="885">
        <v>10918.99</v>
      </c>
      <c r="G8" s="886">
        <v>8795.66</v>
      </c>
    </row>
    <row r="9" spans="1:7" ht="14.4" customHeight="1" x14ac:dyDescent="0.3">
      <c r="A9" s="857" t="s">
        <v>1643</v>
      </c>
      <c r="B9" s="849">
        <v>168</v>
      </c>
      <c r="C9" s="849">
        <v>554</v>
      </c>
      <c r="D9" s="849">
        <v>584</v>
      </c>
      <c r="E9" s="885">
        <v>23489.66</v>
      </c>
      <c r="F9" s="885">
        <v>62745</v>
      </c>
      <c r="G9" s="886">
        <v>64221.640000000007</v>
      </c>
    </row>
    <row r="10" spans="1:7" ht="14.4" customHeight="1" x14ac:dyDescent="0.3">
      <c r="A10" s="857" t="s">
        <v>1644</v>
      </c>
      <c r="B10" s="849">
        <v>400</v>
      </c>
      <c r="C10" s="849">
        <v>522</v>
      </c>
      <c r="D10" s="849">
        <v>497</v>
      </c>
      <c r="E10" s="885">
        <v>54802</v>
      </c>
      <c r="F10" s="885">
        <v>57119.98</v>
      </c>
      <c r="G10" s="886">
        <v>63135.009999999995</v>
      </c>
    </row>
    <row r="11" spans="1:7" ht="14.4" customHeight="1" x14ac:dyDescent="0.3">
      <c r="A11" s="857" t="s">
        <v>1645</v>
      </c>
      <c r="B11" s="849">
        <v>218</v>
      </c>
      <c r="C11" s="849">
        <v>161</v>
      </c>
      <c r="D11" s="849">
        <v>236</v>
      </c>
      <c r="E11" s="885">
        <v>56588.66</v>
      </c>
      <c r="F11" s="885">
        <v>33124.320000000007</v>
      </c>
      <c r="G11" s="886">
        <v>47471.66</v>
      </c>
    </row>
    <row r="12" spans="1:7" ht="14.4" customHeight="1" x14ac:dyDescent="0.3">
      <c r="A12" s="857" t="s">
        <v>1646</v>
      </c>
      <c r="B12" s="849"/>
      <c r="C12" s="849">
        <v>13</v>
      </c>
      <c r="D12" s="849">
        <v>548</v>
      </c>
      <c r="E12" s="885"/>
      <c r="F12" s="885">
        <v>1295.6599999999999</v>
      </c>
      <c r="G12" s="886">
        <v>42114.009999999995</v>
      </c>
    </row>
    <row r="13" spans="1:7" ht="14.4" customHeight="1" x14ac:dyDescent="0.3">
      <c r="A13" s="857" t="s">
        <v>1647</v>
      </c>
      <c r="B13" s="849">
        <v>566</v>
      </c>
      <c r="C13" s="849">
        <v>810</v>
      </c>
      <c r="D13" s="849">
        <v>823</v>
      </c>
      <c r="E13" s="885">
        <v>80783.990000000005</v>
      </c>
      <c r="F13" s="885">
        <v>85845.01</v>
      </c>
      <c r="G13" s="886">
        <v>129904</v>
      </c>
    </row>
    <row r="14" spans="1:7" ht="14.4" customHeight="1" x14ac:dyDescent="0.3">
      <c r="A14" s="857" t="s">
        <v>1648</v>
      </c>
      <c r="B14" s="849">
        <v>839</v>
      </c>
      <c r="C14" s="849">
        <v>989</v>
      </c>
      <c r="D14" s="849">
        <v>1035</v>
      </c>
      <c r="E14" s="885">
        <v>155208.31999999998</v>
      </c>
      <c r="F14" s="885">
        <v>148322.31999999998</v>
      </c>
      <c r="G14" s="886">
        <v>163270.99</v>
      </c>
    </row>
    <row r="15" spans="1:7" ht="14.4" customHeight="1" x14ac:dyDescent="0.3">
      <c r="A15" s="857" t="s">
        <v>1649</v>
      </c>
      <c r="B15" s="849">
        <v>497</v>
      </c>
      <c r="C15" s="849">
        <v>656</v>
      </c>
      <c r="D15" s="849">
        <v>615</v>
      </c>
      <c r="E15" s="885">
        <v>64780.990000000005</v>
      </c>
      <c r="F15" s="885">
        <v>61058.659999999996</v>
      </c>
      <c r="G15" s="886">
        <v>57614.320000000007</v>
      </c>
    </row>
    <row r="16" spans="1:7" ht="14.4" customHeight="1" x14ac:dyDescent="0.3">
      <c r="A16" s="857" t="s">
        <v>1650</v>
      </c>
      <c r="B16" s="849">
        <v>350</v>
      </c>
      <c r="C16" s="849">
        <v>594</v>
      </c>
      <c r="D16" s="849">
        <v>668</v>
      </c>
      <c r="E16" s="885">
        <v>45341</v>
      </c>
      <c r="F16" s="885">
        <v>65872.33</v>
      </c>
      <c r="G16" s="886">
        <v>77874.33</v>
      </c>
    </row>
    <row r="17" spans="1:7" ht="14.4" customHeight="1" x14ac:dyDescent="0.3">
      <c r="A17" s="857" t="s">
        <v>1651</v>
      </c>
      <c r="B17" s="849">
        <v>7</v>
      </c>
      <c r="C17" s="849">
        <v>4</v>
      </c>
      <c r="D17" s="849">
        <v>15</v>
      </c>
      <c r="E17" s="885">
        <v>755</v>
      </c>
      <c r="F17" s="885">
        <v>148</v>
      </c>
      <c r="G17" s="886">
        <v>2445</v>
      </c>
    </row>
    <row r="18" spans="1:7" ht="14.4" customHeight="1" x14ac:dyDescent="0.3">
      <c r="A18" s="857" t="s">
        <v>2886</v>
      </c>
      <c r="B18" s="849"/>
      <c r="C18" s="849">
        <v>3</v>
      </c>
      <c r="D18" s="849">
        <v>2</v>
      </c>
      <c r="E18" s="885"/>
      <c r="F18" s="885">
        <v>443.33</v>
      </c>
      <c r="G18" s="886">
        <v>74</v>
      </c>
    </row>
    <row r="19" spans="1:7" ht="14.4" customHeight="1" x14ac:dyDescent="0.3">
      <c r="A19" s="857" t="s">
        <v>2887</v>
      </c>
      <c r="B19" s="849">
        <v>36</v>
      </c>
      <c r="C19" s="849">
        <v>25</v>
      </c>
      <c r="D19" s="849">
        <v>22</v>
      </c>
      <c r="E19" s="885">
        <v>8747.33</v>
      </c>
      <c r="F19" s="885">
        <v>5248.99</v>
      </c>
      <c r="G19" s="886">
        <v>4793</v>
      </c>
    </row>
    <row r="20" spans="1:7" ht="14.4" customHeight="1" thickBot="1" x14ac:dyDescent="0.35">
      <c r="A20" s="889" t="s">
        <v>1652</v>
      </c>
      <c r="B20" s="851">
        <v>405</v>
      </c>
      <c r="C20" s="851">
        <v>479</v>
      </c>
      <c r="D20" s="851">
        <v>381</v>
      </c>
      <c r="E20" s="887">
        <v>57479.34</v>
      </c>
      <c r="F20" s="887">
        <v>60359.66</v>
      </c>
      <c r="G20" s="888">
        <v>45136.33</v>
      </c>
    </row>
    <row r="21" spans="1:7" ht="14.4" customHeight="1" x14ac:dyDescent="0.3">
      <c r="A21" s="804" t="s">
        <v>301</v>
      </c>
    </row>
    <row r="22" spans="1:7" ht="14.4" customHeight="1" x14ac:dyDescent="0.3">
      <c r="A22" s="805" t="s">
        <v>1640</v>
      </c>
    </row>
    <row r="23" spans="1:7" ht="14.4" customHeight="1" x14ac:dyDescent="0.3">
      <c r="A23" s="804" t="s">
        <v>2883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2957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4322.2</v>
      </c>
      <c r="H3" s="208">
        <f t="shared" si="0"/>
        <v>857590.97000000009</v>
      </c>
      <c r="I3" s="78"/>
      <c r="J3" s="78"/>
      <c r="K3" s="208">
        <f t="shared" si="0"/>
        <v>5808.1</v>
      </c>
      <c r="L3" s="208">
        <f t="shared" si="0"/>
        <v>879321.73</v>
      </c>
      <c r="M3" s="78"/>
      <c r="N3" s="78"/>
      <c r="O3" s="208">
        <f t="shared" si="0"/>
        <v>5923.7</v>
      </c>
      <c r="P3" s="208">
        <f t="shared" si="0"/>
        <v>939133.79999999993</v>
      </c>
      <c r="Q3" s="79">
        <f>IF(L3=0,0,P3/L3)</f>
        <v>1.0680206890827091</v>
      </c>
      <c r="R3" s="209">
        <f>IF(O3=0,0,P3/O3)</f>
        <v>158.53837972888564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557</v>
      </c>
      <c r="B6" s="825" t="s">
        <v>2889</v>
      </c>
      <c r="C6" s="825" t="s">
        <v>580</v>
      </c>
      <c r="D6" s="825" t="s">
        <v>2890</v>
      </c>
      <c r="E6" s="825" t="s">
        <v>2891</v>
      </c>
      <c r="F6" s="825" t="s">
        <v>2892</v>
      </c>
      <c r="G6" s="225">
        <v>9.1999999999999993</v>
      </c>
      <c r="H6" s="225">
        <v>1389.1999999999996</v>
      </c>
      <c r="I6" s="825">
        <v>1.033707865168539</v>
      </c>
      <c r="J6" s="825">
        <v>150.99999999999997</v>
      </c>
      <c r="K6" s="225">
        <v>8.8999999999999986</v>
      </c>
      <c r="L6" s="225">
        <v>1343.9</v>
      </c>
      <c r="M6" s="825">
        <v>1</v>
      </c>
      <c r="N6" s="825">
        <v>151.00000000000003</v>
      </c>
      <c r="O6" s="225">
        <v>7.9999999999999991</v>
      </c>
      <c r="P6" s="225">
        <v>557.60000000000025</v>
      </c>
      <c r="Q6" s="830">
        <v>0.41491182379641356</v>
      </c>
      <c r="R6" s="848">
        <v>69.700000000000045</v>
      </c>
    </row>
    <row r="7" spans="1:18" ht="14.4" customHeight="1" x14ac:dyDescent="0.3">
      <c r="A7" s="831" t="s">
        <v>557</v>
      </c>
      <c r="B7" s="832" t="s">
        <v>2889</v>
      </c>
      <c r="C7" s="832" t="s">
        <v>580</v>
      </c>
      <c r="D7" s="832" t="s">
        <v>2890</v>
      </c>
      <c r="E7" s="832" t="s">
        <v>2893</v>
      </c>
      <c r="F7" s="832" t="s">
        <v>2894</v>
      </c>
      <c r="G7" s="849"/>
      <c r="H7" s="849"/>
      <c r="I7" s="832"/>
      <c r="J7" s="832"/>
      <c r="K7" s="849">
        <v>2.5000000000000004</v>
      </c>
      <c r="L7" s="849">
        <v>633.95000000000005</v>
      </c>
      <c r="M7" s="832">
        <v>1</v>
      </c>
      <c r="N7" s="832">
        <v>253.57999999999998</v>
      </c>
      <c r="O7" s="849">
        <v>5.8000000000000007</v>
      </c>
      <c r="P7" s="849">
        <v>2132.66</v>
      </c>
      <c r="Q7" s="837">
        <v>3.3640823408786176</v>
      </c>
      <c r="R7" s="850">
        <v>367.69999999999993</v>
      </c>
    </row>
    <row r="8" spans="1:18" ht="14.4" customHeight="1" x14ac:dyDescent="0.3">
      <c r="A8" s="831" t="s">
        <v>557</v>
      </c>
      <c r="B8" s="832" t="s">
        <v>2889</v>
      </c>
      <c r="C8" s="832" t="s">
        <v>580</v>
      </c>
      <c r="D8" s="832" t="s">
        <v>2890</v>
      </c>
      <c r="E8" s="832" t="s">
        <v>2895</v>
      </c>
      <c r="F8" s="832" t="s">
        <v>944</v>
      </c>
      <c r="G8" s="849"/>
      <c r="H8" s="849"/>
      <c r="I8" s="832"/>
      <c r="J8" s="832"/>
      <c r="K8" s="849"/>
      <c r="L8" s="849"/>
      <c r="M8" s="832"/>
      <c r="N8" s="832"/>
      <c r="O8" s="849">
        <v>0.6</v>
      </c>
      <c r="P8" s="849">
        <v>50.4</v>
      </c>
      <c r="Q8" s="837"/>
      <c r="R8" s="850">
        <v>84</v>
      </c>
    </row>
    <row r="9" spans="1:18" ht="14.4" customHeight="1" x14ac:dyDescent="0.3">
      <c r="A9" s="831" t="s">
        <v>557</v>
      </c>
      <c r="B9" s="832" t="s">
        <v>2889</v>
      </c>
      <c r="C9" s="832" t="s">
        <v>580</v>
      </c>
      <c r="D9" s="832" t="s">
        <v>2890</v>
      </c>
      <c r="E9" s="832" t="s">
        <v>2896</v>
      </c>
      <c r="F9" s="832" t="s">
        <v>2897</v>
      </c>
      <c r="G9" s="849"/>
      <c r="H9" s="849"/>
      <c r="I9" s="832"/>
      <c r="J9" s="832"/>
      <c r="K9" s="849"/>
      <c r="L9" s="849"/>
      <c r="M9" s="832"/>
      <c r="N9" s="832"/>
      <c r="O9" s="849">
        <v>0.2</v>
      </c>
      <c r="P9" s="849">
        <v>7.8</v>
      </c>
      <c r="Q9" s="837"/>
      <c r="R9" s="850">
        <v>39</v>
      </c>
    </row>
    <row r="10" spans="1:18" ht="14.4" customHeight="1" x14ac:dyDescent="0.3">
      <c r="A10" s="831" t="s">
        <v>557</v>
      </c>
      <c r="B10" s="832" t="s">
        <v>2889</v>
      </c>
      <c r="C10" s="832" t="s">
        <v>580</v>
      </c>
      <c r="D10" s="832" t="s">
        <v>2890</v>
      </c>
      <c r="E10" s="832" t="s">
        <v>2898</v>
      </c>
      <c r="F10" s="832"/>
      <c r="G10" s="849"/>
      <c r="H10" s="849"/>
      <c r="I10" s="832"/>
      <c r="J10" s="832"/>
      <c r="K10" s="849">
        <v>0.7</v>
      </c>
      <c r="L10" s="849">
        <v>147.01999999999998</v>
      </c>
      <c r="M10" s="832">
        <v>1</v>
      </c>
      <c r="N10" s="832">
        <v>210.02857142857141</v>
      </c>
      <c r="O10" s="849">
        <v>0.1</v>
      </c>
      <c r="P10" s="849">
        <v>21</v>
      </c>
      <c r="Q10" s="837">
        <v>0.14283770915521699</v>
      </c>
      <c r="R10" s="850">
        <v>210</v>
      </c>
    </row>
    <row r="11" spans="1:18" ht="14.4" customHeight="1" x14ac:dyDescent="0.3">
      <c r="A11" s="831" t="s">
        <v>557</v>
      </c>
      <c r="B11" s="832" t="s">
        <v>2889</v>
      </c>
      <c r="C11" s="832" t="s">
        <v>580</v>
      </c>
      <c r="D11" s="832" t="s">
        <v>2890</v>
      </c>
      <c r="E11" s="832" t="s">
        <v>2899</v>
      </c>
      <c r="F11" s="832" t="s">
        <v>2900</v>
      </c>
      <c r="G11" s="849">
        <v>4</v>
      </c>
      <c r="H11" s="849">
        <v>11974</v>
      </c>
      <c r="I11" s="832"/>
      <c r="J11" s="832">
        <v>2993.5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557</v>
      </c>
      <c r="B12" s="832" t="s">
        <v>2889</v>
      </c>
      <c r="C12" s="832" t="s">
        <v>580</v>
      </c>
      <c r="D12" s="832" t="s">
        <v>2901</v>
      </c>
      <c r="E12" s="832" t="s">
        <v>2902</v>
      </c>
      <c r="F12" s="832" t="s">
        <v>2903</v>
      </c>
      <c r="G12" s="849">
        <v>33</v>
      </c>
      <c r="H12" s="849">
        <v>2739</v>
      </c>
      <c r="I12" s="832">
        <v>0.66</v>
      </c>
      <c r="J12" s="832">
        <v>83</v>
      </c>
      <c r="K12" s="849">
        <v>50</v>
      </c>
      <c r="L12" s="849">
        <v>4150</v>
      </c>
      <c r="M12" s="832">
        <v>1</v>
      </c>
      <c r="N12" s="832">
        <v>83</v>
      </c>
      <c r="O12" s="849">
        <v>39</v>
      </c>
      <c r="P12" s="849">
        <v>3237</v>
      </c>
      <c r="Q12" s="837">
        <v>0.78</v>
      </c>
      <c r="R12" s="850">
        <v>83</v>
      </c>
    </row>
    <row r="13" spans="1:18" ht="14.4" customHeight="1" x14ac:dyDescent="0.3">
      <c r="A13" s="831" t="s">
        <v>557</v>
      </c>
      <c r="B13" s="832" t="s">
        <v>2889</v>
      </c>
      <c r="C13" s="832" t="s">
        <v>580</v>
      </c>
      <c r="D13" s="832" t="s">
        <v>2901</v>
      </c>
      <c r="E13" s="832" t="s">
        <v>2904</v>
      </c>
      <c r="F13" s="832" t="s">
        <v>2905</v>
      </c>
      <c r="G13" s="849">
        <v>130</v>
      </c>
      <c r="H13" s="849">
        <v>4810</v>
      </c>
      <c r="I13" s="832">
        <v>1.2871287128712872</v>
      </c>
      <c r="J13" s="832">
        <v>37</v>
      </c>
      <c r="K13" s="849">
        <v>101</v>
      </c>
      <c r="L13" s="849">
        <v>3737</v>
      </c>
      <c r="M13" s="832">
        <v>1</v>
      </c>
      <c r="N13" s="832">
        <v>37</v>
      </c>
      <c r="O13" s="849">
        <v>178</v>
      </c>
      <c r="P13" s="849">
        <v>6586</v>
      </c>
      <c r="Q13" s="837">
        <v>1.7623762376237624</v>
      </c>
      <c r="R13" s="850">
        <v>37</v>
      </c>
    </row>
    <row r="14" spans="1:18" ht="14.4" customHeight="1" x14ac:dyDescent="0.3">
      <c r="A14" s="831" t="s">
        <v>557</v>
      </c>
      <c r="B14" s="832" t="s">
        <v>2889</v>
      </c>
      <c r="C14" s="832" t="s">
        <v>580</v>
      </c>
      <c r="D14" s="832" t="s">
        <v>2901</v>
      </c>
      <c r="E14" s="832" t="s">
        <v>2906</v>
      </c>
      <c r="F14" s="832" t="s">
        <v>2907</v>
      </c>
      <c r="G14" s="849">
        <v>2</v>
      </c>
      <c r="H14" s="849">
        <v>10</v>
      </c>
      <c r="I14" s="832">
        <v>2</v>
      </c>
      <c r="J14" s="832">
        <v>5</v>
      </c>
      <c r="K14" s="849">
        <v>1</v>
      </c>
      <c r="L14" s="849">
        <v>5</v>
      </c>
      <c r="M14" s="832">
        <v>1</v>
      </c>
      <c r="N14" s="832">
        <v>5</v>
      </c>
      <c r="O14" s="849">
        <v>2</v>
      </c>
      <c r="P14" s="849">
        <v>10</v>
      </c>
      <c r="Q14" s="837">
        <v>2</v>
      </c>
      <c r="R14" s="850">
        <v>5</v>
      </c>
    </row>
    <row r="15" spans="1:18" ht="14.4" customHeight="1" x14ac:dyDescent="0.3">
      <c r="A15" s="831" t="s">
        <v>557</v>
      </c>
      <c r="B15" s="832" t="s">
        <v>2889</v>
      </c>
      <c r="C15" s="832" t="s">
        <v>580</v>
      </c>
      <c r="D15" s="832" t="s">
        <v>2901</v>
      </c>
      <c r="E15" s="832" t="s">
        <v>2908</v>
      </c>
      <c r="F15" s="832" t="s">
        <v>2909</v>
      </c>
      <c r="G15" s="849">
        <v>1</v>
      </c>
      <c r="H15" s="849">
        <v>5</v>
      </c>
      <c r="I15" s="832">
        <v>1</v>
      </c>
      <c r="J15" s="832">
        <v>5</v>
      </c>
      <c r="K15" s="849">
        <v>1</v>
      </c>
      <c r="L15" s="849">
        <v>5</v>
      </c>
      <c r="M15" s="832">
        <v>1</v>
      </c>
      <c r="N15" s="832">
        <v>5</v>
      </c>
      <c r="O15" s="849">
        <v>1</v>
      </c>
      <c r="P15" s="849">
        <v>5</v>
      </c>
      <c r="Q15" s="837">
        <v>1</v>
      </c>
      <c r="R15" s="850">
        <v>5</v>
      </c>
    </row>
    <row r="16" spans="1:18" ht="14.4" customHeight="1" x14ac:dyDescent="0.3">
      <c r="A16" s="831" t="s">
        <v>557</v>
      </c>
      <c r="B16" s="832" t="s">
        <v>2889</v>
      </c>
      <c r="C16" s="832" t="s">
        <v>580</v>
      </c>
      <c r="D16" s="832" t="s">
        <v>2901</v>
      </c>
      <c r="E16" s="832" t="s">
        <v>2910</v>
      </c>
      <c r="F16" s="832" t="s">
        <v>2911</v>
      </c>
      <c r="G16" s="849">
        <v>3</v>
      </c>
      <c r="H16" s="849">
        <v>348</v>
      </c>
      <c r="I16" s="832">
        <v>1</v>
      </c>
      <c r="J16" s="832">
        <v>116</v>
      </c>
      <c r="K16" s="849">
        <v>3</v>
      </c>
      <c r="L16" s="849">
        <v>348</v>
      </c>
      <c r="M16" s="832">
        <v>1</v>
      </c>
      <c r="N16" s="832">
        <v>116</v>
      </c>
      <c r="O16" s="849">
        <v>1</v>
      </c>
      <c r="P16" s="849">
        <v>117</v>
      </c>
      <c r="Q16" s="837">
        <v>0.33620689655172414</v>
      </c>
      <c r="R16" s="850">
        <v>117</v>
      </c>
    </row>
    <row r="17" spans="1:18" ht="14.4" customHeight="1" x14ac:dyDescent="0.3">
      <c r="A17" s="831" t="s">
        <v>557</v>
      </c>
      <c r="B17" s="832" t="s">
        <v>2889</v>
      </c>
      <c r="C17" s="832" t="s">
        <v>580</v>
      </c>
      <c r="D17" s="832" t="s">
        <v>2901</v>
      </c>
      <c r="E17" s="832" t="s">
        <v>2912</v>
      </c>
      <c r="F17" s="832" t="s">
        <v>2913</v>
      </c>
      <c r="G17" s="849"/>
      <c r="H17" s="849"/>
      <c r="I17" s="832"/>
      <c r="J17" s="832"/>
      <c r="K17" s="849">
        <v>3</v>
      </c>
      <c r="L17" s="849">
        <v>387</v>
      </c>
      <c r="M17" s="832">
        <v>1</v>
      </c>
      <c r="N17" s="832">
        <v>129</v>
      </c>
      <c r="O17" s="849">
        <v>6</v>
      </c>
      <c r="P17" s="849">
        <v>780</v>
      </c>
      <c r="Q17" s="837">
        <v>2.0155038759689923</v>
      </c>
      <c r="R17" s="850">
        <v>130</v>
      </c>
    </row>
    <row r="18" spans="1:18" ht="14.4" customHeight="1" x14ac:dyDescent="0.3">
      <c r="A18" s="831" t="s">
        <v>557</v>
      </c>
      <c r="B18" s="832" t="s">
        <v>2889</v>
      </c>
      <c r="C18" s="832" t="s">
        <v>580</v>
      </c>
      <c r="D18" s="832" t="s">
        <v>2901</v>
      </c>
      <c r="E18" s="832" t="s">
        <v>2914</v>
      </c>
      <c r="F18" s="832" t="s">
        <v>2915</v>
      </c>
      <c r="G18" s="849">
        <v>1123</v>
      </c>
      <c r="H18" s="849">
        <v>141498</v>
      </c>
      <c r="I18" s="832">
        <v>0.96394849785407721</v>
      </c>
      <c r="J18" s="832">
        <v>126</v>
      </c>
      <c r="K18" s="849">
        <v>1165</v>
      </c>
      <c r="L18" s="849">
        <v>146790</v>
      </c>
      <c r="M18" s="832">
        <v>1</v>
      </c>
      <c r="N18" s="832">
        <v>126</v>
      </c>
      <c r="O18" s="849">
        <v>971</v>
      </c>
      <c r="P18" s="849">
        <v>123317</v>
      </c>
      <c r="Q18" s="837">
        <v>0.84009128687240275</v>
      </c>
      <c r="R18" s="850">
        <v>127</v>
      </c>
    </row>
    <row r="19" spans="1:18" ht="14.4" customHeight="1" x14ac:dyDescent="0.3">
      <c r="A19" s="831" t="s">
        <v>557</v>
      </c>
      <c r="B19" s="832" t="s">
        <v>2889</v>
      </c>
      <c r="C19" s="832" t="s">
        <v>580</v>
      </c>
      <c r="D19" s="832" t="s">
        <v>2901</v>
      </c>
      <c r="E19" s="832" t="s">
        <v>2916</v>
      </c>
      <c r="F19" s="832" t="s">
        <v>2917</v>
      </c>
      <c r="G19" s="849">
        <v>1</v>
      </c>
      <c r="H19" s="849">
        <v>540</v>
      </c>
      <c r="I19" s="832"/>
      <c r="J19" s="832">
        <v>540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 t="s">
        <v>557</v>
      </c>
      <c r="B20" s="832" t="s">
        <v>2889</v>
      </c>
      <c r="C20" s="832" t="s">
        <v>580</v>
      </c>
      <c r="D20" s="832" t="s">
        <v>2901</v>
      </c>
      <c r="E20" s="832" t="s">
        <v>2918</v>
      </c>
      <c r="F20" s="832" t="s">
        <v>2919</v>
      </c>
      <c r="G20" s="849"/>
      <c r="H20" s="849"/>
      <c r="I20" s="832"/>
      <c r="J20" s="832"/>
      <c r="K20" s="849"/>
      <c r="L20" s="849"/>
      <c r="M20" s="832"/>
      <c r="N20" s="832"/>
      <c r="O20" s="849">
        <v>1</v>
      </c>
      <c r="P20" s="849">
        <v>847</v>
      </c>
      <c r="Q20" s="837"/>
      <c r="R20" s="850">
        <v>847</v>
      </c>
    </row>
    <row r="21" spans="1:18" ht="14.4" customHeight="1" x14ac:dyDescent="0.3">
      <c r="A21" s="831" t="s">
        <v>557</v>
      </c>
      <c r="B21" s="832" t="s">
        <v>2889</v>
      </c>
      <c r="C21" s="832" t="s">
        <v>580</v>
      </c>
      <c r="D21" s="832" t="s">
        <v>2901</v>
      </c>
      <c r="E21" s="832" t="s">
        <v>2920</v>
      </c>
      <c r="F21" s="832" t="s">
        <v>2921</v>
      </c>
      <c r="G21" s="849">
        <v>91</v>
      </c>
      <c r="H21" s="849">
        <v>152607</v>
      </c>
      <c r="I21" s="832">
        <v>1.0218625704758206</v>
      </c>
      <c r="J21" s="832">
        <v>1677</v>
      </c>
      <c r="K21" s="849">
        <v>89</v>
      </c>
      <c r="L21" s="849">
        <v>149342</v>
      </c>
      <c r="M21" s="832">
        <v>1</v>
      </c>
      <c r="N21" s="832">
        <v>1678</v>
      </c>
      <c r="O21" s="849">
        <v>81</v>
      </c>
      <c r="P21" s="849">
        <v>136080</v>
      </c>
      <c r="Q21" s="837">
        <v>0.9111971180244004</v>
      </c>
      <c r="R21" s="850">
        <v>1680</v>
      </c>
    </row>
    <row r="22" spans="1:18" ht="14.4" customHeight="1" x14ac:dyDescent="0.3">
      <c r="A22" s="831" t="s">
        <v>557</v>
      </c>
      <c r="B22" s="832" t="s">
        <v>2889</v>
      </c>
      <c r="C22" s="832" t="s">
        <v>580</v>
      </c>
      <c r="D22" s="832" t="s">
        <v>2901</v>
      </c>
      <c r="E22" s="832" t="s">
        <v>2922</v>
      </c>
      <c r="F22" s="832" t="s">
        <v>2923</v>
      </c>
      <c r="G22" s="849">
        <v>10</v>
      </c>
      <c r="H22" s="849">
        <v>0</v>
      </c>
      <c r="I22" s="832"/>
      <c r="J22" s="832">
        <v>0</v>
      </c>
      <c r="K22" s="849">
        <v>17</v>
      </c>
      <c r="L22" s="849">
        <v>0</v>
      </c>
      <c r="M22" s="832"/>
      <c r="N22" s="832">
        <v>0</v>
      </c>
      <c r="O22" s="849">
        <v>14</v>
      </c>
      <c r="P22" s="849">
        <v>0</v>
      </c>
      <c r="Q22" s="837"/>
      <c r="R22" s="850">
        <v>0</v>
      </c>
    </row>
    <row r="23" spans="1:18" ht="14.4" customHeight="1" x14ac:dyDescent="0.3">
      <c r="A23" s="831" t="s">
        <v>557</v>
      </c>
      <c r="B23" s="832" t="s">
        <v>2889</v>
      </c>
      <c r="C23" s="832" t="s">
        <v>580</v>
      </c>
      <c r="D23" s="832" t="s">
        <v>2901</v>
      </c>
      <c r="E23" s="832" t="s">
        <v>2924</v>
      </c>
      <c r="F23" s="832" t="s">
        <v>2925</v>
      </c>
      <c r="G23" s="849">
        <v>1172</v>
      </c>
      <c r="H23" s="849">
        <v>39066.630000000026</v>
      </c>
      <c r="I23" s="832">
        <v>0.46507948223747897</v>
      </c>
      <c r="J23" s="832">
        <v>33.333302047781594</v>
      </c>
      <c r="K23" s="849">
        <v>2520</v>
      </c>
      <c r="L23" s="849">
        <v>83999.900000000038</v>
      </c>
      <c r="M23" s="832">
        <v>1</v>
      </c>
      <c r="N23" s="832">
        <v>33.333293650793664</v>
      </c>
      <c r="O23" s="849">
        <v>2553</v>
      </c>
      <c r="P23" s="849">
        <v>85099.940000000017</v>
      </c>
      <c r="Q23" s="837">
        <v>1.0130957298758687</v>
      </c>
      <c r="R23" s="850">
        <v>33.333309831570709</v>
      </c>
    </row>
    <row r="24" spans="1:18" ht="14.4" customHeight="1" x14ac:dyDescent="0.3">
      <c r="A24" s="831" t="s">
        <v>557</v>
      </c>
      <c r="B24" s="832" t="s">
        <v>2889</v>
      </c>
      <c r="C24" s="832" t="s">
        <v>580</v>
      </c>
      <c r="D24" s="832" t="s">
        <v>2901</v>
      </c>
      <c r="E24" s="832" t="s">
        <v>2926</v>
      </c>
      <c r="F24" s="832" t="s">
        <v>2927</v>
      </c>
      <c r="G24" s="849">
        <v>1278</v>
      </c>
      <c r="H24" s="849">
        <v>320778</v>
      </c>
      <c r="I24" s="832">
        <v>0.93148688046647232</v>
      </c>
      <c r="J24" s="832">
        <v>251</v>
      </c>
      <c r="K24" s="849">
        <v>1372</v>
      </c>
      <c r="L24" s="849">
        <v>344372</v>
      </c>
      <c r="M24" s="832">
        <v>1</v>
      </c>
      <c r="N24" s="832">
        <v>251</v>
      </c>
      <c r="O24" s="849">
        <v>1454</v>
      </c>
      <c r="P24" s="849">
        <v>366408</v>
      </c>
      <c r="Q24" s="837">
        <v>1.0639889421904221</v>
      </c>
      <c r="R24" s="850">
        <v>252</v>
      </c>
    </row>
    <row r="25" spans="1:18" ht="14.4" customHeight="1" x14ac:dyDescent="0.3">
      <c r="A25" s="831" t="s">
        <v>557</v>
      </c>
      <c r="B25" s="832" t="s">
        <v>2889</v>
      </c>
      <c r="C25" s="832" t="s">
        <v>580</v>
      </c>
      <c r="D25" s="832" t="s">
        <v>2901</v>
      </c>
      <c r="E25" s="832" t="s">
        <v>2928</v>
      </c>
      <c r="F25" s="832" t="s">
        <v>2929</v>
      </c>
      <c r="G25" s="849">
        <v>59</v>
      </c>
      <c r="H25" s="849">
        <v>6844</v>
      </c>
      <c r="I25" s="832">
        <v>0.75641025641025639</v>
      </c>
      <c r="J25" s="832">
        <v>116</v>
      </c>
      <c r="K25" s="849">
        <v>78</v>
      </c>
      <c r="L25" s="849">
        <v>9048</v>
      </c>
      <c r="M25" s="832">
        <v>1</v>
      </c>
      <c r="N25" s="832">
        <v>116</v>
      </c>
      <c r="O25" s="849">
        <v>69</v>
      </c>
      <c r="P25" s="849">
        <v>8004</v>
      </c>
      <c r="Q25" s="837">
        <v>0.88461538461538458</v>
      </c>
      <c r="R25" s="850">
        <v>116</v>
      </c>
    </row>
    <row r="26" spans="1:18" ht="14.4" customHeight="1" x14ac:dyDescent="0.3">
      <c r="A26" s="831" t="s">
        <v>557</v>
      </c>
      <c r="B26" s="832" t="s">
        <v>2889</v>
      </c>
      <c r="C26" s="832" t="s">
        <v>580</v>
      </c>
      <c r="D26" s="832" t="s">
        <v>2901</v>
      </c>
      <c r="E26" s="832" t="s">
        <v>2930</v>
      </c>
      <c r="F26" s="832" t="s">
        <v>2931</v>
      </c>
      <c r="G26" s="849"/>
      <c r="H26" s="849"/>
      <c r="I26" s="832"/>
      <c r="J26" s="832"/>
      <c r="K26" s="849">
        <v>4</v>
      </c>
      <c r="L26" s="849">
        <v>148</v>
      </c>
      <c r="M26" s="832">
        <v>1</v>
      </c>
      <c r="N26" s="832">
        <v>37</v>
      </c>
      <c r="O26" s="849"/>
      <c r="P26" s="849"/>
      <c r="Q26" s="837"/>
      <c r="R26" s="850"/>
    </row>
    <row r="27" spans="1:18" ht="14.4" customHeight="1" x14ac:dyDescent="0.3">
      <c r="A27" s="831" t="s">
        <v>557</v>
      </c>
      <c r="B27" s="832" t="s">
        <v>2889</v>
      </c>
      <c r="C27" s="832" t="s">
        <v>580</v>
      </c>
      <c r="D27" s="832" t="s">
        <v>2901</v>
      </c>
      <c r="E27" s="832" t="s">
        <v>2932</v>
      </c>
      <c r="F27" s="832" t="s">
        <v>2933</v>
      </c>
      <c r="G27" s="849">
        <v>91</v>
      </c>
      <c r="H27" s="849">
        <v>7826</v>
      </c>
      <c r="I27" s="832">
        <v>1</v>
      </c>
      <c r="J27" s="832">
        <v>86</v>
      </c>
      <c r="K27" s="849">
        <v>91</v>
      </c>
      <c r="L27" s="849">
        <v>7826</v>
      </c>
      <c r="M27" s="832">
        <v>1</v>
      </c>
      <c r="N27" s="832">
        <v>86</v>
      </c>
      <c r="O27" s="849">
        <v>83</v>
      </c>
      <c r="P27" s="849">
        <v>7138</v>
      </c>
      <c r="Q27" s="837">
        <v>0.91208791208791207</v>
      </c>
      <c r="R27" s="850">
        <v>86</v>
      </c>
    </row>
    <row r="28" spans="1:18" ht="14.4" customHeight="1" x14ac:dyDescent="0.3">
      <c r="A28" s="831" t="s">
        <v>557</v>
      </c>
      <c r="B28" s="832" t="s">
        <v>2889</v>
      </c>
      <c r="C28" s="832" t="s">
        <v>580</v>
      </c>
      <c r="D28" s="832" t="s">
        <v>2901</v>
      </c>
      <c r="E28" s="832" t="s">
        <v>2934</v>
      </c>
      <c r="F28" s="832" t="s">
        <v>2935</v>
      </c>
      <c r="G28" s="849"/>
      <c r="H28" s="849"/>
      <c r="I28" s="832"/>
      <c r="J28" s="832"/>
      <c r="K28" s="849"/>
      <c r="L28" s="849"/>
      <c r="M28" s="832"/>
      <c r="N28" s="832"/>
      <c r="O28" s="849">
        <v>4</v>
      </c>
      <c r="P28" s="849">
        <v>128</v>
      </c>
      <c r="Q28" s="837"/>
      <c r="R28" s="850">
        <v>32</v>
      </c>
    </row>
    <row r="29" spans="1:18" ht="14.4" customHeight="1" x14ac:dyDescent="0.3">
      <c r="A29" s="831" t="s">
        <v>557</v>
      </c>
      <c r="B29" s="832" t="s">
        <v>2889</v>
      </c>
      <c r="C29" s="832" t="s">
        <v>580</v>
      </c>
      <c r="D29" s="832" t="s">
        <v>2901</v>
      </c>
      <c r="E29" s="832" t="s">
        <v>2936</v>
      </c>
      <c r="F29" s="832" t="s">
        <v>2937</v>
      </c>
      <c r="G29" s="849">
        <v>1</v>
      </c>
      <c r="H29" s="849">
        <v>131</v>
      </c>
      <c r="I29" s="832"/>
      <c r="J29" s="832">
        <v>131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557</v>
      </c>
      <c r="B30" s="832" t="s">
        <v>2889</v>
      </c>
      <c r="C30" s="832" t="s">
        <v>580</v>
      </c>
      <c r="D30" s="832" t="s">
        <v>2901</v>
      </c>
      <c r="E30" s="832" t="s">
        <v>2938</v>
      </c>
      <c r="F30" s="832" t="s">
        <v>2939</v>
      </c>
      <c r="G30" s="849"/>
      <c r="H30" s="849"/>
      <c r="I30" s="832"/>
      <c r="J30" s="832"/>
      <c r="K30" s="849">
        <v>2</v>
      </c>
      <c r="L30" s="849">
        <v>118</v>
      </c>
      <c r="M30" s="832">
        <v>1</v>
      </c>
      <c r="N30" s="832">
        <v>59</v>
      </c>
      <c r="O30" s="849">
        <v>7</v>
      </c>
      <c r="P30" s="849">
        <v>413</v>
      </c>
      <c r="Q30" s="837">
        <v>3.5</v>
      </c>
      <c r="R30" s="850">
        <v>59</v>
      </c>
    </row>
    <row r="31" spans="1:18" ht="14.4" customHeight="1" x14ac:dyDescent="0.3">
      <c r="A31" s="831" t="s">
        <v>557</v>
      </c>
      <c r="B31" s="832" t="s">
        <v>2889</v>
      </c>
      <c r="C31" s="832" t="s">
        <v>580</v>
      </c>
      <c r="D31" s="832" t="s">
        <v>2901</v>
      </c>
      <c r="E31" s="832" t="s">
        <v>2940</v>
      </c>
      <c r="F31" s="832" t="s">
        <v>2941</v>
      </c>
      <c r="G31" s="849">
        <v>2</v>
      </c>
      <c r="H31" s="849">
        <v>244</v>
      </c>
      <c r="I31" s="832"/>
      <c r="J31" s="832">
        <v>122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557</v>
      </c>
      <c r="B32" s="832" t="s">
        <v>2889</v>
      </c>
      <c r="C32" s="832" t="s">
        <v>580</v>
      </c>
      <c r="D32" s="832" t="s">
        <v>2901</v>
      </c>
      <c r="E32" s="832" t="s">
        <v>2942</v>
      </c>
      <c r="F32" s="832" t="s">
        <v>2943</v>
      </c>
      <c r="G32" s="849">
        <v>21</v>
      </c>
      <c r="H32" s="849">
        <v>3843</v>
      </c>
      <c r="I32" s="832">
        <v>1</v>
      </c>
      <c r="J32" s="832">
        <v>183</v>
      </c>
      <c r="K32" s="849">
        <v>21</v>
      </c>
      <c r="L32" s="849">
        <v>3843</v>
      </c>
      <c r="M32" s="832">
        <v>1</v>
      </c>
      <c r="N32" s="832">
        <v>183</v>
      </c>
      <c r="O32" s="849">
        <v>29</v>
      </c>
      <c r="P32" s="849">
        <v>10875</v>
      </c>
      <c r="Q32" s="837">
        <v>2.8298204527712723</v>
      </c>
      <c r="R32" s="850">
        <v>375</v>
      </c>
    </row>
    <row r="33" spans="1:18" ht="14.4" customHeight="1" x14ac:dyDescent="0.3">
      <c r="A33" s="831" t="s">
        <v>557</v>
      </c>
      <c r="B33" s="832" t="s">
        <v>2889</v>
      </c>
      <c r="C33" s="832" t="s">
        <v>580</v>
      </c>
      <c r="D33" s="832" t="s">
        <v>2901</v>
      </c>
      <c r="E33" s="832" t="s">
        <v>2944</v>
      </c>
      <c r="F33" s="832" t="s">
        <v>2945</v>
      </c>
      <c r="G33" s="849">
        <v>1</v>
      </c>
      <c r="H33" s="849">
        <v>648</v>
      </c>
      <c r="I33" s="832"/>
      <c r="J33" s="832">
        <v>648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557</v>
      </c>
      <c r="B34" s="832" t="s">
        <v>2889</v>
      </c>
      <c r="C34" s="832" t="s">
        <v>580</v>
      </c>
      <c r="D34" s="832" t="s">
        <v>2901</v>
      </c>
      <c r="E34" s="832" t="s">
        <v>2946</v>
      </c>
      <c r="F34" s="832" t="s">
        <v>2947</v>
      </c>
      <c r="G34" s="849">
        <v>204</v>
      </c>
      <c r="H34" s="849">
        <v>75888</v>
      </c>
      <c r="I34" s="832">
        <v>1.1429948489321324</v>
      </c>
      <c r="J34" s="832">
        <v>372</v>
      </c>
      <c r="K34" s="849">
        <v>178</v>
      </c>
      <c r="L34" s="849">
        <v>66394</v>
      </c>
      <c r="M34" s="832">
        <v>1</v>
      </c>
      <c r="N34" s="832">
        <v>373</v>
      </c>
      <c r="O34" s="849">
        <v>307</v>
      </c>
      <c r="P34" s="849">
        <v>114818</v>
      </c>
      <c r="Q34" s="837">
        <v>1.7293430129228544</v>
      </c>
      <c r="R34" s="850">
        <v>374</v>
      </c>
    </row>
    <row r="35" spans="1:18" ht="14.4" customHeight="1" x14ac:dyDescent="0.3">
      <c r="A35" s="831" t="s">
        <v>557</v>
      </c>
      <c r="B35" s="832" t="s">
        <v>2889</v>
      </c>
      <c r="C35" s="832" t="s">
        <v>580</v>
      </c>
      <c r="D35" s="832" t="s">
        <v>2901</v>
      </c>
      <c r="E35" s="832" t="s">
        <v>2948</v>
      </c>
      <c r="F35" s="832" t="s">
        <v>2949</v>
      </c>
      <c r="G35" s="849">
        <v>24</v>
      </c>
      <c r="H35" s="849">
        <v>0</v>
      </c>
      <c r="I35" s="832"/>
      <c r="J35" s="832">
        <v>0</v>
      </c>
      <c r="K35" s="849">
        <v>24</v>
      </c>
      <c r="L35" s="849">
        <v>0</v>
      </c>
      <c r="M35" s="832"/>
      <c r="N35" s="832">
        <v>0</v>
      </c>
      <c r="O35" s="849">
        <v>15</v>
      </c>
      <c r="P35" s="849">
        <v>0</v>
      </c>
      <c r="Q35" s="837"/>
      <c r="R35" s="850">
        <v>0</v>
      </c>
    </row>
    <row r="36" spans="1:18" ht="14.4" customHeight="1" x14ac:dyDescent="0.3">
      <c r="A36" s="831" t="s">
        <v>557</v>
      </c>
      <c r="B36" s="832" t="s">
        <v>2950</v>
      </c>
      <c r="C36" s="832" t="s">
        <v>580</v>
      </c>
      <c r="D36" s="832" t="s">
        <v>2890</v>
      </c>
      <c r="E36" s="832" t="s">
        <v>2899</v>
      </c>
      <c r="F36" s="832" t="s">
        <v>2900</v>
      </c>
      <c r="G36" s="849">
        <v>27</v>
      </c>
      <c r="H36" s="849">
        <v>79832.14</v>
      </c>
      <c r="I36" s="832">
        <v>1.7224149150272197</v>
      </c>
      <c r="J36" s="832">
        <v>2956.7459259259258</v>
      </c>
      <c r="K36" s="849">
        <v>16</v>
      </c>
      <c r="L36" s="849">
        <v>46348.959999999999</v>
      </c>
      <c r="M36" s="832">
        <v>1</v>
      </c>
      <c r="N36" s="832">
        <v>2896.81</v>
      </c>
      <c r="O36" s="849">
        <v>20</v>
      </c>
      <c r="P36" s="849">
        <v>59008.4</v>
      </c>
      <c r="Q36" s="837">
        <v>1.2731332051463506</v>
      </c>
      <c r="R36" s="850">
        <v>2950.42</v>
      </c>
    </row>
    <row r="37" spans="1:18" ht="14.4" customHeight="1" x14ac:dyDescent="0.3">
      <c r="A37" s="831" t="s">
        <v>557</v>
      </c>
      <c r="B37" s="832" t="s">
        <v>2950</v>
      </c>
      <c r="C37" s="832" t="s">
        <v>580</v>
      </c>
      <c r="D37" s="832" t="s">
        <v>2901</v>
      </c>
      <c r="E37" s="832" t="s">
        <v>2951</v>
      </c>
      <c r="F37" s="832" t="s">
        <v>2952</v>
      </c>
      <c r="G37" s="849"/>
      <c r="H37" s="849"/>
      <c r="I37" s="832"/>
      <c r="J37" s="832"/>
      <c r="K37" s="849">
        <v>6</v>
      </c>
      <c r="L37" s="849">
        <v>1506</v>
      </c>
      <c r="M37" s="832">
        <v>1</v>
      </c>
      <c r="N37" s="832">
        <v>251</v>
      </c>
      <c r="O37" s="849">
        <v>9</v>
      </c>
      <c r="P37" s="849">
        <v>2268</v>
      </c>
      <c r="Q37" s="837">
        <v>1.5059760956175299</v>
      </c>
      <c r="R37" s="850">
        <v>252</v>
      </c>
    </row>
    <row r="38" spans="1:18" ht="14.4" customHeight="1" x14ac:dyDescent="0.3">
      <c r="A38" s="831" t="s">
        <v>557</v>
      </c>
      <c r="B38" s="832" t="s">
        <v>2950</v>
      </c>
      <c r="C38" s="832" t="s">
        <v>580</v>
      </c>
      <c r="D38" s="832" t="s">
        <v>2901</v>
      </c>
      <c r="E38" s="832" t="s">
        <v>2953</v>
      </c>
      <c r="F38" s="832" t="s">
        <v>2954</v>
      </c>
      <c r="G38" s="849">
        <v>19</v>
      </c>
      <c r="H38" s="849">
        <v>2394</v>
      </c>
      <c r="I38" s="832">
        <v>0.48717948717948717</v>
      </c>
      <c r="J38" s="832">
        <v>126</v>
      </c>
      <c r="K38" s="849">
        <v>39</v>
      </c>
      <c r="L38" s="849">
        <v>4914</v>
      </c>
      <c r="M38" s="832">
        <v>1</v>
      </c>
      <c r="N38" s="832">
        <v>126</v>
      </c>
      <c r="O38" s="849">
        <v>43</v>
      </c>
      <c r="P38" s="849">
        <v>5461</v>
      </c>
      <c r="Q38" s="837">
        <v>1.1113146113146113</v>
      </c>
      <c r="R38" s="850">
        <v>127</v>
      </c>
    </row>
    <row r="39" spans="1:18" ht="14.4" customHeight="1" thickBot="1" x14ac:dyDescent="0.35">
      <c r="A39" s="839" t="s">
        <v>557</v>
      </c>
      <c r="B39" s="840" t="s">
        <v>2950</v>
      </c>
      <c r="C39" s="840" t="s">
        <v>580</v>
      </c>
      <c r="D39" s="840" t="s">
        <v>2901</v>
      </c>
      <c r="E39" s="840" t="s">
        <v>2955</v>
      </c>
      <c r="F39" s="840" t="s">
        <v>2956</v>
      </c>
      <c r="G39" s="851">
        <v>16</v>
      </c>
      <c r="H39" s="851">
        <v>4176</v>
      </c>
      <c r="I39" s="840">
        <v>1.0666666666666667</v>
      </c>
      <c r="J39" s="840">
        <v>261</v>
      </c>
      <c r="K39" s="851">
        <v>15</v>
      </c>
      <c r="L39" s="851">
        <v>3915</v>
      </c>
      <c r="M39" s="840">
        <v>1</v>
      </c>
      <c r="N39" s="840">
        <v>261</v>
      </c>
      <c r="O39" s="851">
        <v>22</v>
      </c>
      <c r="P39" s="851">
        <v>5764</v>
      </c>
      <c r="Q39" s="845">
        <v>1.4722860791826309</v>
      </c>
      <c r="R39" s="852">
        <v>262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7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2958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4322.2000000000007</v>
      </c>
      <c r="I3" s="208">
        <f t="shared" si="0"/>
        <v>857590.97</v>
      </c>
      <c r="J3" s="78"/>
      <c r="K3" s="78"/>
      <c r="L3" s="208">
        <f t="shared" si="0"/>
        <v>5808.1</v>
      </c>
      <c r="M3" s="208">
        <f t="shared" si="0"/>
        <v>879321.73</v>
      </c>
      <c r="N3" s="78"/>
      <c r="O3" s="78"/>
      <c r="P3" s="208">
        <f t="shared" si="0"/>
        <v>5923.7000000000007</v>
      </c>
      <c r="Q3" s="208">
        <f t="shared" si="0"/>
        <v>939133.79999999981</v>
      </c>
      <c r="R3" s="79">
        <f>IF(M3=0,0,Q3/M3)</f>
        <v>1.0680206890827091</v>
      </c>
      <c r="S3" s="209">
        <f>IF(P3=0,0,Q3/P3)</f>
        <v>158.53837972888562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557</v>
      </c>
      <c r="B6" s="825" t="s">
        <v>2889</v>
      </c>
      <c r="C6" s="825" t="s">
        <v>580</v>
      </c>
      <c r="D6" s="825" t="s">
        <v>2885</v>
      </c>
      <c r="E6" s="825" t="s">
        <v>2901</v>
      </c>
      <c r="F6" s="825" t="s">
        <v>2902</v>
      </c>
      <c r="G6" s="825" t="s">
        <v>2903</v>
      </c>
      <c r="H6" s="225">
        <v>6</v>
      </c>
      <c r="I6" s="225">
        <v>498</v>
      </c>
      <c r="J6" s="825">
        <v>1.5</v>
      </c>
      <c r="K6" s="825">
        <v>83</v>
      </c>
      <c r="L6" s="225">
        <v>4</v>
      </c>
      <c r="M6" s="225">
        <v>332</v>
      </c>
      <c r="N6" s="825">
        <v>1</v>
      </c>
      <c r="O6" s="825">
        <v>83</v>
      </c>
      <c r="P6" s="225"/>
      <c r="Q6" s="225"/>
      <c r="R6" s="830"/>
      <c r="S6" s="848"/>
    </row>
    <row r="7" spans="1:19" ht="14.4" customHeight="1" x14ac:dyDescent="0.3">
      <c r="A7" s="831" t="s">
        <v>557</v>
      </c>
      <c r="B7" s="832" t="s">
        <v>2889</v>
      </c>
      <c r="C7" s="832" t="s">
        <v>580</v>
      </c>
      <c r="D7" s="832" t="s">
        <v>2885</v>
      </c>
      <c r="E7" s="832" t="s">
        <v>2901</v>
      </c>
      <c r="F7" s="832" t="s">
        <v>2904</v>
      </c>
      <c r="G7" s="832" t="s">
        <v>2905</v>
      </c>
      <c r="H7" s="849">
        <v>18</v>
      </c>
      <c r="I7" s="849">
        <v>666</v>
      </c>
      <c r="J7" s="832">
        <v>1.2857142857142858</v>
      </c>
      <c r="K7" s="832">
        <v>37</v>
      </c>
      <c r="L7" s="849">
        <v>14</v>
      </c>
      <c r="M7" s="849">
        <v>518</v>
      </c>
      <c r="N7" s="832">
        <v>1</v>
      </c>
      <c r="O7" s="832">
        <v>37</v>
      </c>
      <c r="P7" s="849"/>
      <c r="Q7" s="849"/>
      <c r="R7" s="837"/>
      <c r="S7" s="850"/>
    </row>
    <row r="8" spans="1:19" ht="14.4" customHeight="1" x14ac:dyDescent="0.3">
      <c r="A8" s="831" t="s">
        <v>557</v>
      </c>
      <c r="B8" s="832" t="s">
        <v>2889</v>
      </c>
      <c r="C8" s="832" t="s">
        <v>580</v>
      </c>
      <c r="D8" s="832" t="s">
        <v>2885</v>
      </c>
      <c r="E8" s="832" t="s">
        <v>2901</v>
      </c>
      <c r="F8" s="832" t="s">
        <v>2914</v>
      </c>
      <c r="G8" s="832" t="s">
        <v>2915</v>
      </c>
      <c r="H8" s="849">
        <v>235</v>
      </c>
      <c r="I8" s="849">
        <v>29610</v>
      </c>
      <c r="J8" s="832"/>
      <c r="K8" s="832">
        <v>126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557</v>
      </c>
      <c r="B9" s="832" t="s">
        <v>2889</v>
      </c>
      <c r="C9" s="832" t="s">
        <v>580</v>
      </c>
      <c r="D9" s="832" t="s">
        <v>2885</v>
      </c>
      <c r="E9" s="832" t="s">
        <v>2901</v>
      </c>
      <c r="F9" s="832" t="s">
        <v>2924</v>
      </c>
      <c r="G9" s="832" t="s">
        <v>2925</v>
      </c>
      <c r="H9" s="849">
        <v>95</v>
      </c>
      <c r="I9" s="849">
        <v>3166.67</v>
      </c>
      <c r="J9" s="832">
        <v>0.45454767290975279</v>
      </c>
      <c r="K9" s="832">
        <v>33.333368421052633</v>
      </c>
      <c r="L9" s="849">
        <v>209</v>
      </c>
      <c r="M9" s="849">
        <v>6966.6399999999994</v>
      </c>
      <c r="N9" s="832">
        <v>1</v>
      </c>
      <c r="O9" s="832">
        <v>33.333205741626792</v>
      </c>
      <c r="P9" s="849"/>
      <c r="Q9" s="849"/>
      <c r="R9" s="837"/>
      <c r="S9" s="850"/>
    </row>
    <row r="10" spans="1:19" ht="14.4" customHeight="1" x14ac:dyDescent="0.3">
      <c r="A10" s="831" t="s">
        <v>557</v>
      </c>
      <c r="B10" s="832" t="s">
        <v>2889</v>
      </c>
      <c r="C10" s="832" t="s">
        <v>580</v>
      </c>
      <c r="D10" s="832" t="s">
        <v>2885</v>
      </c>
      <c r="E10" s="832" t="s">
        <v>2901</v>
      </c>
      <c r="F10" s="832" t="s">
        <v>2926</v>
      </c>
      <c r="G10" s="832" t="s">
        <v>2927</v>
      </c>
      <c r="H10" s="849">
        <v>6</v>
      </c>
      <c r="I10" s="849">
        <v>1506</v>
      </c>
      <c r="J10" s="832">
        <v>2.6666666666666668E-2</v>
      </c>
      <c r="K10" s="832">
        <v>251</v>
      </c>
      <c r="L10" s="849">
        <v>225</v>
      </c>
      <c r="M10" s="849">
        <v>56475</v>
      </c>
      <c r="N10" s="832">
        <v>1</v>
      </c>
      <c r="O10" s="832">
        <v>251</v>
      </c>
      <c r="P10" s="849"/>
      <c r="Q10" s="849"/>
      <c r="R10" s="837"/>
      <c r="S10" s="850"/>
    </row>
    <row r="11" spans="1:19" ht="14.4" customHeight="1" x14ac:dyDescent="0.3">
      <c r="A11" s="831" t="s">
        <v>557</v>
      </c>
      <c r="B11" s="832" t="s">
        <v>2889</v>
      </c>
      <c r="C11" s="832" t="s">
        <v>580</v>
      </c>
      <c r="D11" s="832" t="s">
        <v>2885</v>
      </c>
      <c r="E11" s="832" t="s">
        <v>2901</v>
      </c>
      <c r="F11" s="832" t="s">
        <v>2946</v>
      </c>
      <c r="G11" s="832" t="s">
        <v>2947</v>
      </c>
      <c r="H11" s="849">
        <v>2</v>
      </c>
      <c r="I11" s="849">
        <v>744</v>
      </c>
      <c r="J11" s="832"/>
      <c r="K11" s="832">
        <v>372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557</v>
      </c>
      <c r="B12" s="832" t="s">
        <v>2889</v>
      </c>
      <c r="C12" s="832" t="s">
        <v>580</v>
      </c>
      <c r="D12" s="832" t="s">
        <v>2881</v>
      </c>
      <c r="E12" s="832" t="s">
        <v>2890</v>
      </c>
      <c r="F12" s="832" t="s">
        <v>2891</v>
      </c>
      <c r="G12" s="832" t="s">
        <v>2892</v>
      </c>
      <c r="H12" s="849">
        <v>7.8</v>
      </c>
      <c r="I12" s="849">
        <v>1177.8</v>
      </c>
      <c r="J12" s="832">
        <v>0.89655172413793094</v>
      </c>
      <c r="K12" s="832">
        <v>151</v>
      </c>
      <c r="L12" s="849">
        <v>8.6999999999999993</v>
      </c>
      <c r="M12" s="849">
        <v>1313.7</v>
      </c>
      <c r="N12" s="832">
        <v>1</v>
      </c>
      <c r="O12" s="832">
        <v>151.00000000000003</v>
      </c>
      <c r="P12" s="849">
        <v>6.5</v>
      </c>
      <c r="Q12" s="849">
        <v>453.05</v>
      </c>
      <c r="R12" s="837">
        <v>0.34486564664687525</v>
      </c>
      <c r="S12" s="850">
        <v>69.7</v>
      </c>
    </row>
    <row r="13" spans="1:19" ht="14.4" customHeight="1" x14ac:dyDescent="0.3">
      <c r="A13" s="831" t="s">
        <v>557</v>
      </c>
      <c r="B13" s="832" t="s">
        <v>2889</v>
      </c>
      <c r="C13" s="832" t="s">
        <v>580</v>
      </c>
      <c r="D13" s="832" t="s">
        <v>2881</v>
      </c>
      <c r="E13" s="832" t="s">
        <v>2890</v>
      </c>
      <c r="F13" s="832" t="s">
        <v>2893</v>
      </c>
      <c r="G13" s="832" t="s">
        <v>2894</v>
      </c>
      <c r="H13" s="849"/>
      <c r="I13" s="849"/>
      <c r="J13" s="832"/>
      <c r="K13" s="832"/>
      <c r="L13" s="849">
        <v>0.9</v>
      </c>
      <c r="M13" s="849">
        <v>228.23</v>
      </c>
      <c r="N13" s="832">
        <v>1</v>
      </c>
      <c r="O13" s="832">
        <v>253.58888888888887</v>
      </c>
      <c r="P13" s="849">
        <v>0.4</v>
      </c>
      <c r="Q13" s="849">
        <v>147.08000000000001</v>
      </c>
      <c r="R13" s="837">
        <v>0.64443762870788246</v>
      </c>
      <c r="S13" s="850">
        <v>367.7</v>
      </c>
    </row>
    <row r="14" spans="1:19" ht="14.4" customHeight="1" x14ac:dyDescent="0.3">
      <c r="A14" s="831" t="s">
        <v>557</v>
      </c>
      <c r="B14" s="832" t="s">
        <v>2889</v>
      </c>
      <c r="C14" s="832" t="s">
        <v>580</v>
      </c>
      <c r="D14" s="832" t="s">
        <v>2881</v>
      </c>
      <c r="E14" s="832" t="s">
        <v>2890</v>
      </c>
      <c r="F14" s="832" t="s">
        <v>2895</v>
      </c>
      <c r="G14" s="832" t="s">
        <v>944</v>
      </c>
      <c r="H14" s="849"/>
      <c r="I14" s="849"/>
      <c r="J14" s="832"/>
      <c r="K14" s="832"/>
      <c r="L14" s="849"/>
      <c r="M14" s="849"/>
      <c r="N14" s="832"/>
      <c r="O14" s="832"/>
      <c r="P14" s="849">
        <v>0.1</v>
      </c>
      <c r="Q14" s="849">
        <v>8.4</v>
      </c>
      <c r="R14" s="837"/>
      <c r="S14" s="850">
        <v>84</v>
      </c>
    </row>
    <row r="15" spans="1:19" ht="14.4" customHeight="1" x14ac:dyDescent="0.3">
      <c r="A15" s="831" t="s">
        <v>557</v>
      </c>
      <c r="B15" s="832" t="s">
        <v>2889</v>
      </c>
      <c r="C15" s="832" t="s">
        <v>580</v>
      </c>
      <c r="D15" s="832" t="s">
        <v>2881</v>
      </c>
      <c r="E15" s="832" t="s">
        <v>2890</v>
      </c>
      <c r="F15" s="832" t="s">
        <v>2898</v>
      </c>
      <c r="G15" s="832"/>
      <c r="H15" s="849"/>
      <c r="I15" s="849"/>
      <c r="J15" s="832"/>
      <c r="K15" s="832"/>
      <c r="L15" s="849">
        <v>0.1</v>
      </c>
      <c r="M15" s="849">
        <v>21</v>
      </c>
      <c r="N15" s="832">
        <v>1</v>
      </c>
      <c r="O15" s="832">
        <v>210</v>
      </c>
      <c r="P15" s="849"/>
      <c r="Q15" s="849"/>
      <c r="R15" s="837"/>
      <c r="S15" s="850"/>
    </row>
    <row r="16" spans="1:19" ht="14.4" customHeight="1" x14ac:dyDescent="0.3">
      <c r="A16" s="831" t="s">
        <v>557</v>
      </c>
      <c r="B16" s="832" t="s">
        <v>2889</v>
      </c>
      <c r="C16" s="832" t="s">
        <v>580</v>
      </c>
      <c r="D16" s="832" t="s">
        <v>2881</v>
      </c>
      <c r="E16" s="832" t="s">
        <v>2901</v>
      </c>
      <c r="F16" s="832" t="s">
        <v>2902</v>
      </c>
      <c r="G16" s="832" t="s">
        <v>2903</v>
      </c>
      <c r="H16" s="849">
        <v>8</v>
      </c>
      <c r="I16" s="849">
        <v>664</v>
      </c>
      <c r="J16" s="832">
        <v>0.61538461538461542</v>
      </c>
      <c r="K16" s="832">
        <v>83</v>
      </c>
      <c r="L16" s="849">
        <v>13</v>
      </c>
      <c r="M16" s="849">
        <v>1079</v>
      </c>
      <c r="N16" s="832">
        <v>1</v>
      </c>
      <c r="O16" s="832">
        <v>83</v>
      </c>
      <c r="P16" s="849">
        <v>7</v>
      </c>
      <c r="Q16" s="849">
        <v>581</v>
      </c>
      <c r="R16" s="837">
        <v>0.53846153846153844</v>
      </c>
      <c r="S16" s="850">
        <v>83</v>
      </c>
    </row>
    <row r="17" spans="1:19" ht="14.4" customHeight="1" x14ac:dyDescent="0.3">
      <c r="A17" s="831" t="s">
        <v>557</v>
      </c>
      <c r="B17" s="832" t="s">
        <v>2889</v>
      </c>
      <c r="C17" s="832" t="s">
        <v>580</v>
      </c>
      <c r="D17" s="832" t="s">
        <v>2881</v>
      </c>
      <c r="E17" s="832" t="s">
        <v>2901</v>
      </c>
      <c r="F17" s="832" t="s">
        <v>2904</v>
      </c>
      <c r="G17" s="832" t="s">
        <v>2905</v>
      </c>
      <c r="H17" s="849">
        <v>1</v>
      </c>
      <c r="I17" s="849">
        <v>37</v>
      </c>
      <c r="J17" s="832">
        <v>0.1</v>
      </c>
      <c r="K17" s="832">
        <v>37</v>
      </c>
      <c r="L17" s="849">
        <v>10</v>
      </c>
      <c r="M17" s="849">
        <v>370</v>
      </c>
      <c r="N17" s="832">
        <v>1</v>
      </c>
      <c r="O17" s="832">
        <v>37</v>
      </c>
      <c r="P17" s="849">
        <v>5</v>
      </c>
      <c r="Q17" s="849">
        <v>185</v>
      </c>
      <c r="R17" s="837">
        <v>0.5</v>
      </c>
      <c r="S17" s="850">
        <v>37</v>
      </c>
    </row>
    <row r="18" spans="1:19" ht="14.4" customHeight="1" x14ac:dyDescent="0.3">
      <c r="A18" s="831" t="s">
        <v>557</v>
      </c>
      <c r="B18" s="832" t="s">
        <v>2889</v>
      </c>
      <c r="C18" s="832" t="s">
        <v>580</v>
      </c>
      <c r="D18" s="832" t="s">
        <v>2881</v>
      </c>
      <c r="E18" s="832" t="s">
        <v>2901</v>
      </c>
      <c r="F18" s="832" t="s">
        <v>2906</v>
      </c>
      <c r="G18" s="832" t="s">
        <v>2907</v>
      </c>
      <c r="H18" s="849">
        <v>2</v>
      </c>
      <c r="I18" s="849">
        <v>10</v>
      </c>
      <c r="J18" s="832">
        <v>2</v>
      </c>
      <c r="K18" s="832">
        <v>5</v>
      </c>
      <c r="L18" s="849">
        <v>1</v>
      </c>
      <c r="M18" s="849">
        <v>5</v>
      </c>
      <c r="N18" s="832">
        <v>1</v>
      </c>
      <c r="O18" s="832">
        <v>5</v>
      </c>
      <c r="P18" s="849">
        <v>2</v>
      </c>
      <c r="Q18" s="849">
        <v>10</v>
      </c>
      <c r="R18" s="837">
        <v>2</v>
      </c>
      <c r="S18" s="850">
        <v>5</v>
      </c>
    </row>
    <row r="19" spans="1:19" ht="14.4" customHeight="1" x14ac:dyDescent="0.3">
      <c r="A19" s="831" t="s">
        <v>557</v>
      </c>
      <c r="B19" s="832" t="s">
        <v>2889</v>
      </c>
      <c r="C19" s="832" t="s">
        <v>580</v>
      </c>
      <c r="D19" s="832" t="s">
        <v>2881</v>
      </c>
      <c r="E19" s="832" t="s">
        <v>2901</v>
      </c>
      <c r="F19" s="832" t="s">
        <v>2908</v>
      </c>
      <c r="G19" s="832" t="s">
        <v>2909</v>
      </c>
      <c r="H19" s="849">
        <v>1</v>
      </c>
      <c r="I19" s="849">
        <v>5</v>
      </c>
      <c r="J19" s="832">
        <v>1</v>
      </c>
      <c r="K19" s="832">
        <v>5</v>
      </c>
      <c r="L19" s="849">
        <v>1</v>
      </c>
      <c r="M19" s="849">
        <v>5</v>
      </c>
      <c r="N19" s="832">
        <v>1</v>
      </c>
      <c r="O19" s="832">
        <v>5</v>
      </c>
      <c r="P19" s="849"/>
      <c r="Q19" s="849"/>
      <c r="R19" s="837"/>
      <c r="S19" s="850"/>
    </row>
    <row r="20" spans="1:19" ht="14.4" customHeight="1" x14ac:dyDescent="0.3">
      <c r="A20" s="831" t="s">
        <v>557</v>
      </c>
      <c r="B20" s="832" t="s">
        <v>2889</v>
      </c>
      <c r="C20" s="832" t="s">
        <v>580</v>
      </c>
      <c r="D20" s="832" t="s">
        <v>2881</v>
      </c>
      <c r="E20" s="832" t="s">
        <v>2901</v>
      </c>
      <c r="F20" s="832" t="s">
        <v>2910</v>
      </c>
      <c r="G20" s="832" t="s">
        <v>2911</v>
      </c>
      <c r="H20" s="849">
        <v>1</v>
      </c>
      <c r="I20" s="849">
        <v>116</v>
      </c>
      <c r="J20" s="832">
        <v>1</v>
      </c>
      <c r="K20" s="832">
        <v>116</v>
      </c>
      <c r="L20" s="849">
        <v>1</v>
      </c>
      <c r="M20" s="849">
        <v>116</v>
      </c>
      <c r="N20" s="832">
        <v>1</v>
      </c>
      <c r="O20" s="832">
        <v>116</v>
      </c>
      <c r="P20" s="849">
        <v>1</v>
      </c>
      <c r="Q20" s="849">
        <v>117</v>
      </c>
      <c r="R20" s="837">
        <v>1.0086206896551724</v>
      </c>
      <c r="S20" s="850">
        <v>117</v>
      </c>
    </row>
    <row r="21" spans="1:19" ht="14.4" customHeight="1" x14ac:dyDescent="0.3">
      <c r="A21" s="831" t="s">
        <v>557</v>
      </c>
      <c r="B21" s="832" t="s">
        <v>2889</v>
      </c>
      <c r="C21" s="832" t="s">
        <v>580</v>
      </c>
      <c r="D21" s="832" t="s">
        <v>2881</v>
      </c>
      <c r="E21" s="832" t="s">
        <v>2901</v>
      </c>
      <c r="F21" s="832" t="s">
        <v>2912</v>
      </c>
      <c r="G21" s="832" t="s">
        <v>2913</v>
      </c>
      <c r="H21" s="849"/>
      <c r="I21" s="849"/>
      <c r="J21" s="832"/>
      <c r="K21" s="832"/>
      <c r="L21" s="849">
        <v>1</v>
      </c>
      <c r="M21" s="849">
        <v>129</v>
      </c>
      <c r="N21" s="832">
        <v>1</v>
      </c>
      <c r="O21" s="832">
        <v>129</v>
      </c>
      <c r="P21" s="849"/>
      <c r="Q21" s="849"/>
      <c r="R21" s="837"/>
      <c r="S21" s="850"/>
    </row>
    <row r="22" spans="1:19" ht="14.4" customHeight="1" x14ac:dyDescent="0.3">
      <c r="A22" s="831" t="s">
        <v>557</v>
      </c>
      <c r="B22" s="832" t="s">
        <v>2889</v>
      </c>
      <c r="C22" s="832" t="s">
        <v>580</v>
      </c>
      <c r="D22" s="832" t="s">
        <v>2881</v>
      </c>
      <c r="E22" s="832" t="s">
        <v>2901</v>
      </c>
      <c r="F22" s="832" t="s">
        <v>2914</v>
      </c>
      <c r="G22" s="832" t="s">
        <v>2915</v>
      </c>
      <c r="H22" s="849">
        <v>84</v>
      </c>
      <c r="I22" s="849">
        <v>10584</v>
      </c>
      <c r="J22" s="832">
        <v>1.0632911392405062</v>
      </c>
      <c r="K22" s="832">
        <v>126</v>
      </c>
      <c r="L22" s="849">
        <v>79</v>
      </c>
      <c r="M22" s="849">
        <v>9954</v>
      </c>
      <c r="N22" s="832">
        <v>1</v>
      </c>
      <c r="O22" s="832">
        <v>126</v>
      </c>
      <c r="P22" s="849">
        <v>11</v>
      </c>
      <c r="Q22" s="849">
        <v>1397</v>
      </c>
      <c r="R22" s="837">
        <v>0.14034558971267833</v>
      </c>
      <c r="S22" s="850">
        <v>127</v>
      </c>
    </row>
    <row r="23" spans="1:19" ht="14.4" customHeight="1" x14ac:dyDescent="0.3">
      <c r="A23" s="831" t="s">
        <v>557</v>
      </c>
      <c r="B23" s="832" t="s">
        <v>2889</v>
      </c>
      <c r="C23" s="832" t="s">
        <v>580</v>
      </c>
      <c r="D23" s="832" t="s">
        <v>2881</v>
      </c>
      <c r="E23" s="832" t="s">
        <v>2901</v>
      </c>
      <c r="F23" s="832" t="s">
        <v>2918</v>
      </c>
      <c r="G23" s="832" t="s">
        <v>2919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847</v>
      </c>
      <c r="R23" s="837"/>
      <c r="S23" s="850">
        <v>847</v>
      </c>
    </row>
    <row r="24" spans="1:19" ht="14.4" customHeight="1" x14ac:dyDescent="0.3">
      <c r="A24" s="831" t="s">
        <v>557</v>
      </c>
      <c r="B24" s="832" t="s">
        <v>2889</v>
      </c>
      <c r="C24" s="832" t="s">
        <v>580</v>
      </c>
      <c r="D24" s="832" t="s">
        <v>2881</v>
      </c>
      <c r="E24" s="832" t="s">
        <v>2901</v>
      </c>
      <c r="F24" s="832" t="s">
        <v>2920</v>
      </c>
      <c r="G24" s="832" t="s">
        <v>2921</v>
      </c>
      <c r="H24" s="849">
        <v>87</v>
      </c>
      <c r="I24" s="849">
        <v>145899</v>
      </c>
      <c r="J24" s="832">
        <v>0.99940405244338493</v>
      </c>
      <c r="K24" s="832">
        <v>1677</v>
      </c>
      <c r="L24" s="849">
        <v>87</v>
      </c>
      <c r="M24" s="849">
        <v>145986</v>
      </c>
      <c r="N24" s="832">
        <v>1</v>
      </c>
      <c r="O24" s="832">
        <v>1678</v>
      </c>
      <c r="P24" s="849">
        <v>80</v>
      </c>
      <c r="Q24" s="849">
        <v>134400</v>
      </c>
      <c r="R24" s="837">
        <v>0.92063622539147594</v>
      </c>
      <c r="S24" s="850">
        <v>1680</v>
      </c>
    </row>
    <row r="25" spans="1:19" ht="14.4" customHeight="1" x14ac:dyDescent="0.3">
      <c r="A25" s="831" t="s">
        <v>557</v>
      </c>
      <c r="B25" s="832" t="s">
        <v>2889</v>
      </c>
      <c r="C25" s="832" t="s">
        <v>580</v>
      </c>
      <c r="D25" s="832" t="s">
        <v>2881</v>
      </c>
      <c r="E25" s="832" t="s">
        <v>2901</v>
      </c>
      <c r="F25" s="832" t="s">
        <v>2922</v>
      </c>
      <c r="G25" s="832" t="s">
        <v>2923</v>
      </c>
      <c r="H25" s="849">
        <v>10</v>
      </c>
      <c r="I25" s="849">
        <v>0</v>
      </c>
      <c r="J25" s="832"/>
      <c r="K25" s="832">
        <v>0</v>
      </c>
      <c r="L25" s="849">
        <v>16</v>
      </c>
      <c r="M25" s="849">
        <v>0</v>
      </c>
      <c r="N25" s="832"/>
      <c r="O25" s="832">
        <v>0</v>
      </c>
      <c r="P25" s="849">
        <v>13</v>
      </c>
      <c r="Q25" s="849">
        <v>0</v>
      </c>
      <c r="R25" s="837"/>
      <c r="S25" s="850">
        <v>0</v>
      </c>
    </row>
    <row r="26" spans="1:19" ht="14.4" customHeight="1" x14ac:dyDescent="0.3">
      <c r="A26" s="831" t="s">
        <v>557</v>
      </c>
      <c r="B26" s="832" t="s">
        <v>2889</v>
      </c>
      <c r="C26" s="832" t="s">
        <v>580</v>
      </c>
      <c r="D26" s="832" t="s">
        <v>2881</v>
      </c>
      <c r="E26" s="832" t="s">
        <v>2901</v>
      </c>
      <c r="F26" s="832" t="s">
        <v>2924</v>
      </c>
      <c r="G26" s="832" t="s">
        <v>2925</v>
      </c>
      <c r="H26" s="849">
        <v>37</v>
      </c>
      <c r="I26" s="849">
        <v>1233.3400000000001</v>
      </c>
      <c r="J26" s="832">
        <v>0.3978503295150661</v>
      </c>
      <c r="K26" s="832">
        <v>33.333513513513516</v>
      </c>
      <c r="L26" s="849">
        <v>93</v>
      </c>
      <c r="M26" s="849">
        <v>3100.01</v>
      </c>
      <c r="N26" s="832">
        <v>1</v>
      </c>
      <c r="O26" s="832">
        <v>33.333440860215056</v>
      </c>
      <c r="P26" s="849">
        <v>90</v>
      </c>
      <c r="Q26" s="849">
        <v>2999.99</v>
      </c>
      <c r="R26" s="837">
        <v>0.96773558794971615</v>
      </c>
      <c r="S26" s="850">
        <v>33.333222222222219</v>
      </c>
    </row>
    <row r="27" spans="1:19" ht="14.4" customHeight="1" x14ac:dyDescent="0.3">
      <c r="A27" s="831" t="s">
        <v>557</v>
      </c>
      <c r="B27" s="832" t="s">
        <v>2889</v>
      </c>
      <c r="C27" s="832" t="s">
        <v>580</v>
      </c>
      <c r="D27" s="832" t="s">
        <v>2881</v>
      </c>
      <c r="E27" s="832" t="s">
        <v>2901</v>
      </c>
      <c r="F27" s="832" t="s">
        <v>2926</v>
      </c>
      <c r="G27" s="832" t="s">
        <v>2927</v>
      </c>
      <c r="H27" s="849">
        <v>15</v>
      </c>
      <c r="I27" s="849">
        <v>3765</v>
      </c>
      <c r="J27" s="832">
        <v>1.0714285714285714</v>
      </c>
      <c r="K27" s="832">
        <v>251</v>
      </c>
      <c r="L27" s="849">
        <v>14</v>
      </c>
      <c r="M27" s="849">
        <v>3514</v>
      </c>
      <c r="N27" s="832">
        <v>1</v>
      </c>
      <c r="O27" s="832">
        <v>251</v>
      </c>
      <c r="P27" s="849">
        <v>80</v>
      </c>
      <c r="Q27" s="849">
        <v>20160</v>
      </c>
      <c r="R27" s="837">
        <v>5.7370517928286855</v>
      </c>
      <c r="S27" s="850">
        <v>252</v>
      </c>
    </row>
    <row r="28" spans="1:19" ht="14.4" customHeight="1" x14ac:dyDescent="0.3">
      <c r="A28" s="831" t="s">
        <v>557</v>
      </c>
      <c r="B28" s="832" t="s">
        <v>2889</v>
      </c>
      <c r="C28" s="832" t="s">
        <v>580</v>
      </c>
      <c r="D28" s="832" t="s">
        <v>2881</v>
      </c>
      <c r="E28" s="832" t="s">
        <v>2901</v>
      </c>
      <c r="F28" s="832" t="s">
        <v>2928</v>
      </c>
      <c r="G28" s="832" t="s">
        <v>2929</v>
      </c>
      <c r="H28" s="849">
        <v>5</v>
      </c>
      <c r="I28" s="849">
        <v>580</v>
      </c>
      <c r="J28" s="832">
        <v>0.41666666666666669</v>
      </c>
      <c r="K28" s="832">
        <v>116</v>
      </c>
      <c r="L28" s="849">
        <v>12</v>
      </c>
      <c r="M28" s="849">
        <v>1392</v>
      </c>
      <c r="N28" s="832">
        <v>1</v>
      </c>
      <c r="O28" s="832">
        <v>116</v>
      </c>
      <c r="P28" s="849">
        <v>21</v>
      </c>
      <c r="Q28" s="849">
        <v>2436</v>
      </c>
      <c r="R28" s="837">
        <v>1.75</v>
      </c>
      <c r="S28" s="850">
        <v>116</v>
      </c>
    </row>
    <row r="29" spans="1:19" ht="14.4" customHeight="1" x14ac:dyDescent="0.3">
      <c r="A29" s="831" t="s">
        <v>557</v>
      </c>
      <c r="B29" s="832" t="s">
        <v>2889</v>
      </c>
      <c r="C29" s="832" t="s">
        <v>580</v>
      </c>
      <c r="D29" s="832" t="s">
        <v>2881</v>
      </c>
      <c r="E29" s="832" t="s">
        <v>2901</v>
      </c>
      <c r="F29" s="832" t="s">
        <v>2930</v>
      </c>
      <c r="G29" s="832" t="s">
        <v>2931</v>
      </c>
      <c r="H29" s="849"/>
      <c r="I29" s="849"/>
      <c r="J29" s="832"/>
      <c r="K29" s="832"/>
      <c r="L29" s="849">
        <v>4</v>
      </c>
      <c r="M29" s="849">
        <v>148</v>
      </c>
      <c r="N29" s="832">
        <v>1</v>
      </c>
      <c r="O29" s="832">
        <v>37</v>
      </c>
      <c r="P29" s="849"/>
      <c r="Q29" s="849"/>
      <c r="R29" s="837"/>
      <c r="S29" s="850"/>
    </row>
    <row r="30" spans="1:19" ht="14.4" customHeight="1" x14ac:dyDescent="0.3">
      <c r="A30" s="831" t="s">
        <v>557</v>
      </c>
      <c r="B30" s="832" t="s">
        <v>2889</v>
      </c>
      <c r="C30" s="832" t="s">
        <v>580</v>
      </c>
      <c r="D30" s="832" t="s">
        <v>2881</v>
      </c>
      <c r="E30" s="832" t="s">
        <v>2901</v>
      </c>
      <c r="F30" s="832" t="s">
        <v>2932</v>
      </c>
      <c r="G30" s="832" t="s">
        <v>2933</v>
      </c>
      <c r="H30" s="849">
        <v>86</v>
      </c>
      <c r="I30" s="849">
        <v>7396</v>
      </c>
      <c r="J30" s="832">
        <v>0.97727272727272729</v>
      </c>
      <c r="K30" s="832">
        <v>86</v>
      </c>
      <c r="L30" s="849">
        <v>88</v>
      </c>
      <c r="M30" s="849">
        <v>7568</v>
      </c>
      <c r="N30" s="832">
        <v>1</v>
      </c>
      <c r="O30" s="832">
        <v>86</v>
      </c>
      <c r="P30" s="849">
        <v>81</v>
      </c>
      <c r="Q30" s="849">
        <v>6966</v>
      </c>
      <c r="R30" s="837">
        <v>0.92045454545454541</v>
      </c>
      <c r="S30" s="850">
        <v>86</v>
      </c>
    </row>
    <row r="31" spans="1:19" ht="14.4" customHeight="1" x14ac:dyDescent="0.3">
      <c r="A31" s="831" t="s">
        <v>557</v>
      </c>
      <c r="B31" s="832" t="s">
        <v>2889</v>
      </c>
      <c r="C31" s="832" t="s">
        <v>580</v>
      </c>
      <c r="D31" s="832" t="s">
        <v>2881</v>
      </c>
      <c r="E31" s="832" t="s">
        <v>2901</v>
      </c>
      <c r="F31" s="832" t="s">
        <v>2934</v>
      </c>
      <c r="G31" s="832" t="s">
        <v>2935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32</v>
      </c>
      <c r="R31" s="837"/>
      <c r="S31" s="850">
        <v>32</v>
      </c>
    </row>
    <row r="32" spans="1:19" ht="14.4" customHeight="1" x14ac:dyDescent="0.3">
      <c r="A32" s="831" t="s">
        <v>557</v>
      </c>
      <c r="B32" s="832" t="s">
        <v>2889</v>
      </c>
      <c r="C32" s="832" t="s">
        <v>580</v>
      </c>
      <c r="D32" s="832" t="s">
        <v>2881</v>
      </c>
      <c r="E32" s="832" t="s">
        <v>2901</v>
      </c>
      <c r="F32" s="832" t="s">
        <v>2938</v>
      </c>
      <c r="G32" s="832" t="s">
        <v>2939</v>
      </c>
      <c r="H32" s="849"/>
      <c r="I32" s="849"/>
      <c r="J32" s="832"/>
      <c r="K32" s="832"/>
      <c r="L32" s="849">
        <v>2</v>
      </c>
      <c r="M32" s="849">
        <v>118</v>
      </c>
      <c r="N32" s="832">
        <v>1</v>
      </c>
      <c r="O32" s="832">
        <v>59</v>
      </c>
      <c r="P32" s="849"/>
      <c r="Q32" s="849"/>
      <c r="R32" s="837"/>
      <c r="S32" s="850"/>
    </row>
    <row r="33" spans="1:19" ht="14.4" customHeight="1" x14ac:dyDescent="0.3">
      <c r="A33" s="831" t="s">
        <v>557</v>
      </c>
      <c r="B33" s="832" t="s">
        <v>2889</v>
      </c>
      <c r="C33" s="832" t="s">
        <v>580</v>
      </c>
      <c r="D33" s="832" t="s">
        <v>2881</v>
      </c>
      <c r="E33" s="832" t="s">
        <v>2901</v>
      </c>
      <c r="F33" s="832" t="s">
        <v>2942</v>
      </c>
      <c r="G33" s="832" t="s">
        <v>2943</v>
      </c>
      <c r="H33" s="849">
        <v>1</v>
      </c>
      <c r="I33" s="849">
        <v>183</v>
      </c>
      <c r="J33" s="832">
        <v>1</v>
      </c>
      <c r="K33" s="832">
        <v>183</v>
      </c>
      <c r="L33" s="849">
        <v>1</v>
      </c>
      <c r="M33" s="849">
        <v>183</v>
      </c>
      <c r="N33" s="832">
        <v>1</v>
      </c>
      <c r="O33" s="832">
        <v>183</v>
      </c>
      <c r="P33" s="849">
        <v>1</v>
      </c>
      <c r="Q33" s="849">
        <v>375</v>
      </c>
      <c r="R33" s="837">
        <v>2.0491803278688523</v>
      </c>
      <c r="S33" s="850">
        <v>375</v>
      </c>
    </row>
    <row r="34" spans="1:19" ht="14.4" customHeight="1" x14ac:dyDescent="0.3">
      <c r="A34" s="831" t="s">
        <v>557</v>
      </c>
      <c r="B34" s="832" t="s">
        <v>2889</v>
      </c>
      <c r="C34" s="832" t="s">
        <v>580</v>
      </c>
      <c r="D34" s="832" t="s">
        <v>2881</v>
      </c>
      <c r="E34" s="832" t="s">
        <v>2901</v>
      </c>
      <c r="F34" s="832" t="s">
        <v>2948</v>
      </c>
      <c r="G34" s="832" t="s">
        <v>2949</v>
      </c>
      <c r="H34" s="849">
        <v>24</v>
      </c>
      <c r="I34" s="849">
        <v>0</v>
      </c>
      <c r="J34" s="832"/>
      <c r="K34" s="832">
        <v>0</v>
      </c>
      <c r="L34" s="849">
        <v>23</v>
      </c>
      <c r="M34" s="849">
        <v>0</v>
      </c>
      <c r="N34" s="832"/>
      <c r="O34" s="832">
        <v>0</v>
      </c>
      <c r="P34" s="849">
        <v>15</v>
      </c>
      <c r="Q34" s="849">
        <v>0</v>
      </c>
      <c r="R34" s="837"/>
      <c r="S34" s="850">
        <v>0</v>
      </c>
    </row>
    <row r="35" spans="1:19" ht="14.4" customHeight="1" x14ac:dyDescent="0.3">
      <c r="A35" s="831" t="s">
        <v>557</v>
      </c>
      <c r="B35" s="832" t="s">
        <v>2889</v>
      </c>
      <c r="C35" s="832" t="s">
        <v>580</v>
      </c>
      <c r="D35" s="832" t="s">
        <v>1642</v>
      </c>
      <c r="E35" s="832" t="s">
        <v>2890</v>
      </c>
      <c r="F35" s="832" t="s">
        <v>2891</v>
      </c>
      <c r="G35" s="832" t="s">
        <v>2892</v>
      </c>
      <c r="H35" s="849">
        <v>0.6</v>
      </c>
      <c r="I35" s="849">
        <v>90.6</v>
      </c>
      <c r="J35" s="832"/>
      <c r="K35" s="832">
        <v>151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557</v>
      </c>
      <c r="B36" s="832" t="s">
        <v>2889</v>
      </c>
      <c r="C36" s="832" t="s">
        <v>580</v>
      </c>
      <c r="D36" s="832" t="s">
        <v>1642</v>
      </c>
      <c r="E36" s="832" t="s">
        <v>2901</v>
      </c>
      <c r="F36" s="832" t="s">
        <v>2902</v>
      </c>
      <c r="G36" s="832" t="s">
        <v>2903</v>
      </c>
      <c r="H36" s="849"/>
      <c r="I36" s="849"/>
      <c r="J36" s="832"/>
      <c r="K36" s="832"/>
      <c r="L36" s="849">
        <v>1</v>
      </c>
      <c r="M36" s="849">
        <v>83</v>
      </c>
      <c r="N36" s="832">
        <v>1</v>
      </c>
      <c r="O36" s="832">
        <v>83</v>
      </c>
      <c r="P36" s="849"/>
      <c r="Q36" s="849"/>
      <c r="R36" s="837"/>
      <c r="S36" s="850"/>
    </row>
    <row r="37" spans="1:19" ht="14.4" customHeight="1" x14ac:dyDescent="0.3">
      <c r="A37" s="831" t="s">
        <v>557</v>
      </c>
      <c r="B37" s="832" t="s">
        <v>2889</v>
      </c>
      <c r="C37" s="832" t="s">
        <v>580</v>
      </c>
      <c r="D37" s="832" t="s">
        <v>1642</v>
      </c>
      <c r="E37" s="832" t="s">
        <v>2901</v>
      </c>
      <c r="F37" s="832" t="s">
        <v>2904</v>
      </c>
      <c r="G37" s="832" t="s">
        <v>2905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37</v>
      </c>
      <c r="R37" s="837"/>
      <c r="S37" s="850">
        <v>37</v>
      </c>
    </row>
    <row r="38" spans="1:19" ht="14.4" customHeight="1" x14ac:dyDescent="0.3">
      <c r="A38" s="831" t="s">
        <v>557</v>
      </c>
      <c r="B38" s="832" t="s">
        <v>2889</v>
      </c>
      <c r="C38" s="832" t="s">
        <v>580</v>
      </c>
      <c r="D38" s="832" t="s">
        <v>1642</v>
      </c>
      <c r="E38" s="832" t="s">
        <v>2901</v>
      </c>
      <c r="F38" s="832" t="s">
        <v>2914</v>
      </c>
      <c r="G38" s="832" t="s">
        <v>2915</v>
      </c>
      <c r="H38" s="849">
        <v>27</v>
      </c>
      <c r="I38" s="849">
        <v>3402</v>
      </c>
      <c r="J38" s="832">
        <v>4.5</v>
      </c>
      <c r="K38" s="832">
        <v>126</v>
      </c>
      <c r="L38" s="849">
        <v>6</v>
      </c>
      <c r="M38" s="849">
        <v>756</v>
      </c>
      <c r="N38" s="832">
        <v>1</v>
      </c>
      <c r="O38" s="832">
        <v>126</v>
      </c>
      <c r="P38" s="849">
        <v>3</v>
      </c>
      <c r="Q38" s="849">
        <v>381</v>
      </c>
      <c r="R38" s="837">
        <v>0.50396825396825395</v>
      </c>
      <c r="S38" s="850">
        <v>127</v>
      </c>
    </row>
    <row r="39" spans="1:19" ht="14.4" customHeight="1" x14ac:dyDescent="0.3">
      <c r="A39" s="831" t="s">
        <v>557</v>
      </c>
      <c r="B39" s="832" t="s">
        <v>2889</v>
      </c>
      <c r="C39" s="832" t="s">
        <v>580</v>
      </c>
      <c r="D39" s="832" t="s">
        <v>1642</v>
      </c>
      <c r="E39" s="832" t="s">
        <v>2901</v>
      </c>
      <c r="F39" s="832" t="s">
        <v>2924</v>
      </c>
      <c r="G39" s="832" t="s">
        <v>2925</v>
      </c>
      <c r="H39" s="849">
        <v>19</v>
      </c>
      <c r="I39" s="849">
        <v>633.32999999999993</v>
      </c>
      <c r="J39" s="832">
        <v>2.1111703723457449</v>
      </c>
      <c r="K39" s="832">
        <v>33.333157894736836</v>
      </c>
      <c r="L39" s="849">
        <v>9</v>
      </c>
      <c r="M39" s="849">
        <v>299.98999999999995</v>
      </c>
      <c r="N39" s="832">
        <v>1</v>
      </c>
      <c r="O39" s="832">
        <v>33.332222222222214</v>
      </c>
      <c r="P39" s="849">
        <v>2</v>
      </c>
      <c r="Q39" s="849">
        <v>66.66</v>
      </c>
      <c r="R39" s="837">
        <v>0.2222074069135638</v>
      </c>
      <c r="S39" s="850">
        <v>33.33</v>
      </c>
    </row>
    <row r="40" spans="1:19" ht="14.4" customHeight="1" x14ac:dyDescent="0.3">
      <c r="A40" s="831" t="s">
        <v>557</v>
      </c>
      <c r="B40" s="832" t="s">
        <v>2889</v>
      </c>
      <c r="C40" s="832" t="s">
        <v>580</v>
      </c>
      <c r="D40" s="832" t="s">
        <v>1642</v>
      </c>
      <c r="E40" s="832" t="s">
        <v>2901</v>
      </c>
      <c r="F40" s="832" t="s">
        <v>2946</v>
      </c>
      <c r="G40" s="832" t="s">
        <v>2947</v>
      </c>
      <c r="H40" s="849">
        <v>5</v>
      </c>
      <c r="I40" s="849">
        <v>1860</v>
      </c>
      <c r="J40" s="832">
        <v>1.6621983914209115</v>
      </c>
      <c r="K40" s="832">
        <v>372</v>
      </c>
      <c r="L40" s="849">
        <v>3</v>
      </c>
      <c r="M40" s="849">
        <v>1119</v>
      </c>
      <c r="N40" s="832">
        <v>1</v>
      </c>
      <c r="O40" s="832">
        <v>373</v>
      </c>
      <c r="P40" s="849"/>
      <c r="Q40" s="849"/>
      <c r="R40" s="837"/>
      <c r="S40" s="850"/>
    </row>
    <row r="41" spans="1:19" ht="14.4" customHeight="1" x14ac:dyDescent="0.3">
      <c r="A41" s="831" t="s">
        <v>557</v>
      </c>
      <c r="B41" s="832" t="s">
        <v>2889</v>
      </c>
      <c r="C41" s="832" t="s">
        <v>580</v>
      </c>
      <c r="D41" s="832" t="s">
        <v>1643</v>
      </c>
      <c r="E41" s="832" t="s">
        <v>2890</v>
      </c>
      <c r="F41" s="832" t="s">
        <v>2891</v>
      </c>
      <c r="G41" s="832" t="s">
        <v>2892</v>
      </c>
      <c r="H41" s="849"/>
      <c r="I41" s="849"/>
      <c r="J41" s="832"/>
      <c r="K41" s="832"/>
      <c r="L41" s="849">
        <v>0.2</v>
      </c>
      <c r="M41" s="849">
        <v>30.2</v>
      </c>
      <c r="N41" s="832">
        <v>1</v>
      </c>
      <c r="O41" s="832">
        <v>151</v>
      </c>
      <c r="P41" s="849"/>
      <c r="Q41" s="849"/>
      <c r="R41" s="837"/>
      <c r="S41" s="850"/>
    </row>
    <row r="42" spans="1:19" ht="14.4" customHeight="1" x14ac:dyDescent="0.3">
      <c r="A42" s="831" t="s">
        <v>557</v>
      </c>
      <c r="B42" s="832" t="s">
        <v>2889</v>
      </c>
      <c r="C42" s="832" t="s">
        <v>580</v>
      </c>
      <c r="D42" s="832" t="s">
        <v>1643</v>
      </c>
      <c r="E42" s="832" t="s">
        <v>2890</v>
      </c>
      <c r="F42" s="832" t="s">
        <v>2893</v>
      </c>
      <c r="G42" s="832" t="s">
        <v>2894</v>
      </c>
      <c r="H42" s="849"/>
      <c r="I42" s="849"/>
      <c r="J42" s="832"/>
      <c r="K42" s="832"/>
      <c r="L42" s="849">
        <v>0.2</v>
      </c>
      <c r="M42" s="849">
        <v>50.71</v>
      </c>
      <c r="N42" s="832">
        <v>1</v>
      </c>
      <c r="O42" s="832">
        <v>253.54999999999998</v>
      </c>
      <c r="P42" s="849"/>
      <c r="Q42" s="849"/>
      <c r="R42" s="837"/>
      <c r="S42" s="850"/>
    </row>
    <row r="43" spans="1:19" ht="14.4" customHeight="1" x14ac:dyDescent="0.3">
      <c r="A43" s="831" t="s">
        <v>557</v>
      </c>
      <c r="B43" s="832" t="s">
        <v>2889</v>
      </c>
      <c r="C43" s="832" t="s">
        <v>580</v>
      </c>
      <c r="D43" s="832" t="s">
        <v>1643</v>
      </c>
      <c r="E43" s="832" t="s">
        <v>2890</v>
      </c>
      <c r="F43" s="832" t="s">
        <v>2898</v>
      </c>
      <c r="G43" s="832"/>
      <c r="H43" s="849"/>
      <c r="I43" s="849"/>
      <c r="J43" s="832"/>
      <c r="K43" s="832"/>
      <c r="L43" s="849">
        <v>0.2</v>
      </c>
      <c r="M43" s="849">
        <v>42.01</v>
      </c>
      <c r="N43" s="832">
        <v>1</v>
      </c>
      <c r="O43" s="832">
        <v>210.04999999999998</v>
      </c>
      <c r="P43" s="849"/>
      <c r="Q43" s="849"/>
      <c r="R43" s="837"/>
      <c r="S43" s="850"/>
    </row>
    <row r="44" spans="1:19" ht="14.4" customHeight="1" x14ac:dyDescent="0.3">
      <c r="A44" s="831" t="s">
        <v>557</v>
      </c>
      <c r="B44" s="832" t="s">
        <v>2889</v>
      </c>
      <c r="C44" s="832" t="s">
        <v>580</v>
      </c>
      <c r="D44" s="832" t="s">
        <v>1643</v>
      </c>
      <c r="E44" s="832" t="s">
        <v>2901</v>
      </c>
      <c r="F44" s="832" t="s">
        <v>2902</v>
      </c>
      <c r="G44" s="832" t="s">
        <v>2903</v>
      </c>
      <c r="H44" s="849">
        <v>2</v>
      </c>
      <c r="I44" s="849">
        <v>166</v>
      </c>
      <c r="J44" s="832">
        <v>0.33333333333333331</v>
      </c>
      <c r="K44" s="832">
        <v>83</v>
      </c>
      <c r="L44" s="849">
        <v>6</v>
      </c>
      <c r="M44" s="849">
        <v>498</v>
      </c>
      <c r="N44" s="832">
        <v>1</v>
      </c>
      <c r="O44" s="832">
        <v>83</v>
      </c>
      <c r="P44" s="849">
        <v>1</v>
      </c>
      <c r="Q44" s="849">
        <v>83</v>
      </c>
      <c r="R44" s="837">
        <v>0.16666666666666666</v>
      </c>
      <c r="S44" s="850">
        <v>83</v>
      </c>
    </row>
    <row r="45" spans="1:19" ht="14.4" customHeight="1" x14ac:dyDescent="0.3">
      <c r="A45" s="831" t="s">
        <v>557</v>
      </c>
      <c r="B45" s="832" t="s">
        <v>2889</v>
      </c>
      <c r="C45" s="832" t="s">
        <v>580</v>
      </c>
      <c r="D45" s="832" t="s">
        <v>1643</v>
      </c>
      <c r="E45" s="832" t="s">
        <v>2901</v>
      </c>
      <c r="F45" s="832" t="s">
        <v>2910</v>
      </c>
      <c r="G45" s="832" t="s">
        <v>2911</v>
      </c>
      <c r="H45" s="849"/>
      <c r="I45" s="849"/>
      <c r="J45" s="832"/>
      <c r="K45" s="832"/>
      <c r="L45" s="849">
        <v>1</v>
      </c>
      <c r="M45" s="849">
        <v>116</v>
      </c>
      <c r="N45" s="832">
        <v>1</v>
      </c>
      <c r="O45" s="832">
        <v>116</v>
      </c>
      <c r="P45" s="849"/>
      <c r="Q45" s="849"/>
      <c r="R45" s="837"/>
      <c r="S45" s="850"/>
    </row>
    <row r="46" spans="1:19" ht="14.4" customHeight="1" x14ac:dyDescent="0.3">
      <c r="A46" s="831" t="s">
        <v>557</v>
      </c>
      <c r="B46" s="832" t="s">
        <v>2889</v>
      </c>
      <c r="C46" s="832" t="s">
        <v>580</v>
      </c>
      <c r="D46" s="832" t="s">
        <v>1643</v>
      </c>
      <c r="E46" s="832" t="s">
        <v>2901</v>
      </c>
      <c r="F46" s="832" t="s">
        <v>2914</v>
      </c>
      <c r="G46" s="832" t="s">
        <v>2915</v>
      </c>
      <c r="H46" s="849">
        <v>44</v>
      </c>
      <c r="I46" s="849">
        <v>5544</v>
      </c>
      <c r="J46" s="832">
        <v>0.2857142857142857</v>
      </c>
      <c r="K46" s="832">
        <v>126</v>
      </c>
      <c r="L46" s="849">
        <v>154</v>
      </c>
      <c r="M46" s="849">
        <v>19404</v>
      </c>
      <c r="N46" s="832">
        <v>1</v>
      </c>
      <c r="O46" s="832">
        <v>126</v>
      </c>
      <c r="P46" s="849">
        <v>162</v>
      </c>
      <c r="Q46" s="849">
        <v>20574</v>
      </c>
      <c r="R46" s="837">
        <v>1.0602968460111317</v>
      </c>
      <c r="S46" s="850">
        <v>127</v>
      </c>
    </row>
    <row r="47" spans="1:19" ht="14.4" customHeight="1" x14ac:dyDescent="0.3">
      <c r="A47" s="831" t="s">
        <v>557</v>
      </c>
      <c r="B47" s="832" t="s">
        <v>2889</v>
      </c>
      <c r="C47" s="832" t="s">
        <v>580</v>
      </c>
      <c r="D47" s="832" t="s">
        <v>1643</v>
      </c>
      <c r="E47" s="832" t="s">
        <v>2901</v>
      </c>
      <c r="F47" s="832" t="s">
        <v>2920</v>
      </c>
      <c r="G47" s="832" t="s">
        <v>2921</v>
      </c>
      <c r="H47" s="849"/>
      <c r="I47" s="849"/>
      <c r="J47" s="832"/>
      <c r="K47" s="832"/>
      <c r="L47" s="849">
        <v>2</v>
      </c>
      <c r="M47" s="849">
        <v>3356</v>
      </c>
      <c r="N47" s="832">
        <v>1</v>
      </c>
      <c r="O47" s="832">
        <v>1678</v>
      </c>
      <c r="P47" s="849"/>
      <c r="Q47" s="849"/>
      <c r="R47" s="837"/>
      <c r="S47" s="850"/>
    </row>
    <row r="48" spans="1:19" ht="14.4" customHeight="1" x14ac:dyDescent="0.3">
      <c r="A48" s="831" t="s">
        <v>557</v>
      </c>
      <c r="B48" s="832" t="s">
        <v>2889</v>
      </c>
      <c r="C48" s="832" t="s">
        <v>580</v>
      </c>
      <c r="D48" s="832" t="s">
        <v>1643</v>
      </c>
      <c r="E48" s="832" t="s">
        <v>2901</v>
      </c>
      <c r="F48" s="832" t="s">
        <v>2922</v>
      </c>
      <c r="G48" s="832" t="s">
        <v>2923</v>
      </c>
      <c r="H48" s="849"/>
      <c r="I48" s="849"/>
      <c r="J48" s="832"/>
      <c r="K48" s="832"/>
      <c r="L48" s="849">
        <v>1</v>
      </c>
      <c r="M48" s="849">
        <v>0</v>
      </c>
      <c r="N48" s="832"/>
      <c r="O48" s="832">
        <v>0</v>
      </c>
      <c r="P48" s="849"/>
      <c r="Q48" s="849"/>
      <c r="R48" s="837"/>
      <c r="S48" s="850"/>
    </row>
    <row r="49" spans="1:19" ht="14.4" customHeight="1" x14ac:dyDescent="0.3">
      <c r="A49" s="831" t="s">
        <v>557</v>
      </c>
      <c r="B49" s="832" t="s">
        <v>2889</v>
      </c>
      <c r="C49" s="832" t="s">
        <v>580</v>
      </c>
      <c r="D49" s="832" t="s">
        <v>1643</v>
      </c>
      <c r="E49" s="832" t="s">
        <v>2901</v>
      </c>
      <c r="F49" s="832" t="s">
        <v>2924</v>
      </c>
      <c r="G49" s="832" t="s">
        <v>2925</v>
      </c>
      <c r="H49" s="849">
        <v>59</v>
      </c>
      <c r="I49" s="849">
        <v>1966.6599999999999</v>
      </c>
      <c r="J49" s="832">
        <v>0.22348409090909088</v>
      </c>
      <c r="K49" s="832">
        <v>33.333220338983047</v>
      </c>
      <c r="L49" s="849">
        <v>264</v>
      </c>
      <c r="M49" s="849">
        <v>8800</v>
      </c>
      <c r="N49" s="832">
        <v>1</v>
      </c>
      <c r="O49" s="832">
        <v>33.333333333333336</v>
      </c>
      <c r="P49" s="849">
        <v>284</v>
      </c>
      <c r="Q49" s="849">
        <v>9466.64</v>
      </c>
      <c r="R49" s="837">
        <v>1.0757545454545454</v>
      </c>
      <c r="S49" s="850">
        <v>33.333239436619714</v>
      </c>
    </row>
    <row r="50" spans="1:19" ht="14.4" customHeight="1" x14ac:dyDescent="0.3">
      <c r="A50" s="831" t="s">
        <v>557</v>
      </c>
      <c r="B50" s="832" t="s">
        <v>2889</v>
      </c>
      <c r="C50" s="832" t="s">
        <v>580</v>
      </c>
      <c r="D50" s="832" t="s">
        <v>1643</v>
      </c>
      <c r="E50" s="832" t="s">
        <v>2901</v>
      </c>
      <c r="F50" s="832" t="s">
        <v>2926</v>
      </c>
      <c r="G50" s="832" t="s">
        <v>2927</v>
      </c>
      <c r="H50" s="849">
        <v>63</v>
      </c>
      <c r="I50" s="849">
        <v>15813</v>
      </c>
      <c r="J50" s="832">
        <v>0.53389830508474578</v>
      </c>
      <c r="K50" s="832">
        <v>251</v>
      </c>
      <c r="L50" s="849">
        <v>118</v>
      </c>
      <c r="M50" s="849">
        <v>29618</v>
      </c>
      <c r="N50" s="832">
        <v>1</v>
      </c>
      <c r="O50" s="832">
        <v>251</v>
      </c>
      <c r="P50" s="849">
        <v>133</v>
      </c>
      <c r="Q50" s="849">
        <v>33516</v>
      </c>
      <c r="R50" s="837">
        <v>1.1316091565939632</v>
      </c>
      <c r="S50" s="850">
        <v>252</v>
      </c>
    </row>
    <row r="51" spans="1:19" ht="14.4" customHeight="1" x14ac:dyDescent="0.3">
      <c r="A51" s="831" t="s">
        <v>557</v>
      </c>
      <c r="B51" s="832" t="s">
        <v>2889</v>
      </c>
      <c r="C51" s="832" t="s">
        <v>580</v>
      </c>
      <c r="D51" s="832" t="s">
        <v>1643</v>
      </c>
      <c r="E51" s="832" t="s">
        <v>2901</v>
      </c>
      <c r="F51" s="832" t="s">
        <v>2928</v>
      </c>
      <c r="G51" s="832" t="s">
        <v>2929</v>
      </c>
      <c r="H51" s="849"/>
      <c r="I51" s="849"/>
      <c r="J51" s="832"/>
      <c r="K51" s="832"/>
      <c r="L51" s="849">
        <v>2</v>
      </c>
      <c r="M51" s="849">
        <v>232</v>
      </c>
      <c r="N51" s="832">
        <v>1</v>
      </c>
      <c r="O51" s="832">
        <v>116</v>
      </c>
      <c r="P51" s="849">
        <v>1</v>
      </c>
      <c r="Q51" s="849">
        <v>116</v>
      </c>
      <c r="R51" s="837">
        <v>0.5</v>
      </c>
      <c r="S51" s="850">
        <v>116</v>
      </c>
    </row>
    <row r="52" spans="1:19" ht="14.4" customHeight="1" x14ac:dyDescent="0.3">
      <c r="A52" s="831" t="s">
        <v>557</v>
      </c>
      <c r="B52" s="832" t="s">
        <v>2889</v>
      </c>
      <c r="C52" s="832" t="s">
        <v>580</v>
      </c>
      <c r="D52" s="832" t="s">
        <v>1643</v>
      </c>
      <c r="E52" s="832" t="s">
        <v>2901</v>
      </c>
      <c r="F52" s="832" t="s">
        <v>2932</v>
      </c>
      <c r="G52" s="832" t="s">
        <v>2933</v>
      </c>
      <c r="H52" s="849"/>
      <c r="I52" s="849"/>
      <c r="J52" s="832"/>
      <c r="K52" s="832"/>
      <c r="L52" s="849">
        <v>2</v>
      </c>
      <c r="M52" s="849">
        <v>172</v>
      </c>
      <c r="N52" s="832">
        <v>1</v>
      </c>
      <c r="O52" s="832">
        <v>86</v>
      </c>
      <c r="P52" s="849"/>
      <c r="Q52" s="849"/>
      <c r="R52" s="837"/>
      <c r="S52" s="850"/>
    </row>
    <row r="53" spans="1:19" ht="14.4" customHeight="1" x14ac:dyDescent="0.3">
      <c r="A53" s="831" t="s">
        <v>557</v>
      </c>
      <c r="B53" s="832" t="s">
        <v>2889</v>
      </c>
      <c r="C53" s="832" t="s">
        <v>580</v>
      </c>
      <c r="D53" s="832" t="s">
        <v>1643</v>
      </c>
      <c r="E53" s="832" t="s">
        <v>2901</v>
      </c>
      <c r="F53" s="832" t="s">
        <v>2934</v>
      </c>
      <c r="G53" s="832" t="s">
        <v>2935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32</v>
      </c>
      <c r="R53" s="837"/>
      <c r="S53" s="850">
        <v>32</v>
      </c>
    </row>
    <row r="54" spans="1:19" ht="14.4" customHeight="1" x14ac:dyDescent="0.3">
      <c r="A54" s="831" t="s">
        <v>557</v>
      </c>
      <c r="B54" s="832" t="s">
        <v>2889</v>
      </c>
      <c r="C54" s="832" t="s">
        <v>580</v>
      </c>
      <c r="D54" s="832" t="s">
        <v>1643</v>
      </c>
      <c r="E54" s="832" t="s">
        <v>2901</v>
      </c>
      <c r="F54" s="832" t="s">
        <v>2938</v>
      </c>
      <c r="G54" s="832" t="s">
        <v>2939</v>
      </c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59</v>
      </c>
      <c r="R54" s="837"/>
      <c r="S54" s="850">
        <v>59</v>
      </c>
    </row>
    <row r="55" spans="1:19" ht="14.4" customHeight="1" x14ac:dyDescent="0.3">
      <c r="A55" s="831" t="s">
        <v>557</v>
      </c>
      <c r="B55" s="832" t="s">
        <v>2889</v>
      </c>
      <c r="C55" s="832" t="s">
        <v>580</v>
      </c>
      <c r="D55" s="832" t="s">
        <v>1643</v>
      </c>
      <c r="E55" s="832" t="s">
        <v>2901</v>
      </c>
      <c r="F55" s="832" t="s">
        <v>2942</v>
      </c>
      <c r="G55" s="832" t="s">
        <v>2943</v>
      </c>
      <c r="H55" s="849"/>
      <c r="I55" s="849"/>
      <c r="J55" s="832"/>
      <c r="K55" s="832"/>
      <c r="L55" s="849">
        <v>3</v>
      </c>
      <c r="M55" s="849">
        <v>549</v>
      </c>
      <c r="N55" s="832">
        <v>1</v>
      </c>
      <c r="O55" s="832">
        <v>183</v>
      </c>
      <c r="P55" s="849">
        <v>1</v>
      </c>
      <c r="Q55" s="849">
        <v>375</v>
      </c>
      <c r="R55" s="837">
        <v>0.68306010928961747</v>
      </c>
      <c r="S55" s="850">
        <v>375</v>
      </c>
    </row>
    <row r="56" spans="1:19" ht="14.4" customHeight="1" x14ac:dyDescent="0.3">
      <c r="A56" s="831" t="s">
        <v>557</v>
      </c>
      <c r="B56" s="832" t="s">
        <v>2889</v>
      </c>
      <c r="C56" s="832" t="s">
        <v>580</v>
      </c>
      <c r="D56" s="832" t="s">
        <v>1643</v>
      </c>
      <c r="E56" s="832" t="s">
        <v>2901</v>
      </c>
      <c r="F56" s="832" t="s">
        <v>2948</v>
      </c>
      <c r="G56" s="832" t="s">
        <v>2949</v>
      </c>
      <c r="H56" s="849"/>
      <c r="I56" s="849"/>
      <c r="J56" s="832"/>
      <c r="K56" s="832"/>
      <c r="L56" s="849">
        <v>1</v>
      </c>
      <c r="M56" s="849">
        <v>0</v>
      </c>
      <c r="N56" s="832"/>
      <c r="O56" s="832">
        <v>0</v>
      </c>
      <c r="P56" s="849"/>
      <c r="Q56" s="849"/>
      <c r="R56" s="837"/>
      <c r="S56" s="850"/>
    </row>
    <row r="57" spans="1:19" ht="14.4" customHeight="1" x14ac:dyDescent="0.3">
      <c r="A57" s="831" t="s">
        <v>557</v>
      </c>
      <c r="B57" s="832" t="s">
        <v>2889</v>
      </c>
      <c r="C57" s="832" t="s">
        <v>580</v>
      </c>
      <c r="D57" s="832" t="s">
        <v>1644</v>
      </c>
      <c r="E57" s="832" t="s">
        <v>2890</v>
      </c>
      <c r="F57" s="832" t="s">
        <v>2891</v>
      </c>
      <c r="G57" s="832" t="s">
        <v>2892</v>
      </c>
      <c r="H57" s="849"/>
      <c r="I57" s="849"/>
      <c r="J57" s="832"/>
      <c r="K57" s="832"/>
      <c r="L57" s="849"/>
      <c r="M57" s="849"/>
      <c r="N57" s="832"/>
      <c r="O57" s="832"/>
      <c r="P57" s="849">
        <v>0.1</v>
      </c>
      <c r="Q57" s="849">
        <v>6.97</v>
      </c>
      <c r="R57" s="837"/>
      <c r="S57" s="850">
        <v>69.699999999999989</v>
      </c>
    </row>
    <row r="58" spans="1:19" ht="14.4" customHeight="1" x14ac:dyDescent="0.3">
      <c r="A58" s="831" t="s">
        <v>557</v>
      </c>
      <c r="B58" s="832" t="s">
        <v>2889</v>
      </c>
      <c r="C58" s="832" t="s">
        <v>580</v>
      </c>
      <c r="D58" s="832" t="s">
        <v>1644</v>
      </c>
      <c r="E58" s="832" t="s">
        <v>2890</v>
      </c>
      <c r="F58" s="832" t="s">
        <v>2893</v>
      </c>
      <c r="G58" s="832" t="s">
        <v>2894</v>
      </c>
      <c r="H58" s="849"/>
      <c r="I58" s="849"/>
      <c r="J58" s="832"/>
      <c r="K58" s="832"/>
      <c r="L58" s="849">
        <v>1.2</v>
      </c>
      <c r="M58" s="849">
        <v>304.3</v>
      </c>
      <c r="N58" s="832">
        <v>1</v>
      </c>
      <c r="O58" s="832">
        <v>253.58333333333334</v>
      </c>
      <c r="P58" s="849"/>
      <c r="Q58" s="849"/>
      <c r="R58" s="837"/>
      <c r="S58" s="850"/>
    </row>
    <row r="59" spans="1:19" ht="14.4" customHeight="1" x14ac:dyDescent="0.3">
      <c r="A59" s="831" t="s">
        <v>557</v>
      </c>
      <c r="B59" s="832" t="s">
        <v>2889</v>
      </c>
      <c r="C59" s="832" t="s">
        <v>580</v>
      </c>
      <c r="D59" s="832" t="s">
        <v>1644</v>
      </c>
      <c r="E59" s="832" t="s">
        <v>2890</v>
      </c>
      <c r="F59" s="832" t="s">
        <v>2898</v>
      </c>
      <c r="G59" s="832"/>
      <c r="H59" s="849"/>
      <c r="I59" s="849"/>
      <c r="J59" s="832"/>
      <c r="K59" s="832"/>
      <c r="L59" s="849">
        <v>0.2</v>
      </c>
      <c r="M59" s="849">
        <v>42</v>
      </c>
      <c r="N59" s="832">
        <v>1</v>
      </c>
      <c r="O59" s="832">
        <v>210</v>
      </c>
      <c r="P59" s="849"/>
      <c r="Q59" s="849"/>
      <c r="R59" s="837"/>
      <c r="S59" s="850"/>
    </row>
    <row r="60" spans="1:19" ht="14.4" customHeight="1" x14ac:dyDescent="0.3">
      <c r="A60" s="831" t="s">
        <v>557</v>
      </c>
      <c r="B60" s="832" t="s">
        <v>2889</v>
      </c>
      <c r="C60" s="832" t="s">
        <v>580</v>
      </c>
      <c r="D60" s="832" t="s">
        <v>1644</v>
      </c>
      <c r="E60" s="832" t="s">
        <v>2901</v>
      </c>
      <c r="F60" s="832" t="s">
        <v>2902</v>
      </c>
      <c r="G60" s="832" t="s">
        <v>2903</v>
      </c>
      <c r="H60" s="849"/>
      <c r="I60" s="849"/>
      <c r="J60" s="832"/>
      <c r="K60" s="832"/>
      <c r="L60" s="849">
        <v>5</v>
      </c>
      <c r="M60" s="849">
        <v>415</v>
      </c>
      <c r="N60" s="832">
        <v>1</v>
      </c>
      <c r="O60" s="832">
        <v>83</v>
      </c>
      <c r="P60" s="849">
        <v>4</v>
      </c>
      <c r="Q60" s="849">
        <v>332</v>
      </c>
      <c r="R60" s="837">
        <v>0.8</v>
      </c>
      <c r="S60" s="850">
        <v>83</v>
      </c>
    </row>
    <row r="61" spans="1:19" ht="14.4" customHeight="1" x14ac:dyDescent="0.3">
      <c r="A61" s="831" t="s">
        <v>557</v>
      </c>
      <c r="B61" s="832" t="s">
        <v>2889</v>
      </c>
      <c r="C61" s="832" t="s">
        <v>580</v>
      </c>
      <c r="D61" s="832" t="s">
        <v>1644</v>
      </c>
      <c r="E61" s="832" t="s">
        <v>2901</v>
      </c>
      <c r="F61" s="832" t="s">
        <v>2904</v>
      </c>
      <c r="G61" s="832" t="s">
        <v>2905</v>
      </c>
      <c r="H61" s="849">
        <v>28</v>
      </c>
      <c r="I61" s="849">
        <v>1036</v>
      </c>
      <c r="J61" s="832"/>
      <c r="K61" s="832">
        <v>37</v>
      </c>
      <c r="L61" s="849"/>
      <c r="M61" s="849"/>
      <c r="N61" s="832"/>
      <c r="O61" s="832"/>
      <c r="P61" s="849">
        <v>1</v>
      </c>
      <c r="Q61" s="849">
        <v>37</v>
      </c>
      <c r="R61" s="837"/>
      <c r="S61" s="850">
        <v>37</v>
      </c>
    </row>
    <row r="62" spans="1:19" ht="14.4" customHeight="1" x14ac:dyDescent="0.3">
      <c r="A62" s="831" t="s">
        <v>557</v>
      </c>
      <c r="B62" s="832" t="s">
        <v>2889</v>
      </c>
      <c r="C62" s="832" t="s">
        <v>580</v>
      </c>
      <c r="D62" s="832" t="s">
        <v>1644</v>
      </c>
      <c r="E62" s="832" t="s">
        <v>2901</v>
      </c>
      <c r="F62" s="832" t="s">
        <v>2912</v>
      </c>
      <c r="G62" s="832" t="s">
        <v>2913</v>
      </c>
      <c r="H62" s="849"/>
      <c r="I62" s="849"/>
      <c r="J62" s="832"/>
      <c r="K62" s="832"/>
      <c r="L62" s="849">
        <v>1</v>
      </c>
      <c r="M62" s="849">
        <v>129</v>
      </c>
      <c r="N62" s="832">
        <v>1</v>
      </c>
      <c r="O62" s="832">
        <v>129</v>
      </c>
      <c r="P62" s="849"/>
      <c r="Q62" s="849"/>
      <c r="R62" s="837"/>
      <c r="S62" s="850"/>
    </row>
    <row r="63" spans="1:19" ht="14.4" customHeight="1" x14ac:dyDescent="0.3">
      <c r="A63" s="831" t="s">
        <v>557</v>
      </c>
      <c r="B63" s="832" t="s">
        <v>2889</v>
      </c>
      <c r="C63" s="832" t="s">
        <v>580</v>
      </c>
      <c r="D63" s="832" t="s">
        <v>1644</v>
      </c>
      <c r="E63" s="832" t="s">
        <v>2901</v>
      </c>
      <c r="F63" s="832" t="s">
        <v>2914</v>
      </c>
      <c r="G63" s="832" t="s">
        <v>2915</v>
      </c>
      <c r="H63" s="849">
        <v>100</v>
      </c>
      <c r="I63" s="849">
        <v>12600</v>
      </c>
      <c r="J63" s="832">
        <v>0.70422535211267601</v>
      </c>
      <c r="K63" s="832">
        <v>126</v>
      </c>
      <c r="L63" s="849">
        <v>142</v>
      </c>
      <c r="M63" s="849">
        <v>17892</v>
      </c>
      <c r="N63" s="832">
        <v>1</v>
      </c>
      <c r="O63" s="832">
        <v>126</v>
      </c>
      <c r="P63" s="849">
        <v>83</v>
      </c>
      <c r="Q63" s="849">
        <v>10541</v>
      </c>
      <c r="R63" s="837">
        <v>0.589145987033311</v>
      </c>
      <c r="S63" s="850">
        <v>127</v>
      </c>
    </row>
    <row r="64" spans="1:19" ht="14.4" customHeight="1" x14ac:dyDescent="0.3">
      <c r="A64" s="831" t="s">
        <v>557</v>
      </c>
      <c r="B64" s="832" t="s">
        <v>2889</v>
      </c>
      <c r="C64" s="832" t="s">
        <v>580</v>
      </c>
      <c r="D64" s="832" t="s">
        <v>1644</v>
      </c>
      <c r="E64" s="832" t="s">
        <v>2901</v>
      </c>
      <c r="F64" s="832" t="s">
        <v>2916</v>
      </c>
      <c r="G64" s="832" t="s">
        <v>2917</v>
      </c>
      <c r="H64" s="849">
        <v>1</v>
      </c>
      <c r="I64" s="849">
        <v>540</v>
      </c>
      <c r="J64" s="832"/>
      <c r="K64" s="832">
        <v>540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557</v>
      </c>
      <c r="B65" s="832" t="s">
        <v>2889</v>
      </c>
      <c r="C65" s="832" t="s">
        <v>580</v>
      </c>
      <c r="D65" s="832" t="s">
        <v>1644</v>
      </c>
      <c r="E65" s="832" t="s">
        <v>2901</v>
      </c>
      <c r="F65" s="832" t="s">
        <v>2920</v>
      </c>
      <c r="G65" s="832" t="s">
        <v>2921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1680</v>
      </c>
      <c r="R65" s="837"/>
      <c r="S65" s="850">
        <v>1680</v>
      </c>
    </row>
    <row r="66" spans="1:19" ht="14.4" customHeight="1" x14ac:dyDescent="0.3">
      <c r="A66" s="831" t="s">
        <v>557</v>
      </c>
      <c r="B66" s="832" t="s">
        <v>2889</v>
      </c>
      <c r="C66" s="832" t="s">
        <v>580</v>
      </c>
      <c r="D66" s="832" t="s">
        <v>1644</v>
      </c>
      <c r="E66" s="832" t="s">
        <v>2901</v>
      </c>
      <c r="F66" s="832" t="s">
        <v>2922</v>
      </c>
      <c r="G66" s="832" t="s">
        <v>2923</v>
      </c>
      <c r="H66" s="849"/>
      <c r="I66" s="849"/>
      <c r="J66" s="832"/>
      <c r="K66" s="832"/>
      <c r="L66" s="849"/>
      <c r="M66" s="849"/>
      <c r="N66" s="832"/>
      <c r="O66" s="832"/>
      <c r="P66" s="849">
        <v>1</v>
      </c>
      <c r="Q66" s="849">
        <v>0</v>
      </c>
      <c r="R66" s="837"/>
      <c r="S66" s="850">
        <v>0</v>
      </c>
    </row>
    <row r="67" spans="1:19" ht="14.4" customHeight="1" x14ac:dyDescent="0.3">
      <c r="A67" s="831" t="s">
        <v>557</v>
      </c>
      <c r="B67" s="832" t="s">
        <v>2889</v>
      </c>
      <c r="C67" s="832" t="s">
        <v>580</v>
      </c>
      <c r="D67" s="832" t="s">
        <v>1644</v>
      </c>
      <c r="E67" s="832" t="s">
        <v>2901</v>
      </c>
      <c r="F67" s="832" t="s">
        <v>2924</v>
      </c>
      <c r="G67" s="832" t="s">
        <v>2925</v>
      </c>
      <c r="H67" s="849">
        <v>123</v>
      </c>
      <c r="I67" s="849">
        <v>4100</v>
      </c>
      <c r="J67" s="832">
        <v>0.48809640022952439</v>
      </c>
      <c r="K67" s="832">
        <v>33.333333333333336</v>
      </c>
      <c r="L67" s="849">
        <v>252</v>
      </c>
      <c r="M67" s="849">
        <v>8399.98</v>
      </c>
      <c r="N67" s="832">
        <v>1</v>
      </c>
      <c r="O67" s="832">
        <v>33.333253968253963</v>
      </c>
      <c r="P67" s="849">
        <v>240</v>
      </c>
      <c r="Q67" s="849">
        <v>8000.01</v>
      </c>
      <c r="R67" s="837">
        <v>0.95238441043907252</v>
      </c>
      <c r="S67" s="850">
        <v>33.333375000000004</v>
      </c>
    </row>
    <row r="68" spans="1:19" ht="14.4" customHeight="1" x14ac:dyDescent="0.3">
      <c r="A68" s="831" t="s">
        <v>557</v>
      </c>
      <c r="B68" s="832" t="s">
        <v>2889</v>
      </c>
      <c r="C68" s="832" t="s">
        <v>580</v>
      </c>
      <c r="D68" s="832" t="s">
        <v>1644</v>
      </c>
      <c r="E68" s="832" t="s">
        <v>2901</v>
      </c>
      <c r="F68" s="832" t="s">
        <v>2926</v>
      </c>
      <c r="G68" s="832" t="s">
        <v>2927</v>
      </c>
      <c r="H68" s="849">
        <v>141</v>
      </c>
      <c r="I68" s="849">
        <v>35391</v>
      </c>
      <c r="J68" s="832">
        <v>1.1848739495798319</v>
      </c>
      <c r="K68" s="832">
        <v>251</v>
      </c>
      <c r="L68" s="849">
        <v>119</v>
      </c>
      <c r="M68" s="849">
        <v>29869</v>
      </c>
      <c r="N68" s="832">
        <v>1</v>
      </c>
      <c r="O68" s="832">
        <v>251</v>
      </c>
      <c r="P68" s="849">
        <v>156</v>
      </c>
      <c r="Q68" s="849">
        <v>39312</v>
      </c>
      <c r="R68" s="837">
        <v>1.3161471760018748</v>
      </c>
      <c r="S68" s="850">
        <v>252</v>
      </c>
    </row>
    <row r="69" spans="1:19" ht="14.4" customHeight="1" x14ac:dyDescent="0.3">
      <c r="A69" s="831" t="s">
        <v>557</v>
      </c>
      <c r="B69" s="832" t="s">
        <v>2889</v>
      </c>
      <c r="C69" s="832" t="s">
        <v>580</v>
      </c>
      <c r="D69" s="832" t="s">
        <v>1644</v>
      </c>
      <c r="E69" s="832" t="s">
        <v>2901</v>
      </c>
      <c r="F69" s="832" t="s">
        <v>2928</v>
      </c>
      <c r="G69" s="832" t="s">
        <v>2929</v>
      </c>
      <c r="H69" s="849">
        <v>5</v>
      </c>
      <c r="I69" s="849">
        <v>580</v>
      </c>
      <c r="J69" s="832">
        <v>2.5</v>
      </c>
      <c r="K69" s="832">
        <v>116</v>
      </c>
      <c r="L69" s="849">
        <v>2</v>
      </c>
      <c r="M69" s="849">
        <v>232</v>
      </c>
      <c r="N69" s="832">
        <v>1</v>
      </c>
      <c r="O69" s="832">
        <v>116</v>
      </c>
      <c r="P69" s="849"/>
      <c r="Q69" s="849"/>
      <c r="R69" s="837"/>
      <c r="S69" s="850"/>
    </row>
    <row r="70" spans="1:19" ht="14.4" customHeight="1" x14ac:dyDescent="0.3">
      <c r="A70" s="831" t="s">
        <v>557</v>
      </c>
      <c r="B70" s="832" t="s">
        <v>2889</v>
      </c>
      <c r="C70" s="832" t="s">
        <v>580</v>
      </c>
      <c r="D70" s="832" t="s">
        <v>1644</v>
      </c>
      <c r="E70" s="832" t="s">
        <v>2901</v>
      </c>
      <c r="F70" s="832" t="s">
        <v>2932</v>
      </c>
      <c r="G70" s="832" t="s">
        <v>2933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86</v>
      </c>
      <c r="R70" s="837"/>
      <c r="S70" s="850">
        <v>86</v>
      </c>
    </row>
    <row r="71" spans="1:19" ht="14.4" customHeight="1" x14ac:dyDescent="0.3">
      <c r="A71" s="831" t="s">
        <v>557</v>
      </c>
      <c r="B71" s="832" t="s">
        <v>2889</v>
      </c>
      <c r="C71" s="832" t="s">
        <v>580</v>
      </c>
      <c r="D71" s="832" t="s">
        <v>1644</v>
      </c>
      <c r="E71" s="832" t="s">
        <v>2901</v>
      </c>
      <c r="F71" s="832" t="s">
        <v>2942</v>
      </c>
      <c r="G71" s="832" t="s">
        <v>2943</v>
      </c>
      <c r="H71" s="849">
        <v>1</v>
      </c>
      <c r="I71" s="849">
        <v>183</v>
      </c>
      <c r="J71" s="832">
        <v>1</v>
      </c>
      <c r="K71" s="832">
        <v>183</v>
      </c>
      <c r="L71" s="849">
        <v>1</v>
      </c>
      <c r="M71" s="849">
        <v>183</v>
      </c>
      <c r="N71" s="832">
        <v>1</v>
      </c>
      <c r="O71" s="832">
        <v>183</v>
      </c>
      <c r="P71" s="849"/>
      <c r="Q71" s="849"/>
      <c r="R71" s="837"/>
      <c r="S71" s="850"/>
    </row>
    <row r="72" spans="1:19" ht="14.4" customHeight="1" x14ac:dyDescent="0.3">
      <c r="A72" s="831" t="s">
        <v>557</v>
      </c>
      <c r="B72" s="832" t="s">
        <v>2889</v>
      </c>
      <c r="C72" s="832" t="s">
        <v>580</v>
      </c>
      <c r="D72" s="832" t="s">
        <v>1644</v>
      </c>
      <c r="E72" s="832" t="s">
        <v>2901</v>
      </c>
      <c r="F72" s="832" t="s">
        <v>2946</v>
      </c>
      <c r="G72" s="832" t="s">
        <v>2947</v>
      </c>
      <c r="H72" s="849">
        <v>1</v>
      </c>
      <c r="I72" s="849">
        <v>372</v>
      </c>
      <c r="J72" s="832"/>
      <c r="K72" s="832">
        <v>372</v>
      </c>
      <c r="L72" s="849"/>
      <c r="M72" s="849"/>
      <c r="N72" s="832"/>
      <c r="O72" s="832"/>
      <c r="P72" s="849">
        <v>6</v>
      </c>
      <c r="Q72" s="849">
        <v>2244</v>
      </c>
      <c r="R72" s="837"/>
      <c r="S72" s="850">
        <v>374</v>
      </c>
    </row>
    <row r="73" spans="1:19" ht="14.4" customHeight="1" x14ac:dyDescent="0.3">
      <c r="A73" s="831" t="s">
        <v>557</v>
      </c>
      <c r="B73" s="832" t="s">
        <v>2889</v>
      </c>
      <c r="C73" s="832" t="s">
        <v>580</v>
      </c>
      <c r="D73" s="832" t="s">
        <v>1645</v>
      </c>
      <c r="E73" s="832" t="s">
        <v>2890</v>
      </c>
      <c r="F73" s="832" t="s">
        <v>2893</v>
      </c>
      <c r="G73" s="832" t="s">
        <v>2894</v>
      </c>
      <c r="H73" s="849"/>
      <c r="I73" s="849"/>
      <c r="J73" s="832"/>
      <c r="K73" s="832"/>
      <c r="L73" s="849">
        <v>0.2</v>
      </c>
      <c r="M73" s="849">
        <v>50.71</v>
      </c>
      <c r="N73" s="832">
        <v>1</v>
      </c>
      <c r="O73" s="832">
        <v>253.54999999999998</v>
      </c>
      <c r="P73" s="849">
        <v>2.7</v>
      </c>
      <c r="Q73" s="849">
        <v>992.79</v>
      </c>
      <c r="R73" s="837">
        <v>19.57779530664563</v>
      </c>
      <c r="S73" s="850">
        <v>367.7</v>
      </c>
    </row>
    <row r="74" spans="1:19" ht="14.4" customHeight="1" x14ac:dyDescent="0.3">
      <c r="A74" s="831" t="s">
        <v>557</v>
      </c>
      <c r="B74" s="832" t="s">
        <v>2889</v>
      </c>
      <c r="C74" s="832" t="s">
        <v>580</v>
      </c>
      <c r="D74" s="832" t="s">
        <v>1645</v>
      </c>
      <c r="E74" s="832" t="s">
        <v>2890</v>
      </c>
      <c r="F74" s="832" t="s">
        <v>2895</v>
      </c>
      <c r="G74" s="832" t="s">
        <v>944</v>
      </c>
      <c r="H74" s="849"/>
      <c r="I74" s="849"/>
      <c r="J74" s="832"/>
      <c r="K74" s="832"/>
      <c r="L74" s="849"/>
      <c r="M74" s="849"/>
      <c r="N74" s="832"/>
      <c r="O74" s="832"/>
      <c r="P74" s="849">
        <v>0.2</v>
      </c>
      <c r="Q74" s="849">
        <v>16.8</v>
      </c>
      <c r="R74" s="837"/>
      <c r="S74" s="850">
        <v>84</v>
      </c>
    </row>
    <row r="75" spans="1:19" ht="14.4" customHeight="1" x14ac:dyDescent="0.3">
      <c r="A75" s="831" t="s">
        <v>557</v>
      </c>
      <c r="B75" s="832" t="s">
        <v>2889</v>
      </c>
      <c r="C75" s="832" t="s">
        <v>580</v>
      </c>
      <c r="D75" s="832" t="s">
        <v>1645</v>
      </c>
      <c r="E75" s="832" t="s">
        <v>2890</v>
      </c>
      <c r="F75" s="832" t="s">
        <v>2898</v>
      </c>
      <c r="G75" s="832"/>
      <c r="H75" s="849"/>
      <c r="I75" s="849"/>
      <c r="J75" s="832"/>
      <c r="K75" s="832"/>
      <c r="L75" s="849">
        <v>0.2</v>
      </c>
      <c r="M75" s="849">
        <v>42.01</v>
      </c>
      <c r="N75" s="832">
        <v>1</v>
      </c>
      <c r="O75" s="832">
        <v>210.04999999999998</v>
      </c>
      <c r="P75" s="849">
        <v>0.1</v>
      </c>
      <c r="Q75" s="849">
        <v>21</v>
      </c>
      <c r="R75" s="837">
        <v>0.49988098071887649</v>
      </c>
      <c r="S75" s="850">
        <v>210</v>
      </c>
    </row>
    <row r="76" spans="1:19" ht="14.4" customHeight="1" x14ac:dyDescent="0.3">
      <c r="A76" s="831" t="s">
        <v>557</v>
      </c>
      <c r="B76" s="832" t="s">
        <v>2889</v>
      </c>
      <c r="C76" s="832" t="s">
        <v>580</v>
      </c>
      <c r="D76" s="832" t="s">
        <v>1645</v>
      </c>
      <c r="E76" s="832" t="s">
        <v>2901</v>
      </c>
      <c r="F76" s="832" t="s">
        <v>2902</v>
      </c>
      <c r="G76" s="832" t="s">
        <v>2903</v>
      </c>
      <c r="H76" s="849"/>
      <c r="I76" s="849"/>
      <c r="J76" s="832"/>
      <c r="K76" s="832"/>
      <c r="L76" s="849">
        <v>1</v>
      </c>
      <c r="M76" s="849">
        <v>83</v>
      </c>
      <c r="N76" s="832">
        <v>1</v>
      </c>
      <c r="O76" s="832">
        <v>83</v>
      </c>
      <c r="P76" s="849"/>
      <c r="Q76" s="849"/>
      <c r="R76" s="837"/>
      <c r="S76" s="850"/>
    </row>
    <row r="77" spans="1:19" ht="14.4" customHeight="1" x14ac:dyDescent="0.3">
      <c r="A77" s="831" t="s">
        <v>557</v>
      </c>
      <c r="B77" s="832" t="s">
        <v>2889</v>
      </c>
      <c r="C77" s="832" t="s">
        <v>580</v>
      </c>
      <c r="D77" s="832" t="s">
        <v>1645</v>
      </c>
      <c r="E77" s="832" t="s">
        <v>2901</v>
      </c>
      <c r="F77" s="832" t="s">
        <v>2910</v>
      </c>
      <c r="G77" s="832" t="s">
        <v>2911</v>
      </c>
      <c r="H77" s="849">
        <v>1</v>
      </c>
      <c r="I77" s="849">
        <v>116</v>
      </c>
      <c r="J77" s="832">
        <v>1</v>
      </c>
      <c r="K77" s="832">
        <v>116</v>
      </c>
      <c r="L77" s="849">
        <v>1</v>
      </c>
      <c r="M77" s="849">
        <v>116</v>
      </c>
      <c r="N77" s="832">
        <v>1</v>
      </c>
      <c r="O77" s="832">
        <v>116</v>
      </c>
      <c r="P77" s="849"/>
      <c r="Q77" s="849"/>
      <c r="R77" s="837"/>
      <c r="S77" s="850"/>
    </row>
    <row r="78" spans="1:19" ht="14.4" customHeight="1" x14ac:dyDescent="0.3">
      <c r="A78" s="831" t="s">
        <v>557</v>
      </c>
      <c r="B78" s="832" t="s">
        <v>2889</v>
      </c>
      <c r="C78" s="832" t="s">
        <v>580</v>
      </c>
      <c r="D78" s="832" t="s">
        <v>1645</v>
      </c>
      <c r="E78" s="832" t="s">
        <v>2901</v>
      </c>
      <c r="F78" s="832" t="s">
        <v>2912</v>
      </c>
      <c r="G78" s="832" t="s">
        <v>2913</v>
      </c>
      <c r="H78" s="849"/>
      <c r="I78" s="849"/>
      <c r="J78" s="832"/>
      <c r="K78" s="832"/>
      <c r="L78" s="849">
        <v>1</v>
      </c>
      <c r="M78" s="849">
        <v>129</v>
      </c>
      <c r="N78" s="832">
        <v>1</v>
      </c>
      <c r="O78" s="832">
        <v>129</v>
      </c>
      <c r="P78" s="849">
        <v>3</v>
      </c>
      <c r="Q78" s="849">
        <v>390</v>
      </c>
      <c r="R78" s="837">
        <v>3.0232558139534884</v>
      </c>
      <c r="S78" s="850">
        <v>130</v>
      </c>
    </row>
    <row r="79" spans="1:19" ht="14.4" customHeight="1" x14ac:dyDescent="0.3">
      <c r="A79" s="831" t="s">
        <v>557</v>
      </c>
      <c r="B79" s="832" t="s">
        <v>2889</v>
      </c>
      <c r="C79" s="832" t="s">
        <v>580</v>
      </c>
      <c r="D79" s="832" t="s">
        <v>1645</v>
      </c>
      <c r="E79" s="832" t="s">
        <v>2901</v>
      </c>
      <c r="F79" s="832" t="s">
        <v>2914</v>
      </c>
      <c r="G79" s="832" t="s">
        <v>2915</v>
      </c>
      <c r="H79" s="849">
        <v>3</v>
      </c>
      <c r="I79" s="849">
        <v>378</v>
      </c>
      <c r="J79" s="832"/>
      <c r="K79" s="832">
        <v>126</v>
      </c>
      <c r="L79" s="849"/>
      <c r="M79" s="849"/>
      <c r="N79" s="832"/>
      <c r="O79" s="832"/>
      <c r="P79" s="849">
        <v>1</v>
      </c>
      <c r="Q79" s="849">
        <v>127</v>
      </c>
      <c r="R79" s="837"/>
      <c r="S79" s="850">
        <v>127</v>
      </c>
    </row>
    <row r="80" spans="1:19" ht="14.4" customHeight="1" x14ac:dyDescent="0.3">
      <c r="A80" s="831" t="s">
        <v>557</v>
      </c>
      <c r="B80" s="832" t="s">
        <v>2889</v>
      </c>
      <c r="C80" s="832" t="s">
        <v>580</v>
      </c>
      <c r="D80" s="832" t="s">
        <v>1645</v>
      </c>
      <c r="E80" s="832" t="s">
        <v>2901</v>
      </c>
      <c r="F80" s="832" t="s">
        <v>2924</v>
      </c>
      <c r="G80" s="832" t="s">
        <v>2925</v>
      </c>
      <c r="H80" s="849">
        <v>68</v>
      </c>
      <c r="I80" s="849">
        <v>2266.66</v>
      </c>
      <c r="J80" s="832">
        <v>0.93150921374911644</v>
      </c>
      <c r="K80" s="832">
        <v>33.333235294117642</v>
      </c>
      <c r="L80" s="849">
        <v>73</v>
      </c>
      <c r="M80" s="849">
        <v>2433.3199999999997</v>
      </c>
      <c r="N80" s="832">
        <v>1</v>
      </c>
      <c r="O80" s="832">
        <v>33.333150684931503</v>
      </c>
      <c r="P80" s="849">
        <v>113</v>
      </c>
      <c r="Q80" s="849">
        <v>3766.66</v>
      </c>
      <c r="R80" s="837">
        <v>1.5479509476764257</v>
      </c>
      <c r="S80" s="850">
        <v>33.333274336283182</v>
      </c>
    </row>
    <row r="81" spans="1:19" ht="14.4" customHeight="1" x14ac:dyDescent="0.3">
      <c r="A81" s="831" t="s">
        <v>557</v>
      </c>
      <c r="B81" s="832" t="s">
        <v>2889</v>
      </c>
      <c r="C81" s="832" t="s">
        <v>580</v>
      </c>
      <c r="D81" s="832" t="s">
        <v>1645</v>
      </c>
      <c r="E81" s="832" t="s">
        <v>2901</v>
      </c>
      <c r="F81" s="832" t="s">
        <v>2926</v>
      </c>
      <c r="G81" s="832" t="s">
        <v>2927</v>
      </c>
      <c r="H81" s="849">
        <v>4</v>
      </c>
      <c r="I81" s="849">
        <v>1004</v>
      </c>
      <c r="J81" s="832">
        <v>0.36363636363636365</v>
      </c>
      <c r="K81" s="832">
        <v>251</v>
      </c>
      <c r="L81" s="849">
        <v>11</v>
      </c>
      <c r="M81" s="849">
        <v>2761</v>
      </c>
      <c r="N81" s="832">
        <v>1</v>
      </c>
      <c r="O81" s="832">
        <v>251</v>
      </c>
      <c r="P81" s="849">
        <v>8</v>
      </c>
      <c r="Q81" s="849">
        <v>2016</v>
      </c>
      <c r="R81" s="837">
        <v>0.73017022817819632</v>
      </c>
      <c r="S81" s="850">
        <v>252</v>
      </c>
    </row>
    <row r="82" spans="1:19" ht="14.4" customHeight="1" x14ac:dyDescent="0.3">
      <c r="A82" s="831" t="s">
        <v>557</v>
      </c>
      <c r="B82" s="832" t="s">
        <v>2889</v>
      </c>
      <c r="C82" s="832" t="s">
        <v>580</v>
      </c>
      <c r="D82" s="832" t="s">
        <v>1645</v>
      </c>
      <c r="E82" s="832" t="s">
        <v>2901</v>
      </c>
      <c r="F82" s="832" t="s">
        <v>2934</v>
      </c>
      <c r="G82" s="832" t="s">
        <v>2935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32</v>
      </c>
      <c r="R82" s="837"/>
      <c r="S82" s="850">
        <v>32</v>
      </c>
    </row>
    <row r="83" spans="1:19" ht="14.4" customHeight="1" x14ac:dyDescent="0.3">
      <c r="A83" s="831" t="s">
        <v>557</v>
      </c>
      <c r="B83" s="832" t="s">
        <v>2889</v>
      </c>
      <c r="C83" s="832" t="s">
        <v>580</v>
      </c>
      <c r="D83" s="832" t="s">
        <v>1645</v>
      </c>
      <c r="E83" s="832" t="s">
        <v>2901</v>
      </c>
      <c r="F83" s="832" t="s">
        <v>2946</v>
      </c>
      <c r="G83" s="832" t="s">
        <v>2947</v>
      </c>
      <c r="H83" s="849">
        <v>142</v>
      </c>
      <c r="I83" s="849">
        <v>52824</v>
      </c>
      <c r="J83" s="832">
        <v>1.913774364176509</v>
      </c>
      <c r="K83" s="832">
        <v>372</v>
      </c>
      <c r="L83" s="849">
        <v>74</v>
      </c>
      <c r="M83" s="849">
        <v>27602</v>
      </c>
      <c r="N83" s="832">
        <v>1</v>
      </c>
      <c r="O83" s="832">
        <v>373</v>
      </c>
      <c r="P83" s="849">
        <v>110</v>
      </c>
      <c r="Q83" s="849">
        <v>41140</v>
      </c>
      <c r="R83" s="837">
        <v>1.4904717049489167</v>
      </c>
      <c r="S83" s="850">
        <v>374</v>
      </c>
    </row>
    <row r="84" spans="1:19" ht="14.4" customHeight="1" x14ac:dyDescent="0.3">
      <c r="A84" s="831" t="s">
        <v>557</v>
      </c>
      <c r="B84" s="832" t="s">
        <v>2889</v>
      </c>
      <c r="C84" s="832" t="s">
        <v>580</v>
      </c>
      <c r="D84" s="832" t="s">
        <v>1646</v>
      </c>
      <c r="E84" s="832" t="s">
        <v>2890</v>
      </c>
      <c r="F84" s="832" t="s">
        <v>2896</v>
      </c>
      <c r="G84" s="832" t="s">
        <v>2897</v>
      </c>
      <c r="H84" s="849"/>
      <c r="I84" s="849"/>
      <c r="J84" s="832"/>
      <c r="K84" s="832"/>
      <c r="L84" s="849"/>
      <c r="M84" s="849"/>
      <c r="N84" s="832"/>
      <c r="O84" s="832"/>
      <c r="P84" s="849">
        <v>0.2</v>
      </c>
      <c r="Q84" s="849">
        <v>7.8</v>
      </c>
      <c r="R84" s="837"/>
      <c r="S84" s="850">
        <v>39</v>
      </c>
    </row>
    <row r="85" spans="1:19" ht="14.4" customHeight="1" x14ac:dyDescent="0.3">
      <c r="A85" s="831" t="s">
        <v>557</v>
      </c>
      <c r="B85" s="832" t="s">
        <v>2889</v>
      </c>
      <c r="C85" s="832" t="s">
        <v>580</v>
      </c>
      <c r="D85" s="832" t="s">
        <v>1646</v>
      </c>
      <c r="E85" s="832" t="s">
        <v>2901</v>
      </c>
      <c r="F85" s="832" t="s">
        <v>2902</v>
      </c>
      <c r="G85" s="832" t="s">
        <v>2903</v>
      </c>
      <c r="H85" s="849"/>
      <c r="I85" s="849"/>
      <c r="J85" s="832"/>
      <c r="K85" s="832"/>
      <c r="L85" s="849"/>
      <c r="M85" s="849"/>
      <c r="N85" s="832"/>
      <c r="O85" s="832"/>
      <c r="P85" s="849">
        <v>7</v>
      </c>
      <c r="Q85" s="849">
        <v>581</v>
      </c>
      <c r="R85" s="837"/>
      <c r="S85" s="850">
        <v>83</v>
      </c>
    </row>
    <row r="86" spans="1:19" ht="14.4" customHeight="1" x14ac:dyDescent="0.3">
      <c r="A86" s="831" t="s">
        <v>557</v>
      </c>
      <c r="B86" s="832" t="s">
        <v>2889</v>
      </c>
      <c r="C86" s="832" t="s">
        <v>580</v>
      </c>
      <c r="D86" s="832" t="s">
        <v>1646</v>
      </c>
      <c r="E86" s="832" t="s">
        <v>2901</v>
      </c>
      <c r="F86" s="832" t="s">
        <v>2904</v>
      </c>
      <c r="G86" s="832" t="s">
        <v>2905</v>
      </c>
      <c r="H86" s="849"/>
      <c r="I86" s="849"/>
      <c r="J86" s="832"/>
      <c r="K86" s="832"/>
      <c r="L86" s="849">
        <v>1</v>
      </c>
      <c r="M86" s="849">
        <v>37</v>
      </c>
      <c r="N86" s="832">
        <v>1</v>
      </c>
      <c r="O86" s="832">
        <v>37</v>
      </c>
      <c r="P86" s="849">
        <v>53</v>
      </c>
      <c r="Q86" s="849">
        <v>1961</v>
      </c>
      <c r="R86" s="837">
        <v>53</v>
      </c>
      <c r="S86" s="850">
        <v>37</v>
      </c>
    </row>
    <row r="87" spans="1:19" ht="14.4" customHeight="1" x14ac:dyDescent="0.3">
      <c r="A87" s="831" t="s">
        <v>557</v>
      </c>
      <c r="B87" s="832" t="s">
        <v>2889</v>
      </c>
      <c r="C87" s="832" t="s">
        <v>580</v>
      </c>
      <c r="D87" s="832" t="s">
        <v>1646</v>
      </c>
      <c r="E87" s="832" t="s">
        <v>2901</v>
      </c>
      <c r="F87" s="832" t="s">
        <v>2914</v>
      </c>
      <c r="G87" s="832" t="s">
        <v>2915</v>
      </c>
      <c r="H87" s="849"/>
      <c r="I87" s="849"/>
      <c r="J87" s="832"/>
      <c r="K87" s="832"/>
      <c r="L87" s="849">
        <v>4</v>
      </c>
      <c r="M87" s="849">
        <v>504</v>
      </c>
      <c r="N87" s="832">
        <v>1</v>
      </c>
      <c r="O87" s="832">
        <v>126</v>
      </c>
      <c r="P87" s="849">
        <v>241</v>
      </c>
      <c r="Q87" s="849">
        <v>30607</v>
      </c>
      <c r="R87" s="837">
        <v>60.728174603174601</v>
      </c>
      <c r="S87" s="850">
        <v>127</v>
      </c>
    </row>
    <row r="88" spans="1:19" ht="14.4" customHeight="1" x14ac:dyDescent="0.3">
      <c r="A88" s="831" t="s">
        <v>557</v>
      </c>
      <c r="B88" s="832" t="s">
        <v>2889</v>
      </c>
      <c r="C88" s="832" t="s">
        <v>580</v>
      </c>
      <c r="D88" s="832" t="s">
        <v>1646</v>
      </c>
      <c r="E88" s="832" t="s">
        <v>2901</v>
      </c>
      <c r="F88" s="832" t="s">
        <v>2924</v>
      </c>
      <c r="G88" s="832" t="s">
        <v>2925</v>
      </c>
      <c r="H88" s="849"/>
      <c r="I88" s="849"/>
      <c r="J88" s="832"/>
      <c r="K88" s="832"/>
      <c r="L88" s="849">
        <v>5</v>
      </c>
      <c r="M88" s="849">
        <v>166.65999999999997</v>
      </c>
      <c r="N88" s="832">
        <v>1</v>
      </c>
      <c r="O88" s="832">
        <v>33.331999999999994</v>
      </c>
      <c r="P88" s="849">
        <v>240</v>
      </c>
      <c r="Q88" s="849">
        <v>8000.01</v>
      </c>
      <c r="R88" s="837">
        <v>48.001980079203179</v>
      </c>
      <c r="S88" s="850">
        <v>33.333375000000004</v>
      </c>
    </row>
    <row r="89" spans="1:19" ht="14.4" customHeight="1" x14ac:dyDescent="0.3">
      <c r="A89" s="831" t="s">
        <v>557</v>
      </c>
      <c r="B89" s="832" t="s">
        <v>2889</v>
      </c>
      <c r="C89" s="832" t="s">
        <v>580</v>
      </c>
      <c r="D89" s="832" t="s">
        <v>1646</v>
      </c>
      <c r="E89" s="832" t="s">
        <v>2901</v>
      </c>
      <c r="F89" s="832" t="s">
        <v>2926</v>
      </c>
      <c r="G89" s="832" t="s">
        <v>2927</v>
      </c>
      <c r="H89" s="849"/>
      <c r="I89" s="849"/>
      <c r="J89" s="832"/>
      <c r="K89" s="832"/>
      <c r="L89" s="849">
        <v>2</v>
      </c>
      <c r="M89" s="849">
        <v>502</v>
      </c>
      <c r="N89" s="832">
        <v>1</v>
      </c>
      <c r="O89" s="832">
        <v>251</v>
      </c>
      <c r="P89" s="849">
        <v>3</v>
      </c>
      <c r="Q89" s="849">
        <v>756</v>
      </c>
      <c r="R89" s="837">
        <v>1.5059760956175299</v>
      </c>
      <c r="S89" s="850">
        <v>252</v>
      </c>
    </row>
    <row r="90" spans="1:19" ht="14.4" customHeight="1" x14ac:dyDescent="0.3">
      <c r="A90" s="831" t="s">
        <v>557</v>
      </c>
      <c r="B90" s="832" t="s">
        <v>2889</v>
      </c>
      <c r="C90" s="832" t="s">
        <v>580</v>
      </c>
      <c r="D90" s="832" t="s">
        <v>1646</v>
      </c>
      <c r="E90" s="832" t="s">
        <v>2901</v>
      </c>
      <c r="F90" s="832" t="s">
        <v>2932</v>
      </c>
      <c r="G90" s="832" t="s">
        <v>2933</v>
      </c>
      <c r="H90" s="849"/>
      <c r="I90" s="849"/>
      <c r="J90" s="832"/>
      <c r="K90" s="832"/>
      <c r="L90" s="849">
        <v>1</v>
      </c>
      <c r="M90" s="849">
        <v>86</v>
      </c>
      <c r="N90" s="832">
        <v>1</v>
      </c>
      <c r="O90" s="832">
        <v>86</v>
      </c>
      <c r="P90" s="849"/>
      <c r="Q90" s="849"/>
      <c r="R90" s="837"/>
      <c r="S90" s="850"/>
    </row>
    <row r="91" spans="1:19" ht="14.4" customHeight="1" x14ac:dyDescent="0.3">
      <c r="A91" s="831" t="s">
        <v>557</v>
      </c>
      <c r="B91" s="832" t="s">
        <v>2889</v>
      </c>
      <c r="C91" s="832" t="s">
        <v>580</v>
      </c>
      <c r="D91" s="832" t="s">
        <v>1646</v>
      </c>
      <c r="E91" s="832" t="s">
        <v>2901</v>
      </c>
      <c r="F91" s="832" t="s">
        <v>2934</v>
      </c>
      <c r="G91" s="832" t="s">
        <v>2935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32</v>
      </c>
      <c r="R91" s="837"/>
      <c r="S91" s="850">
        <v>32</v>
      </c>
    </row>
    <row r="92" spans="1:19" ht="14.4" customHeight="1" x14ac:dyDescent="0.3">
      <c r="A92" s="831" t="s">
        <v>557</v>
      </c>
      <c r="B92" s="832" t="s">
        <v>2889</v>
      </c>
      <c r="C92" s="832" t="s">
        <v>580</v>
      </c>
      <c r="D92" s="832" t="s">
        <v>1646</v>
      </c>
      <c r="E92" s="832" t="s">
        <v>2901</v>
      </c>
      <c r="F92" s="832" t="s">
        <v>2938</v>
      </c>
      <c r="G92" s="832" t="s">
        <v>2939</v>
      </c>
      <c r="H92" s="849"/>
      <c r="I92" s="849"/>
      <c r="J92" s="832"/>
      <c r="K92" s="832"/>
      <c r="L92" s="849"/>
      <c r="M92" s="849"/>
      <c r="N92" s="832"/>
      <c r="O92" s="832"/>
      <c r="P92" s="849">
        <v>3</v>
      </c>
      <c r="Q92" s="849">
        <v>177</v>
      </c>
      <c r="R92" s="837"/>
      <c r="S92" s="850">
        <v>59</v>
      </c>
    </row>
    <row r="93" spans="1:19" ht="14.4" customHeight="1" x14ac:dyDescent="0.3">
      <c r="A93" s="831" t="s">
        <v>557</v>
      </c>
      <c r="B93" s="832" t="s">
        <v>2889</v>
      </c>
      <c r="C93" s="832" t="s">
        <v>580</v>
      </c>
      <c r="D93" s="832" t="s">
        <v>1647</v>
      </c>
      <c r="E93" s="832" t="s">
        <v>2890</v>
      </c>
      <c r="F93" s="832" t="s">
        <v>2891</v>
      </c>
      <c r="G93" s="832" t="s">
        <v>2892</v>
      </c>
      <c r="H93" s="849">
        <v>0.1</v>
      </c>
      <c r="I93" s="849">
        <v>15.1</v>
      </c>
      <c r="J93" s="832"/>
      <c r="K93" s="832">
        <v>151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557</v>
      </c>
      <c r="B94" s="832" t="s">
        <v>2889</v>
      </c>
      <c r="C94" s="832" t="s">
        <v>580</v>
      </c>
      <c r="D94" s="832" t="s">
        <v>1647</v>
      </c>
      <c r="E94" s="832" t="s">
        <v>2901</v>
      </c>
      <c r="F94" s="832" t="s">
        <v>2902</v>
      </c>
      <c r="G94" s="832" t="s">
        <v>2903</v>
      </c>
      <c r="H94" s="849">
        <v>10</v>
      </c>
      <c r="I94" s="849">
        <v>830</v>
      </c>
      <c r="J94" s="832">
        <v>1</v>
      </c>
      <c r="K94" s="832">
        <v>83</v>
      </c>
      <c r="L94" s="849">
        <v>10</v>
      </c>
      <c r="M94" s="849">
        <v>830</v>
      </c>
      <c r="N94" s="832">
        <v>1</v>
      </c>
      <c r="O94" s="832">
        <v>83</v>
      </c>
      <c r="P94" s="849">
        <v>7</v>
      </c>
      <c r="Q94" s="849">
        <v>581</v>
      </c>
      <c r="R94" s="837">
        <v>0.7</v>
      </c>
      <c r="S94" s="850">
        <v>83</v>
      </c>
    </row>
    <row r="95" spans="1:19" ht="14.4" customHeight="1" x14ac:dyDescent="0.3">
      <c r="A95" s="831" t="s">
        <v>557</v>
      </c>
      <c r="B95" s="832" t="s">
        <v>2889</v>
      </c>
      <c r="C95" s="832" t="s">
        <v>580</v>
      </c>
      <c r="D95" s="832" t="s">
        <v>1647</v>
      </c>
      <c r="E95" s="832" t="s">
        <v>2901</v>
      </c>
      <c r="F95" s="832" t="s">
        <v>2904</v>
      </c>
      <c r="G95" s="832" t="s">
        <v>2905</v>
      </c>
      <c r="H95" s="849">
        <v>2</v>
      </c>
      <c r="I95" s="849">
        <v>74</v>
      </c>
      <c r="J95" s="832">
        <v>0.16666666666666666</v>
      </c>
      <c r="K95" s="832">
        <v>37</v>
      </c>
      <c r="L95" s="849">
        <v>12</v>
      </c>
      <c r="M95" s="849">
        <v>444</v>
      </c>
      <c r="N95" s="832">
        <v>1</v>
      </c>
      <c r="O95" s="832">
        <v>37</v>
      </c>
      <c r="P95" s="849">
        <v>3</v>
      </c>
      <c r="Q95" s="849">
        <v>111</v>
      </c>
      <c r="R95" s="837">
        <v>0.25</v>
      </c>
      <c r="S95" s="850">
        <v>37</v>
      </c>
    </row>
    <row r="96" spans="1:19" ht="14.4" customHeight="1" x14ac:dyDescent="0.3">
      <c r="A96" s="831" t="s">
        <v>557</v>
      </c>
      <c r="B96" s="832" t="s">
        <v>2889</v>
      </c>
      <c r="C96" s="832" t="s">
        <v>580</v>
      </c>
      <c r="D96" s="832" t="s">
        <v>1647</v>
      </c>
      <c r="E96" s="832" t="s">
        <v>2901</v>
      </c>
      <c r="F96" s="832" t="s">
        <v>2908</v>
      </c>
      <c r="G96" s="832" t="s">
        <v>2909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5</v>
      </c>
      <c r="R96" s="837"/>
      <c r="S96" s="850">
        <v>5</v>
      </c>
    </row>
    <row r="97" spans="1:19" ht="14.4" customHeight="1" x14ac:dyDescent="0.3">
      <c r="A97" s="831" t="s">
        <v>557</v>
      </c>
      <c r="B97" s="832" t="s">
        <v>2889</v>
      </c>
      <c r="C97" s="832" t="s">
        <v>580</v>
      </c>
      <c r="D97" s="832" t="s">
        <v>1647</v>
      </c>
      <c r="E97" s="832" t="s">
        <v>2901</v>
      </c>
      <c r="F97" s="832" t="s">
        <v>2914</v>
      </c>
      <c r="G97" s="832" t="s">
        <v>2915</v>
      </c>
      <c r="H97" s="849">
        <v>209</v>
      </c>
      <c r="I97" s="849">
        <v>26334</v>
      </c>
      <c r="J97" s="832">
        <v>0.84615384615384615</v>
      </c>
      <c r="K97" s="832">
        <v>126</v>
      </c>
      <c r="L97" s="849">
        <v>247</v>
      </c>
      <c r="M97" s="849">
        <v>31122</v>
      </c>
      <c r="N97" s="832">
        <v>1</v>
      </c>
      <c r="O97" s="832">
        <v>126</v>
      </c>
      <c r="P97" s="849">
        <v>1</v>
      </c>
      <c r="Q97" s="849">
        <v>127</v>
      </c>
      <c r="R97" s="837">
        <v>4.0807146070303965E-3</v>
      </c>
      <c r="S97" s="850">
        <v>127</v>
      </c>
    </row>
    <row r="98" spans="1:19" ht="14.4" customHeight="1" x14ac:dyDescent="0.3">
      <c r="A98" s="831" t="s">
        <v>557</v>
      </c>
      <c r="B98" s="832" t="s">
        <v>2889</v>
      </c>
      <c r="C98" s="832" t="s">
        <v>580</v>
      </c>
      <c r="D98" s="832" t="s">
        <v>1647</v>
      </c>
      <c r="E98" s="832" t="s">
        <v>2901</v>
      </c>
      <c r="F98" s="832" t="s">
        <v>2920</v>
      </c>
      <c r="G98" s="832" t="s">
        <v>2921</v>
      </c>
      <c r="H98" s="849">
        <v>1</v>
      </c>
      <c r="I98" s="849">
        <v>1677</v>
      </c>
      <c r="J98" s="832"/>
      <c r="K98" s="832">
        <v>1677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557</v>
      </c>
      <c r="B99" s="832" t="s">
        <v>2889</v>
      </c>
      <c r="C99" s="832" t="s">
        <v>580</v>
      </c>
      <c r="D99" s="832" t="s">
        <v>1647</v>
      </c>
      <c r="E99" s="832" t="s">
        <v>2901</v>
      </c>
      <c r="F99" s="832" t="s">
        <v>2924</v>
      </c>
      <c r="G99" s="832" t="s">
        <v>2925</v>
      </c>
      <c r="H99" s="849">
        <v>162</v>
      </c>
      <c r="I99" s="849">
        <v>5399.99</v>
      </c>
      <c r="J99" s="832">
        <v>0.41538352662805644</v>
      </c>
      <c r="K99" s="832">
        <v>33.333271604938268</v>
      </c>
      <c r="L99" s="849">
        <v>390</v>
      </c>
      <c r="M99" s="849">
        <v>13000.01</v>
      </c>
      <c r="N99" s="832">
        <v>1</v>
      </c>
      <c r="O99" s="832">
        <v>33.333358974358973</v>
      </c>
      <c r="P99" s="849">
        <v>399</v>
      </c>
      <c r="Q99" s="849">
        <v>13300</v>
      </c>
      <c r="R99" s="837">
        <v>1.0230761360952798</v>
      </c>
      <c r="S99" s="850">
        <v>33.333333333333336</v>
      </c>
    </row>
    <row r="100" spans="1:19" ht="14.4" customHeight="1" x14ac:dyDescent="0.3">
      <c r="A100" s="831" t="s">
        <v>557</v>
      </c>
      <c r="B100" s="832" t="s">
        <v>2889</v>
      </c>
      <c r="C100" s="832" t="s">
        <v>580</v>
      </c>
      <c r="D100" s="832" t="s">
        <v>1647</v>
      </c>
      <c r="E100" s="832" t="s">
        <v>2901</v>
      </c>
      <c r="F100" s="832" t="s">
        <v>2926</v>
      </c>
      <c r="G100" s="832" t="s">
        <v>2927</v>
      </c>
      <c r="H100" s="849">
        <v>169</v>
      </c>
      <c r="I100" s="849">
        <v>42419</v>
      </c>
      <c r="J100" s="832">
        <v>1.3307086614173229</v>
      </c>
      <c r="K100" s="832">
        <v>251</v>
      </c>
      <c r="L100" s="849">
        <v>127</v>
      </c>
      <c r="M100" s="849">
        <v>31877</v>
      </c>
      <c r="N100" s="832">
        <v>1</v>
      </c>
      <c r="O100" s="832">
        <v>251</v>
      </c>
      <c r="P100" s="849">
        <v>314</v>
      </c>
      <c r="Q100" s="849">
        <v>79128</v>
      </c>
      <c r="R100" s="837">
        <v>2.4822913072120967</v>
      </c>
      <c r="S100" s="850">
        <v>252</v>
      </c>
    </row>
    <row r="101" spans="1:19" ht="14.4" customHeight="1" x14ac:dyDescent="0.3">
      <c r="A101" s="831" t="s">
        <v>557</v>
      </c>
      <c r="B101" s="832" t="s">
        <v>2889</v>
      </c>
      <c r="C101" s="832" t="s">
        <v>580</v>
      </c>
      <c r="D101" s="832" t="s">
        <v>1647</v>
      </c>
      <c r="E101" s="832" t="s">
        <v>2901</v>
      </c>
      <c r="F101" s="832" t="s">
        <v>2932</v>
      </c>
      <c r="G101" s="832" t="s">
        <v>2933</v>
      </c>
      <c r="H101" s="849">
        <v>1</v>
      </c>
      <c r="I101" s="849">
        <v>86</v>
      </c>
      <c r="J101" s="832"/>
      <c r="K101" s="832">
        <v>86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557</v>
      </c>
      <c r="B102" s="832" t="s">
        <v>2889</v>
      </c>
      <c r="C102" s="832" t="s">
        <v>580</v>
      </c>
      <c r="D102" s="832" t="s">
        <v>1647</v>
      </c>
      <c r="E102" s="832" t="s">
        <v>2901</v>
      </c>
      <c r="F102" s="832" t="s">
        <v>2940</v>
      </c>
      <c r="G102" s="832" t="s">
        <v>2941</v>
      </c>
      <c r="H102" s="849">
        <v>2</v>
      </c>
      <c r="I102" s="849">
        <v>244</v>
      </c>
      <c r="J102" s="832"/>
      <c r="K102" s="832">
        <v>122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557</v>
      </c>
      <c r="B103" s="832" t="s">
        <v>2889</v>
      </c>
      <c r="C103" s="832" t="s">
        <v>580</v>
      </c>
      <c r="D103" s="832" t="s">
        <v>1647</v>
      </c>
      <c r="E103" s="832" t="s">
        <v>2901</v>
      </c>
      <c r="F103" s="832" t="s">
        <v>2942</v>
      </c>
      <c r="G103" s="832" t="s">
        <v>2943</v>
      </c>
      <c r="H103" s="849"/>
      <c r="I103" s="849"/>
      <c r="J103" s="832"/>
      <c r="K103" s="832"/>
      <c r="L103" s="849">
        <v>2</v>
      </c>
      <c r="M103" s="849">
        <v>366</v>
      </c>
      <c r="N103" s="832">
        <v>1</v>
      </c>
      <c r="O103" s="832">
        <v>183</v>
      </c>
      <c r="P103" s="849"/>
      <c r="Q103" s="849"/>
      <c r="R103" s="837"/>
      <c r="S103" s="850"/>
    </row>
    <row r="104" spans="1:19" ht="14.4" customHeight="1" x14ac:dyDescent="0.3">
      <c r="A104" s="831" t="s">
        <v>557</v>
      </c>
      <c r="B104" s="832" t="s">
        <v>2889</v>
      </c>
      <c r="C104" s="832" t="s">
        <v>580</v>
      </c>
      <c r="D104" s="832" t="s">
        <v>1647</v>
      </c>
      <c r="E104" s="832" t="s">
        <v>2901</v>
      </c>
      <c r="F104" s="832" t="s">
        <v>2946</v>
      </c>
      <c r="G104" s="832" t="s">
        <v>2947</v>
      </c>
      <c r="H104" s="849">
        <v>10</v>
      </c>
      <c r="I104" s="849">
        <v>3720</v>
      </c>
      <c r="J104" s="832">
        <v>0.45332683402388496</v>
      </c>
      <c r="K104" s="832">
        <v>372</v>
      </c>
      <c r="L104" s="849">
        <v>22</v>
      </c>
      <c r="M104" s="849">
        <v>8206</v>
      </c>
      <c r="N104" s="832">
        <v>1</v>
      </c>
      <c r="O104" s="832">
        <v>373</v>
      </c>
      <c r="P104" s="849">
        <v>98</v>
      </c>
      <c r="Q104" s="849">
        <v>36652</v>
      </c>
      <c r="R104" s="837">
        <v>4.4664879356568363</v>
      </c>
      <c r="S104" s="850">
        <v>374</v>
      </c>
    </row>
    <row r="105" spans="1:19" ht="14.4" customHeight="1" x14ac:dyDescent="0.3">
      <c r="A105" s="831" t="s">
        <v>557</v>
      </c>
      <c r="B105" s="832" t="s">
        <v>2889</v>
      </c>
      <c r="C105" s="832" t="s">
        <v>580</v>
      </c>
      <c r="D105" s="832" t="s">
        <v>1648</v>
      </c>
      <c r="E105" s="832" t="s">
        <v>2890</v>
      </c>
      <c r="F105" s="832" t="s">
        <v>2891</v>
      </c>
      <c r="G105" s="832" t="s">
        <v>2892</v>
      </c>
      <c r="H105" s="849">
        <v>0.3</v>
      </c>
      <c r="I105" s="849">
        <v>45.3</v>
      </c>
      <c r="J105" s="832"/>
      <c r="K105" s="832">
        <v>151</v>
      </c>
      <c r="L105" s="849"/>
      <c r="M105" s="849"/>
      <c r="N105" s="832"/>
      <c r="O105" s="832"/>
      <c r="P105" s="849">
        <v>0.5</v>
      </c>
      <c r="Q105" s="849">
        <v>34.85</v>
      </c>
      <c r="R105" s="837"/>
      <c r="S105" s="850">
        <v>69.7</v>
      </c>
    </row>
    <row r="106" spans="1:19" ht="14.4" customHeight="1" x14ac:dyDescent="0.3">
      <c r="A106" s="831" t="s">
        <v>557</v>
      </c>
      <c r="B106" s="832" t="s">
        <v>2889</v>
      </c>
      <c r="C106" s="832" t="s">
        <v>580</v>
      </c>
      <c r="D106" s="832" t="s">
        <v>1648</v>
      </c>
      <c r="E106" s="832" t="s">
        <v>2901</v>
      </c>
      <c r="F106" s="832" t="s">
        <v>2902</v>
      </c>
      <c r="G106" s="832" t="s">
        <v>2903</v>
      </c>
      <c r="H106" s="849">
        <v>2</v>
      </c>
      <c r="I106" s="849">
        <v>166</v>
      </c>
      <c r="J106" s="832"/>
      <c r="K106" s="832">
        <v>83</v>
      </c>
      <c r="L106" s="849"/>
      <c r="M106" s="849"/>
      <c r="N106" s="832"/>
      <c r="O106" s="832"/>
      <c r="P106" s="849">
        <v>4</v>
      </c>
      <c r="Q106" s="849">
        <v>332</v>
      </c>
      <c r="R106" s="837"/>
      <c r="S106" s="850">
        <v>83</v>
      </c>
    </row>
    <row r="107" spans="1:19" ht="14.4" customHeight="1" x14ac:dyDescent="0.3">
      <c r="A107" s="831" t="s">
        <v>557</v>
      </c>
      <c r="B107" s="832" t="s">
        <v>2889</v>
      </c>
      <c r="C107" s="832" t="s">
        <v>580</v>
      </c>
      <c r="D107" s="832" t="s">
        <v>1648</v>
      </c>
      <c r="E107" s="832" t="s">
        <v>2901</v>
      </c>
      <c r="F107" s="832" t="s">
        <v>2910</v>
      </c>
      <c r="G107" s="832" t="s">
        <v>2911</v>
      </c>
      <c r="H107" s="849">
        <v>1</v>
      </c>
      <c r="I107" s="849">
        <v>116</v>
      </c>
      <c r="J107" s="832"/>
      <c r="K107" s="832">
        <v>116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557</v>
      </c>
      <c r="B108" s="832" t="s">
        <v>2889</v>
      </c>
      <c r="C108" s="832" t="s">
        <v>580</v>
      </c>
      <c r="D108" s="832" t="s">
        <v>1648</v>
      </c>
      <c r="E108" s="832" t="s">
        <v>2901</v>
      </c>
      <c r="F108" s="832" t="s">
        <v>2914</v>
      </c>
      <c r="G108" s="832" t="s">
        <v>2915</v>
      </c>
      <c r="H108" s="849">
        <v>3</v>
      </c>
      <c r="I108" s="849">
        <v>378</v>
      </c>
      <c r="J108" s="832">
        <v>0.13043478260869565</v>
      </c>
      <c r="K108" s="832">
        <v>126</v>
      </c>
      <c r="L108" s="849">
        <v>23</v>
      </c>
      <c r="M108" s="849">
        <v>2898</v>
      </c>
      <c r="N108" s="832">
        <v>1</v>
      </c>
      <c r="O108" s="832">
        <v>126</v>
      </c>
      <c r="P108" s="849"/>
      <c r="Q108" s="849"/>
      <c r="R108" s="837"/>
      <c r="S108" s="850"/>
    </row>
    <row r="109" spans="1:19" ht="14.4" customHeight="1" x14ac:dyDescent="0.3">
      <c r="A109" s="831" t="s">
        <v>557</v>
      </c>
      <c r="B109" s="832" t="s">
        <v>2889</v>
      </c>
      <c r="C109" s="832" t="s">
        <v>580</v>
      </c>
      <c r="D109" s="832" t="s">
        <v>1648</v>
      </c>
      <c r="E109" s="832" t="s">
        <v>2901</v>
      </c>
      <c r="F109" s="832" t="s">
        <v>2920</v>
      </c>
      <c r="G109" s="832" t="s">
        <v>2921</v>
      </c>
      <c r="H109" s="849">
        <v>3</v>
      </c>
      <c r="I109" s="849">
        <v>5031</v>
      </c>
      <c r="J109" s="832"/>
      <c r="K109" s="832">
        <v>1677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557</v>
      </c>
      <c r="B110" s="832" t="s">
        <v>2889</v>
      </c>
      <c r="C110" s="832" t="s">
        <v>580</v>
      </c>
      <c r="D110" s="832" t="s">
        <v>1648</v>
      </c>
      <c r="E110" s="832" t="s">
        <v>2901</v>
      </c>
      <c r="F110" s="832" t="s">
        <v>2924</v>
      </c>
      <c r="G110" s="832" t="s">
        <v>2925</v>
      </c>
      <c r="H110" s="849">
        <v>232</v>
      </c>
      <c r="I110" s="849">
        <v>7733.32</v>
      </c>
      <c r="J110" s="832">
        <v>0.57568196097465107</v>
      </c>
      <c r="K110" s="832">
        <v>33.333275862068966</v>
      </c>
      <c r="L110" s="849">
        <v>403</v>
      </c>
      <c r="M110" s="849">
        <v>13433.32</v>
      </c>
      <c r="N110" s="832">
        <v>1</v>
      </c>
      <c r="O110" s="832">
        <v>33.333300248138954</v>
      </c>
      <c r="P110" s="849">
        <v>426</v>
      </c>
      <c r="Q110" s="849">
        <v>14199.99</v>
      </c>
      <c r="R110" s="837">
        <v>1.057072265084134</v>
      </c>
      <c r="S110" s="850">
        <v>33.33330985915493</v>
      </c>
    </row>
    <row r="111" spans="1:19" ht="14.4" customHeight="1" x14ac:dyDescent="0.3">
      <c r="A111" s="831" t="s">
        <v>557</v>
      </c>
      <c r="B111" s="832" t="s">
        <v>2889</v>
      </c>
      <c r="C111" s="832" t="s">
        <v>580</v>
      </c>
      <c r="D111" s="832" t="s">
        <v>1648</v>
      </c>
      <c r="E111" s="832" t="s">
        <v>2901</v>
      </c>
      <c r="F111" s="832" t="s">
        <v>2926</v>
      </c>
      <c r="G111" s="832" t="s">
        <v>2927</v>
      </c>
      <c r="H111" s="849">
        <v>527</v>
      </c>
      <c r="I111" s="849">
        <v>132277</v>
      </c>
      <c r="J111" s="832">
        <v>1.0821355236139631</v>
      </c>
      <c r="K111" s="832">
        <v>251</v>
      </c>
      <c r="L111" s="849">
        <v>487</v>
      </c>
      <c r="M111" s="849">
        <v>122237</v>
      </c>
      <c r="N111" s="832">
        <v>1</v>
      </c>
      <c r="O111" s="832">
        <v>251</v>
      </c>
      <c r="P111" s="849">
        <v>531</v>
      </c>
      <c r="Q111" s="849">
        <v>133812</v>
      </c>
      <c r="R111" s="837">
        <v>1.0946930961983687</v>
      </c>
      <c r="S111" s="850">
        <v>252</v>
      </c>
    </row>
    <row r="112" spans="1:19" ht="14.4" customHeight="1" x14ac:dyDescent="0.3">
      <c r="A112" s="831" t="s">
        <v>557</v>
      </c>
      <c r="B112" s="832" t="s">
        <v>2889</v>
      </c>
      <c r="C112" s="832" t="s">
        <v>580</v>
      </c>
      <c r="D112" s="832" t="s">
        <v>1648</v>
      </c>
      <c r="E112" s="832" t="s">
        <v>2901</v>
      </c>
      <c r="F112" s="832" t="s">
        <v>2928</v>
      </c>
      <c r="G112" s="832" t="s">
        <v>2929</v>
      </c>
      <c r="H112" s="849">
        <v>48</v>
      </c>
      <c r="I112" s="849">
        <v>5568</v>
      </c>
      <c r="J112" s="832">
        <v>0.77419354838709675</v>
      </c>
      <c r="K112" s="832">
        <v>116</v>
      </c>
      <c r="L112" s="849">
        <v>62</v>
      </c>
      <c r="M112" s="849">
        <v>7192</v>
      </c>
      <c r="N112" s="832">
        <v>1</v>
      </c>
      <c r="O112" s="832">
        <v>116</v>
      </c>
      <c r="P112" s="849">
        <v>47</v>
      </c>
      <c r="Q112" s="849">
        <v>5452</v>
      </c>
      <c r="R112" s="837">
        <v>0.75806451612903225</v>
      </c>
      <c r="S112" s="850">
        <v>116</v>
      </c>
    </row>
    <row r="113" spans="1:19" ht="14.4" customHeight="1" x14ac:dyDescent="0.3">
      <c r="A113" s="831" t="s">
        <v>557</v>
      </c>
      <c r="B113" s="832" t="s">
        <v>2889</v>
      </c>
      <c r="C113" s="832" t="s">
        <v>580</v>
      </c>
      <c r="D113" s="832" t="s">
        <v>1648</v>
      </c>
      <c r="E113" s="832" t="s">
        <v>2901</v>
      </c>
      <c r="F113" s="832" t="s">
        <v>2932</v>
      </c>
      <c r="G113" s="832" t="s">
        <v>2933</v>
      </c>
      <c r="H113" s="849">
        <v>3</v>
      </c>
      <c r="I113" s="849">
        <v>258</v>
      </c>
      <c r="J113" s="832"/>
      <c r="K113" s="832">
        <v>86</v>
      </c>
      <c r="L113" s="849"/>
      <c r="M113" s="849"/>
      <c r="N113" s="832"/>
      <c r="O113" s="832"/>
      <c r="P113" s="849">
        <v>1</v>
      </c>
      <c r="Q113" s="849">
        <v>86</v>
      </c>
      <c r="R113" s="837"/>
      <c r="S113" s="850">
        <v>86</v>
      </c>
    </row>
    <row r="114" spans="1:19" ht="14.4" customHeight="1" x14ac:dyDescent="0.3">
      <c r="A114" s="831" t="s">
        <v>557</v>
      </c>
      <c r="B114" s="832" t="s">
        <v>2889</v>
      </c>
      <c r="C114" s="832" t="s">
        <v>580</v>
      </c>
      <c r="D114" s="832" t="s">
        <v>1648</v>
      </c>
      <c r="E114" s="832" t="s">
        <v>2901</v>
      </c>
      <c r="F114" s="832" t="s">
        <v>2942</v>
      </c>
      <c r="G114" s="832" t="s">
        <v>2943</v>
      </c>
      <c r="H114" s="849">
        <v>18</v>
      </c>
      <c r="I114" s="849">
        <v>3294</v>
      </c>
      <c r="J114" s="832">
        <v>1.2857142857142858</v>
      </c>
      <c r="K114" s="832">
        <v>183</v>
      </c>
      <c r="L114" s="849">
        <v>14</v>
      </c>
      <c r="M114" s="849">
        <v>2562</v>
      </c>
      <c r="N114" s="832">
        <v>1</v>
      </c>
      <c r="O114" s="832">
        <v>183</v>
      </c>
      <c r="P114" s="849">
        <v>24</v>
      </c>
      <c r="Q114" s="849">
        <v>9000</v>
      </c>
      <c r="R114" s="837">
        <v>3.5128805620608898</v>
      </c>
      <c r="S114" s="850">
        <v>375</v>
      </c>
    </row>
    <row r="115" spans="1:19" ht="14.4" customHeight="1" x14ac:dyDescent="0.3">
      <c r="A115" s="831" t="s">
        <v>557</v>
      </c>
      <c r="B115" s="832" t="s">
        <v>2889</v>
      </c>
      <c r="C115" s="832" t="s">
        <v>580</v>
      </c>
      <c r="D115" s="832" t="s">
        <v>1649</v>
      </c>
      <c r="E115" s="832" t="s">
        <v>2890</v>
      </c>
      <c r="F115" s="832" t="s">
        <v>2891</v>
      </c>
      <c r="G115" s="832" t="s">
        <v>2892</v>
      </c>
      <c r="H115" s="849"/>
      <c r="I115" s="849"/>
      <c r="J115" s="832"/>
      <c r="K115" s="832"/>
      <c r="L115" s="849"/>
      <c r="M115" s="849"/>
      <c r="N115" s="832"/>
      <c r="O115" s="832"/>
      <c r="P115" s="849">
        <v>0.6</v>
      </c>
      <c r="Q115" s="849">
        <v>41.82</v>
      </c>
      <c r="R115" s="837"/>
      <c r="S115" s="850">
        <v>69.7</v>
      </c>
    </row>
    <row r="116" spans="1:19" ht="14.4" customHeight="1" x14ac:dyDescent="0.3">
      <c r="A116" s="831" t="s">
        <v>557</v>
      </c>
      <c r="B116" s="832" t="s">
        <v>2889</v>
      </c>
      <c r="C116" s="832" t="s">
        <v>580</v>
      </c>
      <c r="D116" s="832" t="s">
        <v>1649</v>
      </c>
      <c r="E116" s="832" t="s">
        <v>2890</v>
      </c>
      <c r="F116" s="832" t="s">
        <v>2893</v>
      </c>
      <c r="G116" s="832" t="s">
        <v>2894</v>
      </c>
      <c r="H116" s="849"/>
      <c r="I116" s="849"/>
      <c r="J116" s="832"/>
      <c r="K116" s="832"/>
      <c r="L116" s="849"/>
      <c r="M116" s="849"/>
      <c r="N116" s="832"/>
      <c r="O116" s="832"/>
      <c r="P116" s="849">
        <v>2.7</v>
      </c>
      <c r="Q116" s="849">
        <v>992.79</v>
      </c>
      <c r="R116" s="837"/>
      <c r="S116" s="850">
        <v>367.7</v>
      </c>
    </row>
    <row r="117" spans="1:19" ht="14.4" customHeight="1" x14ac:dyDescent="0.3">
      <c r="A117" s="831" t="s">
        <v>557</v>
      </c>
      <c r="B117" s="832" t="s">
        <v>2889</v>
      </c>
      <c r="C117" s="832" t="s">
        <v>580</v>
      </c>
      <c r="D117" s="832" t="s">
        <v>1649</v>
      </c>
      <c r="E117" s="832" t="s">
        <v>2890</v>
      </c>
      <c r="F117" s="832" t="s">
        <v>2895</v>
      </c>
      <c r="G117" s="832" t="s">
        <v>944</v>
      </c>
      <c r="H117" s="849"/>
      <c r="I117" s="849"/>
      <c r="J117" s="832"/>
      <c r="K117" s="832"/>
      <c r="L117" s="849"/>
      <c r="M117" s="849"/>
      <c r="N117" s="832"/>
      <c r="O117" s="832"/>
      <c r="P117" s="849">
        <v>0.30000000000000004</v>
      </c>
      <c r="Q117" s="849">
        <v>25.200000000000003</v>
      </c>
      <c r="R117" s="837"/>
      <c r="S117" s="850">
        <v>84</v>
      </c>
    </row>
    <row r="118" spans="1:19" ht="14.4" customHeight="1" x14ac:dyDescent="0.3">
      <c r="A118" s="831" t="s">
        <v>557</v>
      </c>
      <c r="B118" s="832" t="s">
        <v>2889</v>
      </c>
      <c r="C118" s="832" t="s">
        <v>580</v>
      </c>
      <c r="D118" s="832" t="s">
        <v>1649</v>
      </c>
      <c r="E118" s="832" t="s">
        <v>2901</v>
      </c>
      <c r="F118" s="832" t="s">
        <v>2902</v>
      </c>
      <c r="G118" s="832" t="s">
        <v>2903</v>
      </c>
      <c r="H118" s="849">
        <v>3</v>
      </c>
      <c r="I118" s="849">
        <v>249</v>
      </c>
      <c r="J118" s="832">
        <v>0.5</v>
      </c>
      <c r="K118" s="832">
        <v>83</v>
      </c>
      <c r="L118" s="849">
        <v>6</v>
      </c>
      <c r="M118" s="849">
        <v>498</v>
      </c>
      <c r="N118" s="832">
        <v>1</v>
      </c>
      <c r="O118" s="832">
        <v>83</v>
      </c>
      <c r="P118" s="849">
        <v>3</v>
      </c>
      <c r="Q118" s="849">
        <v>249</v>
      </c>
      <c r="R118" s="837">
        <v>0.5</v>
      </c>
      <c r="S118" s="850">
        <v>83</v>
      </c>
    </row>
    <row r="119" spans="1:19" ht="14.4" customHeight="1" x14ac:dyDescent="0.3">
      <c r="A119" s="831" t="s">
        <v>557</v>
      </c>
      <c r="B119" s="832" t="s">
        <v>2889</v>
      </c>
      <c r="C119" s="832" t="s">
        <v>580</v>
      </c>
      <c r="D119" s="832" t="s">
        <v>1649</v>
      </c>
      <c r="E119" s="832" t="s">
        <v>2901</v>
      </c>
      <c r="F119" s="832" t="s">
        <v>2904</v>
      </c>
      <c r="G119" s="832" t="s">
        <v>2905</v>
      </c>
      <c r="H119" s="849">
        <v>6</v>
      </c>
      <c r="I119" s="849">
        <v>222</v>
      </c>
      <c r="J119" s="832">
        <v>6</v>
      </c>
      <c r="K119" s="832">
        <v>37</v>
      </c>
      <c r="L119" s="849">
        <v>1</v>
      </c>
      <c r="M119" s="849">
        <v>37</v>
      </c>
      <c r="N119" s="832">
        <v>1</v>
      </c>
      <c r="O119" s="832">
        <v>37</v>
      </c>
      <c r="P119" s="849">
        <v>6</v>
      </c>
      <c r="Q119" s="849">
        <v>222</v>
      </c>
      <c r="R119" s="837">
        <v>6</v>
      </c>
      <c r="S119" s="850">
        <v>37</v>
      </c>
    </row>
    <row r="120" spans="1:19" ht="14.4" customHeight="1" x14ac:dyDescent="0.3">
      <c r="A120" s="831" t="s">
        <v>557</v>
      </c>
      <c r="B120" s="832" t="s">
        <v>2889</v>
      </c>
      <c r="C120" s="832" t="s">
        <v>580</v>
      </c>
      <c r="D120" s="832" t="s">
        <v>1649</v>
      </c>
      <c r="E120" s="832" t="s">
        <v>2901</v>
      </c>
      <c r="F120" s="832" t="s">
        <v>2912</v>
      </c>
      <c r="G120" s="832" t="s">
        <v>2913</v>
      </c>
      <c r="H120" s="849"/>
      <c r="I120" s="849"/>
      <c r="J120" s="832"/>
      <c r="K120" s="832"/>
      <c r="L120" s="849"/>
      <c r="M120" s="849"/>
      <c r="N120" s="832"/>
      <c r="O120" s="832"/>
      <c r="P120" s="849">
        <v>3</v>
      </c>
      <c r="Q120" s="849">
        <v>390</v>
      </c>
      <c r="R120" s="837"/>
      <c r="S120" s="850">
        <v>130</v>
      </c>
    </row>
    <row r="121" spans="1:19" ht="14.4" customHeight="1" x14ac:dyDescent="0.3">
      <c r="A121" s="831" t="s">
        <v>557</v>
      </c>
      <c r="B121" s="832" t="s">
        <v>2889</v>
      </c>
      <c r="C121" s="832" t="s">
        <v>580</v>
      </c>
      <c r="D121" s="832" t="s">
        <v>1649</v>
      </c>
      <c r="E121" s="832" t="s">
        <v>2901</v>
      </c>
      <c r="F121" s="832" t="s">
        <v>2914</v>
      </c>
      <c r="G121" s="832" t="s">
        <v>2915</v>
      </c>
      <c r="H121" s="849">
        <v>199</v>
      </c>
      <c r="I121" s="849">
        <v>25074</v>
      </c>
      <c r="J121" s="832">
        <v>0.74531835205992514</v>
      </c>
      <c r="K121" s="832">
        <v>126</v>
      </c>
      <c r="L121" s="849">
        <v>267</v>
      </c>
      <c r="M121" s="849">
        <v>33642</v>
      </c>
      <c r="N121" s="832">
        <v>1</v>
      </c>
      <c r="O121" s="832">
        <v>126</v>
      </c>
      <c r="P121" s="849">
        <v>245</v>
      </c>
      <c r="Q121" s="849">
        <v>31115</v>
      </c>
      <c r="R121" s="837">
        <v>0.92488555971702036</v>
      </c>
      <c r="S121" s="850">
        <v>127</v>
      </c>
    </row>
    <row r="122" spans="1:19" ht="14.4" customHeight="1" x14ac:dyDescent="0.3">
      <c r="A122" s="831" t="s">
        <v>557</v>
      </c>
      <c r="B122" s="832" t="s">
        <v>2889</v>
      </c>
      <c r="C122" s="832" t="s">
        <v>580</v>
      </c>
      <c r="D122" s="832" t="s">
        <v>1649</v>
      </c>
      <c r="E122" s="832" t="s">
        <v>2901</v>
      </c>
      <c r="F122" s="832" t="s">
        <v>2924</v>
      </c>
      <c r="G122" s="832" t="s">
        <v>2925</v>
      </c>
      <c r="H122" s="849">
        <v>153</v>
      </c>
      <c r="I122" s="849">
        <v>5099.99</v>
      </c>
      <c r="J122" s="832">
        <v>0.48264920040959014</v>
      </c>
      <c r="K122" s="832">
        <v>33.333267973856209</v>
      </c>
      <c r="L122" s="849">
        <v>317</v>
      </c>
      <c r="M122" s="849">
        <v>10566.66</v>
      </c>
      <c r="N122" s="832">
        <v>1</v>
      </c>
      <c r="O122" s="832">
        <v>33.333312302839119</v>
      </c>
      <c r="P122" s="849">
        <v>295</v>
      </c>
      <c r="Q122" s="849">
        <v>9833.32</v>
      </c>
      <c r="R122" s="837">
        <v>0.93059869438403431</v>
      </c>
      <c r="S122" s="850">
        <v>33.333288135593222</v>
      </c>
    </row>
    <row r="123" spans="1:19" ht="14.4" customHeight="1" x14ac:dyDescent="0.3">
      <c r="A123" s="831" t="s">
        <v>557</v>
      </c>
      <c r="B123" s="832" t="s">
        <v>2889</v>
      </c>
      <c r="C123" s="832" t="s">
        <v>580</v>
      </c>
      <c r="D123" s="832" t="s">
        <v>1649</v>
      </c>
      <c r="E123" s="832" t="s">
        <v>2901</v>
      </c>
      <c r="F123" s="832" t="s">
        <v>2926</v>
      </c>
      <c r="G123" s="832" t="s">
        <v>2927</v>
      </c>
      <c r="H123" s="849">
        <v>136</v>
      </c>
      <c r="I123" s="849">
        <v>34136</v>
      </c>
      <c r="J123" s="832">
        <v>2.0923076923076924</v>
      </c>
      <c r="K123" s="832">
        <v>251</v>
      </c>
      <c r="L123" s="849">
        <v>65</v>
      </c>
      <c r="M123" s="849">
        <v>16315</v>
      </c>
      <c r="N123" s="832">
        <v>1</v>
      </c>
      <c r="O123" s="832">
        <v>251</v>
      </c>
      <c r="P123" s="849">
        <v>61</v>
      </c>
      <c r="Q123" s="849">
        <v>15372</v>
      </c>
      <c r="R123" s="837">
        <v>0.94220042905301871</v>
      </c>
      <c r="S123" s="850">
        <v>252</v>
      </c>
    </row>
    <row r="124" spans="1:19" ht="14.4" customHeight="1" x14ac:dyDescent="0.3">
      <c r="A124" s="831" t="s">
        <v>557</v>
      </c>
      <c r="B124" s="832" t="s">
        <v>2889</v>
      </c>
      <c r="C124" s="832" t="s">
        <v>580</v>
      </c>
      <c r="D124" s="832" t="s">
        <v>1649</v>
      </c>
      <c r="E124" s="832" t="s">
        <v>2901</v>
      </c>
      <c r="F124" s="832" t="s">
        <v>2938</v>
      </c>
      <c r="G124" s="832" t="s">
        <v>2939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59</v>
      </c>
      <c r="R124" s="837"/>
      <c r="S124" s="850">
        <v>59</v>
      </c>
    </row>
    <row r="125" spans="1:19" ht="14.4" customHeight="1" x14ac:dyDescent="0.3">
      <c r="A125" s="831" t="s">
        <v>557</v>
      </c>
      <c r="B125" s="832" t="s">
        <v>2889</v>
      </c>
      <c r="C125" s="832" t="s">
        <v>580</v>
      </c>
      <c r="D125" s="832" t="s">
        <v>1649</v>
      </c>
      <c r="E125" s="832" t="s">
        <v>2901</v>
      </c>
      <c r="F125" s="832" t="s">
        <v>2946</v>
      </c>
      <c r="G125" s="832" t="s">
        <v>2947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374</v>
      </c>
      <c r="R125" s="837"/>
      <c r="S125" s="850">
        <v>374</v>
      </c>
    </row>
    <row r="126" spans="1:19" ht="14.4" customHeight="1" x14ac:dyDescent="0.3">
      <c r="A126" s="831" t="s">
        <v>557</v>
      </c>
      <c r="B126" s="832" t="s">
        <v>2889</v>
      </c>
      <c r="C126" s="832" t="s">
        <v>580</v>
      </c>
      <c r="D126" s="832" t="s">
        <v>1650</v>
      </c>
      <c r="E126" s="832" t="s">
        <v>2890</v>
      </c>
      <c r="F126" s="832" t="s">
        <v>2891</v>
      </c>
      <c r="G126" s="832" t="s">
        <v>2892</v>
      </c>
      <c r="H126" s="849">
        <v>0.4</v>
      </c>
      <c r="I126" s="849">
        <v>60.4</v>
      </c>
      <c r="J126" s="832"/>
      <c r="K126" s="832">
        <v>151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" customHeight="1" x14ac:dyDescent="0.3">
      <c r="A127" s="831" t="s">
        <v>557</v>
      </c>
      <c r="B127" s="832" t="s">
        <v>2889</v>
      </c>
      <c r="C127" s="832" t="s">
        <v>580</v>
      </c>
      <c r="D127" s="832" t="s">
        <v>1650</v>
      </c>
      <c r="E127" s="832" t="s">
        <v>2901</v>
      </c>
      <c r="F127" s="832" t="s">
        <v>2902</v>
      </c>
      <c r="G127" s="832" t="s">
        <v>2903</v>
      </c>
      <c r="H127" s="849">
        <v>1</v>
      </c>
      <c r="I127" s="849">
        <v>83</v>
      </c>
      <c r="J127" s="832">
        <v>0.25</v>
      </c>
      <c r="K127" s="832">
        <v>83</v>
      </c>
      <c r="L127" s="849">
        <v>4</v>
      </c>
      <c r="M127" s="849">
        <v>332</v>
      </c>
      <c r="N127" s="832">
        <v>1</v>
      </c>
      <c r="O127" s="832">
        <v>83</v>
      </c>
      <c r="P127" s="849">
        <v>2</v>
      </c>
      <c r="Q127" s="849">
        <v>166</v>
      </c>
      <c r="R127" s="837">
        <v>0.5</v>
      </c>
      <c r="S127" s="850">
        <v>83</v>
      </c>
    </row>
    <row r="128" spans="1:19" ht="14.4" customHeight="1" x14ac:dyDescent="0.3">
      <c r="A128" s="831" t="s">
        <v>557</v>
      </c>
      <c r="B128" s="832" t="s">
        <v>2889</v>
      </c>
      <c r="C128" s="832" t="s">
        <v>580</v>
      </c>
      <c r="D128" s="832" t="s">
        <v>1650</v>
      </c>
      <c r="E128" s="832" t="s">
        <v>2901</v>
      </c>
      <c r="F128" s="832" t="s">
        <v>2904</v>
      </c>
      <c r="G128" s="832" t="s">
        <v>2905</v>
      </c>
      <c r="H128" s="849">
        <v>61</v>
      </c>
      <c r="I128" s="849">
        <v>2257</v>
      </c>
      <c r="J128" s="832">
        <v>1.0517241379310345</v>
      </c>
      <c r="K128" s="832">
        <v>37</v>
      </c>
      <c r="L128" s="849">
        <v>58</v>
      </c>
      <c r="M128" s="849">
        <v>2146</v>
      </c>
      <c r="N128" s="832">
        <v>1</v>
      </c>
      <c r="O128" s="832">
        <v>37</v>
      </c>
      <c r="P128" s="849">
        <v>100</v>
      </c>
      <c r="Q128" s="849">
        <v>3700</v>
      </c>
      <c r="R128" s="837">
        <v>1.7241379310344827</v>
      </c>
      <c r="S128" s="850">
        <v>37</v>
      </c>
    </row>
    <row r="129" spans="1:19" ht="14.4" customHeight="1" x14ac:dyDescent="0.3">
      <c r="A129" s="831" t="s">
        <v>557</v>
      </c>
      <c r="B129" s="832" t="s">
        <v>2889</v>
      </c>
      <c r="C129" s="832" t="s">
        <v>580</v>
      </c>
      <c r="D129" s="832" t="s">
        <v>1650</v>
      </c>
      <c r="E129" s="832" t="s">
        <v>2901</v>
      </c>
      <c r="F129" s="832" t="s">
        <v>2914</v>
      </c>
      <c r="G129" s="832" t="s">
        <v>2915</v>
      </c>
      <c r="H129" s="849">
        <v>107</v>
      </c>
      <c r="I129" s="849">
        <v>13482</v>
      </c>
      <c r="J129" s="832">
        <v>0.61142857142857143</v>
      </c>
      <c r="K129" s="832">
        <v>126</v>
      </c>
      <c r="L129" s="849">
        <v>175</v>
      </c>
      <c r="M129" s="849">
        <v>22050</v>
      </c>
      <c r="N129" s="832">
        <v>1</v>
      </c>
      <c r="O129" s="832">
        <v>126</v>
      </c>
      <c r="P129" s="849">
        <v>148</v>
      </c>
      <c r="Q129" s="849">
        <v>18796</v>
      </c>
      <c r="R129" s="837">
        <v>0.85242630385487528</v>
      </c>
      <c r="S129" s="850">
        <v>127</v>
      </c>
    </row>
    <row r="130" spans="1:19" ht="14.4" customHeight="1" x14ac:dyDescent="0.3">
      <c r="A130" s="831" t="s">
        <v>557</v>
      </c>
      <c r="B130" s="832" t="s">
        <v>2889</v>
      </c>
      <c r="C130" s="832" t="s">
        <v>580</v>
      </c>
      <c r="D130" s="832" t="s">
        <v>1650</v>
      </c>
      <c r="E130" s="832" t="s">
        <v>2901</v>
      </c>
      <c r="F130" s="832" t="s">
        <v>2924</v>
      </c>
      <c r="G130" s="832" t="s">
        <v>2925</v>
      </c>
      <c r="H130" s="849">
        <v>84</v>
      </c>
      <c r="I130" s="849">
        <v>2800</v>
      </c>
      <c r="J130" s="832">
        <v>0.32812512817387818</v>
      </c>
      <c r="K130" s="832">
        <v>33.333333333333336</v>
      </c>
      <c r="L130" s="849">
        <v>256</v>
      </c>
      <c r="M130" s="849">
        <v>8533.33</v>
      </c>
      <c r="N130" s="832">
        <v>1</v>
      </c>
      <c r="O130" s="832">
        <v>33.3333203125</v>
      </c>
      <c r="P130" s="849">
        <v>274</v>
      </c>
      <c r="Q130" s="849">
        <v>9133.33</v>
      </c>
      <c r="R130" s="837">
        <v>1.0703125274658309</v>
      </c>
      <c r="S130" s="850">
        <v>33.333321167883213</v>
      </c>
    </row>
    <row r="131" spans="1:19" ht="14.4" customHeight="1" x14ac:dyDescent="0.3">
      <c r="A131" s="831" t="s">
        <v>557</v>
      </c>
      <c r="B131" s="832" t="s">
        <v>2889</v>
      </c>
      <c r="C131" s="832" t="s">
        <v>580</v>
      </c>
      <c r="D131" s="832" t="s">
        <v>1650</v>
      </c>
      <c r="E131" s="832" t="s">
        <v>2901</v>
      </c>
      <c r="F131" s="832" t="s">
        <v>2926</v>
      </c>
      <c r="G131" s="832" t="s">
        <v>2927</v>
      </c>
      <c r="H131" s="849">
        <v>61</v>
      </c>
      <c r="I131" s="849">
        <v>15311</v>
      </c>
      <c r="J131" s="832">
        <v>2.103448275862069</v>
      </c>
      <c r="K131" s="832">
        <v>251</v>
      </c>
      <c r="L131" s="849">
        <v>29</v>
      </c>
      <c r="M131" s="849">
        <v>7279</v>
      </c>
      <c r="N131" s="832">
        <v>1</v>
      </c>
      <c r="O131" s="832">
        <v>251</v>
      </c>
      <c r="P131" s="849">
        <v>52</v>
      </c>
      <c r="Q131" s="849">
        <v>13104</v>
      </c>
      <c r="R131" s="837">
        <v>1.8002472867152082</v>
      </c>
      <c r="S131" s="850">
        <v>252</v>
      </c>
    </row>
    <row r="132" spans="1:19" ht="14.4" customHeight="1" x14ac:dyDescent="0.3">
      <c r="A132" s="831" t="s">
        <v>557</v>
      </c>
      <c r="B132" s="832" t="s">
        <v>2889</v>
      </c>
      <c r="C132" s="832" t="s">
        <v>580</v>
      </c>
      <c r="D132" s="832" t="s">
        <v>1650</v>
      </c>
      <c r="E132" s="832" t="s">
        <v>2901</v>
      </c>
      <c r="F132" s="832" t="s">
        <v>2932</v>
      </c>
      <c r="G132" s="832" t="s">
        <v>2933</v>
      </c>
      <c r="H132" s="849">
        <v>1</v>
      </c>
      <c r="I132" s="849">
        <v>86</v>
      </c>
      <c r="J132" s="832"/>
      <c r="K132" s="832">
        <v>86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557</v>
      </c>
      <c r="B133" s="832" t="s">
        <v>2889</v>
      </c>
      <c r="C133" s="832" t="s">
        <v>580</v>
      </c>
      <c r="D133" s="832" t="s">
        <v>1650</v>
      </c>
      <c r="E133" s="832" t="s">
        <v>2901</v>
      </c>
      <c r="F133" s="832" t="s">
        <v>2942</v>
      </c>
      <c r="G133" s="832" t="s">
        <v>2943</v>
      </c>
      <c r="H133" s="849">
        <v>1</v>
      </c>
      <c r="I133" s="849">
        <v>183</v>
      </c>
      <c r="J133" s="832"/>
      <c r="K133" s="832">
        <v>183</v>
      </c>
      <c r="L133" s="849"/>
      <c r="M133" s="849"/>
      <c r="N133" s="832"/>
      <c r="O133" s="832"/>
      <c r="P133" s="849">
        <v>3</v>
      </c>
      <c r="Q133" s="849">
        <v>1125</v>
      </c>
      <c r="R133" s="837"/>
      <c r="S133" s="850">
        <v>375</v>
      </c>
    </row>
    <row r="134" spans="1:19" ht="14.4" customHeight="1" x14ac:dyDescent="0.3">
      <c r="A134" s="831" t="s">
        <v>557</v>
      </c>
      <c r="B134" s="832" t="s">
        <v>2889</v>
      </c>
      <c r="C134" s="832" t="s">
        <v>580</v>
      </c>
      <c r="D134" s="832" t="s">
        <v>1650</v>
      </c>
      <c r="E134" s="832" t="s">
        <v>2901</v>
      </c>
      <c r="F134" s="832" t="s">
        <v>2944</v>
      </c>
      <c r="G134" s="832" t="s">
        <v>2945</v>
      </c>
      <c r="H134" s="849">
        <v>1</v>
      </c>
      <c r="I134" s="849">
        <v>648</v>
      </c>
      <c r="J134" s="832"/>
      <c r="K134" s="832">
        <v>648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557</v>
      </c>
      <c r="B135" s="832" t="s">
        <v>2889</v>
      </c>
      <c r="C135" s="832" t="s">
        <v>580</v>
      </c>
      <c r="D135" s="832" t="s">
        <v>1650</v>
      </c>
      <c r="E135" s="832" t="s">
        <v>2901</v>
      </c>
      <c r="F135" s="832" t="s">
        <v>2946</v>
      </c>
      <c r="G135" s="832" t="s">
        <v>2947</v>
      </c>
      <c r="H135" s="849">
        <v>23</v>
      </c>
      <c r="I135" s="849">
        <v>8556</v>
      </c>
      <c r="J135" s="832">
        <v>0.35289750464013198</v>
      </c>
      <c r="K135" s="832">
        <v>372</v>
      </c>
      <c r="L135" s="849">
        <v>65</v>
      </c>
      <c r="M135" s="849">
        <v>24245</v>
      </c>
      <c r="N135" s="832">
        <v>1</v>
      </c>
      <c r="O135" s="832">
        <v>373</v>
      </c>
      <c r="P135" s="849">
        <v>81</v>
      </c>
      <c r="Q135" s="849">
        <v>30294</v>
      </c>
      <c r="R135" s="837">
        <v>1.2494947411837491</v>
      </c>
      <c r="S135" s="850">
        <v>374</v>
      </c>
    </row>
    <row r="136" spans="1:19" ht="14.4" customHeight="1" x14ac:dyDescent="0.3">
      <c r="A136" s="831" t="s">
        <v>557</v>
      </c>
      <c r="B136" s="832" t="s">
        <v>2889</v>
      </c>
      <c r="C136" s="832" t="s">
        <v>580</v>
      </c>
      <c r="D136" s="832" t="s">
        <v>1651</v>
      </c>
      <c r="E136" s="832" t="s">
        <v>2890</v>
      </c>
      <c r="F136" s="832" t="s">
        <v>2891</v>
      </c>
      <c r="G136" s="832" t="s">
        <v>2892</v>
      </c>
      <c r="H136" s="849"/>
      <c r="I136" s="849"/>
      <c r="J136" s="832"/>
      <c r="K136" s="832"/>
      <c r="L136" s="849"/>
      <c r="M136" s="849"/>
      <c r="N136" s="832"/>
      <c r="O136" s="832"/>
      <c r="P136" s="849">
        <v>0.30000000000000004</v>
      </c>
      <c r="Q136" s="849">
        <v>20.91</v>
      </c>
      <c r="R136" s="837"/>
      <c r="S136" s="850">
        <v>69.699999999999989</v>
      </c>
    </row>
    <row r="137" spans="1:19" ht="14.4" customHeight="1" x14ac:dyDescent="0.3">
      <c r="A137" s="831" t="s">
        <v>557</v>
      </c>
      <c r="B137" s="832" t="s">
        <v>2889</v>
      </c>
      <c r="C137" s="832" t="s">
        <v>580</v>
      </c>
      <c r="D137" s="832" t="s">
        <v>1651</v>
      </c>
      <c r="E137" s="832" t="s">
        <v>2890</v>
      </c>
      <c r="F137" s="832" t="s">
        <v>2899</v>
      </c>
      <c r="G137" s="832" t="s">
        <v>2900</v>
      </c>
      <c r="H137" s="849">
        <v>4</v>
      </c>
      <c r="I137" s="849">
        <v>11974</v>
      </c>
      <c r="J137" s="832"/>
      <c r="K137" s="832">
        <v>2993.5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557</v>
      </c>
      <c r="B138" s="832" t="s">
        <v>2889</v>
      </c>
      <c r="C138" s="832" t="s">
        <v>580</v>
      </c>
      <c r="D138" s="832" t="s">
        <v>1651</v>
      </c>
      <c r="E138" s="832" t="s">
        <v>2901</v>
      </c>
      <c r="F138" s="832" t="s">
        <v>2904</v>
      </c>
      <c r="G138" s="832" t="s">
        <v>2905</v>
      </c>
      <c r="H138" s="849">
        <v>3</v>
      </c>
      <c r="I138" s="849">
        <v>111</v>
      </c>
      <c r="J138" s="832">
        <v>0.75</v>
      </c>
      <c r="K138" s="832">
        <v>37</v>
      </c>
      <c r="L138" s="849">
        <v>4</v>
      </c>
      <c r="M138" s="849">
        <v>148</v>
      </c>
      <c r="N138" s="832">
        <v>1</v>
      </c>
      <c r="O138" s="832">
        <v>37</v>
      </c>
      <c r="P138" s="849">
        <v>3</v>
      </c>
      <c r="Q138" s="849">
        <v>111</v>
      </c>
      <c r="R138" s="837">
        <v>0.75</v>
      </c>
      <c r="S138" s="850">
        <v>37</v>
      </c>
    </row>
    <row r="139" spans="1:19" ht="14.4" customHeight="1" x14ac:dyDescent="0.3">
      <c r="A139" s="831" t="s">
        <v>557</v>
      </c>
      <c r="B139" s="832" t="s">
        <v>2889</v>
      </c>
      <c r="C139" s="832" t="s">
        <v>580</v>
      </c>
      <c r="D139" s="832" t="s">
        <v>1651</v>
      </c>
      <c r="E139" s="832" t="s">
        <v>2901</v>
      </c>
      <c r="F139" s="832" t="s">
        <v>2914</v>
      </c>
      <c r="G139" s="832" t="s">
        <v>2915</v>
      </c>
      <c r="H139" s="849">
        <v>1</v>
      </c>
      <c r="I139" s="849">
        <v>126</v>
      </c>
      <c r="J139" s="832"/>
      <c r="K139" s="832">
        <v>126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557</v>
      </c>
      <c r="B140" s="832" t="s">
        <v>2889</v>
      </c>
      <c r="C140" s="832" t="s">
        <v>580</v>
      </c>
      <c r="D140" s="832" t="s">
        <v>1651</v>
      </c>
      <c r="E140" s="832" t="s">
        <v>2901</v>
      </c>
      <c r="F140" s="832" t="s">
        <v>2936</v>
      </c>
      <c r="G140" s="832" t="s">
        <v>2937</v>
      </c>
      <c r="H140" s="849">
        <v>1</v>
      </c>
      <c r="I140" s="849">
        <v>131</v>
      </c>
      <c r="J140" s="832"/>
      <c r="K140" s="832">
        <v>131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557</v>
      </c>
      <c r="B141" s="832" t="s">
        <v>2889</v>
      </c>
      <c r="C141" s="832" t="s">
        <v>580</v>
      </c>
      <c r="D141" s="832" t="s">
        <v>2886</v>
      </c>
      <c r="E141" s="832" t="s">
        <v>2901</v>
      </c>
      <c r="F141" s="832" t="s">
        <v>2904</v>
      </c>
      <c r="G141" s="832" t="s">
        <v>2905</v>
      </c>
      <c r="H141" s="849"/>
      <c r="I141" s="849"/>
      <c r="J141" s="832"/>
      <c r="K141" s="832"/>
      <c r="L141" s="849">
        <v>1</v>
      </c>
      <c r="M141" s="849">
        <v>37</v>
      </c>
      <c r="N141" s="832">
        <v>1</v>
      </c>
      <c r="O141" s="832">
        <v>37</v>
      </c>
      <c r="P141" s="849">
        <v>2</v>
      </c>
      <c r="Q141" s="849">
        <v>74</v>
      </c>
      <c r="R141" s="837">
        <v>2</v>
      </c>
      <c r="S141" s="850">
        <v>37</v>
      </c>
    </row>
    <row r="142" spans="1:19" ht="14.4" customHeight="1" x14ac:dyDescent="0.3">
      <c r="A142" s="831" t="s">
        <v>557</v>
      </c>
      <c r="B142" s="832" t="s">
        <v>2889</v>
      </c>
      <c r="C142" s="832" t="s">
        <v>580</v>
      </c>
      <c r="D142" s="832" t="s">
        <v>2886</v>
      </c>
      <c r="E142" s="832" t="s">
        <v>2901</v>
      </c>
      <c r="F142" s="832" t="s">
        <v>2924</v>
      </c>
      <c r="G142" s="832" t="s">
        <v>2925</v>
      </c>
      <c r="H142" s="849"/>
      <c r="I142" s="849"/>
      <c r="J142" s="832"/>
      <c r="K142" s="832"/>
      <c r="L142" s="849">
        <v>1</v>
      </c>
      <c r="M142" s="849">
        <v>33.33</v>
      </c>
      <c r="N142" s="832">
        <v>1</v>
      </c>
      <c r="O142" s="832">
        <v>33.33</v>
      </c>
      <c r="P142" s="849"/>
      <c r="Q142" s="849"/>
      <c r="R142" s="837"/>
      <c r="S142" s="850"/>
    </row>
    <row r="143" spans="1:19" ht="14.4" customHeight="1" x14ac:dyDescent="0.3">
      <c r="A143" s="831" t="s">
        <v>557</v>
      </c>
      <c r="B143" s="832" t="s">
        <v>2889</v>
      </c>
      <c r="C143" s="832" t="s">
        <v>580</v>
      </c>
      <c r="D143" s="832" t="s">
        <v>2886</v>
      </c>
      <c r="E143" s="832" t="s">
        <v>2901</v>
      </c>
      <c r="F143" s="832" t="s">
        <v>2946</v>
      </c>
      <c r="G143" s="832" t="s">
        <v>2947</v>
      </c>
      <c r="H143" s="849"/>
      <c r="I143" s="849"/>
      <c r="J143" s="832"/>
      <c r="K143" s="832"/>
      <c r="L143" s="849">
        <v>1</v>
      </c>
      <c r="M143" s="849">
        <v>373</v>
      </c>
      <c r="N143" s="832">
        <v>1</v>
      </c>
      <c r="O143" s="832">
        <v>373</v>
      </c>
      <c r="P143" s="849"/>
      <c r="Q143" s="849"/>
      <c r="R143" s="837"/>
      <c r="S143" s="850"/>
    </row>
    <row r="144" spans="1:19" ht="14.4" customHeight="1" x14ac:dyDescent="0.3">
      <c r="A144" s="831" t="s">
        <v>557</v>
      </c>
      <c r="B144" s="832" t="s">
        <v>2889</v>
      </c>
      <c r="C144" s="832" t="s">
        <v>580</v>
      </c>
      <c r="D144" s="832" t="s">
        <v>2887</v>
      </c>
      <c r="E144" s="832" t="s">
        <v>2901</v>
      </c>
      <c r="F144" s="832" t="s">
        <v>2914</v>
      </c>
      <c r="G144" s="832" t="s">
        <v>2915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127</v>
      </c>
      <c r="R144" s="837"/>
      <c r="S144" s="850">
        <v>127</v>
      </c>
    </row>
    <row r="145" spans="1:19" ht="14.4" customHeight="1" x14ac:dyDescent="0.3">
      <c r="A145" s="831" t="s">
        <v>557</v>
      </c>
      <c r="B145" s="832" t="s">
        <v>2889</v>
      </c>
      <c r="C145" s="832" t="s">
        <v>580</v>
      </c>
      <c r="D145" s="832" t="s">
        <v>2887</v>
      </c>
      <c r="E145" s="832" t="s">
        <v>2901</v>
      </c>
      <c r="F145" s="832" t="s">
        <v>2924</v>
      </c>
      <c r="G145" s="832" t="s">
        <v>2925</v>
      </c>
      <c r="H145" s="849">
        <v>13</v>
      </c>
      <c r="I145" s="849">
        <v>433.33</v>
      </c>
      <c r="J145" s="832">
        <v>1.0833520838020951</v>
      </c>
      <c r="K145" s="832">
        <v>33.333076923076923</v>
      </c>
      <c r="L145" s="849">
        <v>12</v>
      </c>
      <c r="M145" s="849">
        <v>399.98999999999995</v>
      </c>
      <c r="N145" s="832">
        <v>1</v>
      </c>
      <c r="O145" s="832">
        <v>33.332499999999996</v>
      </c>
      <c r="P145" s="849">
        <v>9</v>
      </c>
      <c r="Q145" s="849">
        <v>300</v>
      </c>
      <c r="R145" s="837">
        <v>0.75001875046876176</v>
      </c>
      <c r="S145" s="850">
        <v>33.333333333333336</v>
      </c>
    </row>
    <row r="146" spans="1:19" ht="14.4" customHeight="1" x14ac:dyDescent="0.3">
      <c r="A146" s="831" t="s">
        <v>557</v>
      </c>
      <c r="B146" s="832" t="s">
        <v>2889</v>
      </c>
      <c r="C146" s="832" t="s">
        <v>580</v>
      </c>
      <c r="D146" s="832" t="s">
        <v>2887</v>
      </c>
      <c r="E146" s="832" t="s">
        <v>2901</v>
      </c>
      <c r="F146" s="832" t="s">
        <v>2926</v>
      </c>
      <c r="G146" s="832" t="s">
        <v>2927</v>
      </c>
      <c r="H146" s="849">
        <v>2</v>
      </c>
      <c r="I146" s="849">
        <v>502</v>
      </c>
      <c r="J146" s="832"/>
      <c r="K146" s="832">
        <v>251</v>
      </c>
      <c r="L146" s="849"/>
      <c r="M146" s="849"/>
      <c r="N146" s="832"/>
      <c r="O146" s="832"/>
      <c r="P146" s="849">
        <v>1</v>
      </c>
      <c r="Q146" s="849">
        <v>252</v>
      </c>
      <c r="R146" s="837"/>
      <c r="S146" s="850">
        <v>252</v>
      </c>
    </row>
    <row r="147" spans="1:19" ht="14.4" customHeight="1" x14ac:dyDescent="0.3">
      <c r="A147" s="831" t="s">
        <v>557</v>
      </c>
      <c r="B147" s="832" t="s">
        <v>2889</v>
      </c>
      <c r="C147" s="832" t="s">
        <v>580</v>
      </c>
      <c r="D147" s="832" t="s">
        <v>2887</v>
      </c>
      <c r="E147" s="832" t="s">
        <v>2901</v>
      </c>
      <c r="F147" s="832" t="s">
        <v>2946</v>
      </c>
      <c r="G147" s="832" t="s">
        <v>2947</v>
      </c>
      <c r="H147" s="849">
        <v>21</v>
      </c>
      <c r="I147" s="849">
        <v>7812</v>
      </c>
      <c r="J147" s="832">
        <v>1.6110538255310374</v>
      </c>
      <c r="K147" s="832">
        <v>372</v>
      </c>
      <c r="L147" s="849">
        <v>13</v>
      </c>
      <c r="M147" s="849">
        <v>4849</v>
      </c>
      <c r="N147" s="832">
        <v>1</v>
      </c>
      <c r="O147" s="832">
        <v>373</v>
      </c>
      <c r="P147" s="849">
        <v>11</v>
      </c>
      <c r="Q147" s="849">
        <v>4114</v>
      </c>
      <c r="R147" s="837">
        <v>0.84842235512476805</v>
      </c>
      <c r="S147" s="850">
        <v>374</v>
      </c>
    </row>
    <row r="148" spans="1:19" ht="14.4" customHeight="1" x14ac:dyDescent="0.3">
      <c r="A148" s="831" t="s">
        <v>557</v>
      </c>
      <c r="B148" s="832" t="s">
        <v>2889</v>
      </c>
      <c r="C148" s="832" t="s">
        <v>580</v>
      </c>
      <c r="D148" s="832" t="s">
        <v>1652</v>
      </c>
      <c r="E148" s="832" t="s">
        <v>2901</v>
      </c>
      <c r="F148" s="832" t="s">
        <v>2902</v>
      </c>
      <c r="G148" s="832" t="s">
        <v>2903</v>
      </c>
      <c r="H148" s="849">
        <v>1</v>
      </c>
      <c r="I148" s="849">
        <v>83</v>
      </c>
      <c r="J148" s="832"/>
      <c r="K148" s="832">
        <v>83</v>
      </c>
      <c r="L148" s="849"/>
      <c r="M148" s="849"/>
      <c r="N148" s="832"/>
      <c r="O148" s="832"/>
      <c r="P148" s="849">
        <v>4</v>
      </c>
      <c r="Q148" s="849">
        <v>332</v>
      </c>
      <c r="R148" s="837"/>
      <c r="S148" s="850">
        <v>83</v>
      </c>
    </row>
    <row r="149" spans="1:19" ht="14.4" customHeight="1" x14ac:dyDescent="0.3">
      <c r="A149" s="831" t="s">
        <v>557</v>
      </c>
      <c r="B149" s="832" t="s">
        <v>2889</v>
      </c>
      <c r="C149" s="832" t="s">
        <v>580</v>
      </c>
      <c r="D149" s="832" t="s">
        <v>1652</v>
      </c>
      <c r="E149" s="832" t="s">
        <v>2901</v>
      </c>
      <c r="F149" s="832" t="s">
        <v>2904</v>
      </c>
      <c r="G149" s="832" t="s">
        <v>2905</v>
      </c>
      <c r="H149" s="849">
        <v>11</v>
      </c>
      <c r="I149" s="849">
        <v>407</v>
      </c>
      <c r="J149" s="832"/>
      <c r="K149" s="832">
        <v>37</v>
      </c>
      <c r="L149" s="849"/>
      <c r="M149" s="849"/>
      <c r="N149" s="832"/>
      <c r="O149" s="832"/>
      <c r="P149" s="849">
        <v>4</v>
      </c>
      <c r="Q149" s="849">
        <v>148</v>
      </c>
      <c r="R149" s="837"/>
      <c r="S149" s="850">
        <v>37</v>
      </c>
    </row>
    <row r="150" spans="1:19" ht="14.4" customHeight="1" x14ac:dyDescent="0.3">
      <c r="A150" s="831" t="s">
        <v>557</v>
      </c>
      <c r="B150" s="832" t="s">
        <v>2889</v>
      </c>
      <c r="C150" s="832" t="s">
        <v>580</v>
      </c>
      <c r="D150" s="832" t="s">
        <v>1652</v>
      </c>
      <c r="E150" s="832" t="s">
        <v>2901</v>
      </c>
      <c r="F150" s="832" t="s">
        <v>2914</v>
      </c>
      <c r="G150" s="832" t="s">
        <v>2915</v>
      </c>
      <c r="H150" s="849">
        <v>111</v>
      </c>
      <c r="I150" s="849">
        <v>13986</v>
      </c>
      <c r="J150" s="832">
        <v>1.6323529411764706</v>
      </c>
      <c r="K150" s="832">
        <v>126</v>
      </c>
      <c r="L150" s="849">
        <v>68</v>
      </c>
      <c r="M150" s="849">
        <v>8568</v>
      </c>
      <c r="N150" s="832">
        <v>1</v>
      </c>
      <c r="O150" s="832">
        <v>126</v>
      </c>
      <c r="P150" s="849">
        <v>75</v>
      </c>
      <c r="Q150" s="849">
        <v>9525</v>
      </c>
      <c r="R150" s="837">
        <v>1.1116946778711485</v>
      </c>
      <c r="S150" s="850">
        <v>127</v>
      </c>
    </row>
    <row r="151" spans="1:19" ht="14.4" customHeight="1" x14ac:dyDescent="0.3">
      <c r="A151" s="831" t="s">
        <v>557</v>
      </c>
      <c r="B151" s="832" t="s">
        <v>2889</v>
      </c>
      <c r="C151" s="832" t="s">
        <v>580</v>
      </c>
      <c r="D151" s="832" t="s">
        <v>1652</v>
      </c>
      <c r="E151" s="832" t="s">
        <v>2901</v>
      </c>
      <c r="F151" s="832" t="s">
        <v>2924</v>
      </c>
      <c r="G151" s="832" t="s">
        <v>2925</v>
      </c>
      <c r="H151" s="849">
        <v>127</v>
      </c>
      <c r="I151" s="849">
        <v>4233.34</v>
      </c>
      <c r="J151" s="832">
        <v>0.5381368967261837</v>
      </c>
      <c r="K151" s="832">
        <v>33.333385826771654</v>
      </c>
      <c r="L151" s="849">
        <v>236</v>
      </c>
      <c r="M151" s="849">
        <v>7866.66</v>
      </c>
      <c r="N151" s="832">
        <v>1</v>
      </c>
      <c r="O151" s="832">
        <v>33.33330508474576</v>
      </c>
      <c r="P151" s="849">
        <v>181</v>
      </c>
      <c r="Q151" s="849">
        <v>6033.33</v>
      </c>
      <c r="R151" s="837">
        <v>0.76694937877065994</v>
      </c>
      <c r="S151" s="850">
        <v>33.333314917127069</v>
      </c>
    </row>
    <row r="152" spans="1:19" ht="14.4" customHeight="1" x14ac:dyDescent="0.3">
      <c r="A152" s="831" t="s">
        <v>557</v>
      </c>
      <c r="B152" s="832" t="s">
        <v>2889</v>
      </c>
      <c r="C152" s="832" t="s">
        <v>580</v>
      </c>
      <c r="D152" s="832" t="s">
        <v>1652</v>
      </c>
      <c r="E152" s="832" t="s">
        <v>2901</v>
      </c>
      <c r="F152" s="832" t="s">
        <v>2926</v>
      </c>
      <c r="G152" s="832" t="s">
        <v>2927</v>
      </c>
      <c r="H152" s="849">
        <v>154</v>
      </c>
      <c r="I152" s="849">
        <v>38654</v>
      </c>
      <c r="J152" s="832">
        <v>0.88</v>
      </c>
      <c r="K152" s="832">
        <v>251</v>
      </c>
      <c r="L152" s="849">
        <v>175</v>
      </c>
      <c r="M152" s="849">
        <v>43925</v>
      </c>
      <c r="N152" s="832">
        <v>1</v>
      </c>
      <c r="O152" s="832">
        <v>251</v>
      </c>
      <c r="P152" s="849">
        <v>115</v>
      </c>
      <c r="Q152" s="849">
        <v>28980</v>
      </c>
      <c r="R152" s="837">
        <v>0.65976095617529884</v>
      </c>
      <c r="S152" s="850">
        <v>252</v>
      </c>
    </row>
    <row r="153" spans="1:19" ht="14.4" customHeight="1" x14ac:dyDescent="0.3">
      <c r="A153" s="831" t="s">
        <v>557</v>
      </c>
      <c r="B153" s="832" t="s">
        <v>2889</v>
      </c>
      <c r="C153" s="832" t="s">
        <v>580</v>
      </c>
      <c r="D153" s="832" t="s">
        <v>1652</v>
      </c>
      <c r="E153" s="832" t="s">
        <v>2901</v>
      </c>
      <c r="F153" s="832" t="s">
        <v>2928</v>
      </c>
      <c r="G153" s="832" t="s">
        <v>2929</v>
      </c>
      <c r="H153" s="849">
        <v>1</v>
      </c>
      <c r="I153" s="849">
        <v>116</v>
      </c>
      <c r="J153" s="832"/>
      <c r="K153" s="832">
        <v>116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557</v>
      </c>
      <c r="B154" s="832" t="s">
        <v>2889</v>
      </c>
      <c r="C154" s="832" t="s">
        <v>580</v>
      </c>
      <c r="D154" s="832" t="s">
        <v>1652</v>
      </c>
      <c r="E154" s="832" t="s">
        <v>2901</v>
      </c>
      <c r="F154" s="832" t="s">
        <v>2938</v>
      </c>
      <c r="G154" s="832" t="s">
        <v>2939</v>
      </c>
      <c r="H154" s="849"/>
      <c r="I154" s="849"/>
      <c r="J154" s="832"/>
      <c r="K154" s="832"/>
      <c r="L154" s="849"/>
      <c r="M154" s="849"/>
      <c r="N154" s="832"/>
      <c r="O154" s="832"/>
      <c r="P154" s="849">
        <v>2</v>
      </c>
      <c r="Q154" s="849">
        <v>118</v>
      </c>
      <c r="R154" s="837"/>
      <c r="S154" s="850">
        <v>59</v>
      </c>
    </row>
    <row r="155" spans="1:19" ht="14.4" customHeight="1" x14ac:dyDescent="0.3">
      <c r="A155" s="831" t="s">
        <v>557</v>
      </c>
      <c r="B155" s="832" t="s">
        <v>2950</v>
      </c>
      <c r="C155" s="832" t="s">
        <v>580</v>
      </c>
      <c r="D155" s="832" t="s">
        <v>2881</v>
      </c>
      <c r="E155" s="832" t="s">
        <v>2890</v>
      </c>
      <c r="F155" s="832" t="s">
        <v>2899</v>
      </c>
      <c r="G155" s="832" t="s">
        <v>2900</v>
      </c>
      <c r="H155" s="849">
        <v>4</v>
      </c>
      <c r="I155" s="849">
        <v>11974</v>
      </c>
      <c r="J155" s="832"/>
      <c r="K155" s="832">
        <v>2993.5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557</v>
      </c>
      <c r="B156" s="832" t="s">
        <v>2950</v>
      </c>
      <c r="C156" s="832" t="s">
        <v>580</v>
      </c>
      <c r="D156" s="832" t="s">
        <v>2881</v>
      </c>
      <c r="E156" s="832" t="s">
        <v>2901</v>
      </c>
      <c r="F156" s="832" t="s">
        <v>2953</v>
      </c>
      <c r="G156" s="832" t="s">
        <v>2954</v>
      </c>
      <c r="H156" s="849">
        <v>2</v>
      </c>
      <c r="I156" s="849">
        <v>252</v>
      </c>
      <c r="J156" s="832">
        <v>2</v>
      </c>
      <c r="K156" s="832">
        <v>126</v>
      </c>
      <c r="L156" s="849">
        <v>1</v>
      </c>
      <c r="M156" s="849">
        <v>126</v>
      </c>
      <c r="N156" s="832">
        <v>1</v>
      </c>
      <c r="O156" s="832">
        <v>126</v>
      </c>
      <c r="P156" s="849"/>
      <c r="Q156" s="849"/>
      <c r="R156" s="837"/>
      <c r="S156" s="850"/>
    </row>
    <row r="157" spans="1:19" ht="14.4" customHeight="1" x14ac:dyDescent="0.3">
      <c r="A157" s="831" t="s">
        <v>557</v>
      </c>
      <c r="B157" s="832" t="s">
        <v>2950</v>
      </c>
      <c r="C157" s="832" t="s">
        <v>580</v>
      </c>
      <c r="D157" s="832" t="s">
        <v>2881</v>
      </c>
      <c r="E157" s="832" t="s">
        <v>2901</v>
      </c>
      <c r="F157" s="832" t="s">
        <v>2955</v>
      </c>
      <c r="G157" s="832" t="s">
        <v>2956</v>
      </c>
      <c r="H157" s="849">
        <v>3</v>
      </c>
      <c r="I157" s="849">
        <v>783</v>
      </c>
      <c r="J157" s="832">
        <v>3</v>
      </c>
      <c r="K157" s="832">
        <v>261</v>
      </c>
      <c r="L157" s="849">
        <v>1</v>
      </c>
      <c r="M157" s="849">
        <v>261</v>
      </c>
      <c r="N157" s="832">
        <v>1</v>
      </c>
      <c r="O157" s="832">
        <v>261</v>
      </c>
      <c r="P157" s="849"/>
      <c r="Q157" s="849"/>
      <c r="R157" s="837"/>
      <c r="S157" s="850"/>
    </row>
    <row r="158" spans="1:19" ht="14.4" customHeight="1" x14ac:dyDescent="0.3">
      <c r="A158" s="831" t="s">
        <v>557</v>
      </c>
      <c r="B158" s="832" t="s">
        <v>2950</v>
      </c>
      <c r="C158" s="832" t="s">
        <v>580</v>
      </c>
      <c r="D158" s="832" t="s">
        <v>1642</v>
      </c>
      <c r="E158" s="832" t="s">
        <v>2890</v>
      </c>
      <c r="F158" s="832" t="s">
        <v>2899</v>
      </c>
      <c r="G158" s="832" t="s">
        <v>2900</v>
      </c>
      <c r="H158" s="849">
        <v>15</v>
      </c>
      <c r="I158" s="849">
        <v>43910.14</v>
      </c>
      <c r="J158" s="832">
        <v>1.2631751248212113</v>
      </c>
      <c r="K158" s="832">
        <v>2927.3426666666664</v>
      </c>
      <c r="L158" s="849">
        <v>12</v>
      </c>
      <c r="M158" s="849">
        <v>34761.72</v>
      </c>
      <c r="N158" s="832">
        <v>1</v>
      </c>
      <c r="O158" s="832">
        <v>2896.81</v>
      </c>
      <c r="P158" s="849">
        <v>8</v>
      </c>
      <c r="Q158" s="849">
        <v>23603.360000000001</v>
      </c>
      <c r="R158" s="837">
        <v>0.67900437607805364</v>
      </c>
      <c r="S158" s="850">
        <v>2950.42</v>
      </c>
    </row>
    <row r="159" spans="1:19" ht="14.4" customHeight="1" x14ac:dyDescent="0.3">
      <c r="A159" s="831" t="s">
        <v>557</v>
      </c>
      <c r="B159" s="832" t="s">
        <v>2950</v>
      </c>
      <c r="C159" s="832" t="s">
        <v>580</v>
      </c>
      <c r="D159" s="832" t="s">
        <v>1642</v>
      </c>
      <c r="E159" s="832" t="s">
        <v>2901</v>
      </c>
      <c r="F159" s="832" t="s">
        <v>2951</v>
      </c>
      <c r="G159" s="832" t="s">
        <v>2952</v>
      </c>
      <c r="H159" s="849"/>
      <c r="I159" s="849"/>
      <c r="J159" s="832"/>
      <c r="K159" s="832"/>
      <c r="L159" s="849">
        <v>6</v>
      </c>
      <c r="M159" s="849">
        <v>1506</v>
      </c>
      <c r="N159" s="832">
        <v>1</v>
      </c>
      <c r="O159" s="832">
        <v>251</v>
      </c>
      <c r="P159" s="849">
        <v>8</v>
      </c>
      <c r="Q159" s="849">
        <v>2016</v>
      </c>
      <c r="R159" s="837">
        <v>1.3386454183266931</v>
      </c>
      <c r="S159" s="850">
        <v>252</v>
      </c>
    </row>
    <row r="160" spans="1:19" ht="14.4" customHeight="1" x14ac:dyDescent="0.3">
      <c r="A160" s="831" t="s">
        <v>557</v>
      </c>
      <c r="B160" s="832" t="s">
        <v>2950</v>
      </c>
      <c r="C160" s="832" t="s">
        <v>580</v>
      </c>
      <c r="D160" s="832" t="s">
        <v>1642</v>
      </c>
      <c r="E160" s="832" t="s">
        <v>2901</v>
      </c>
      <c r="F160" s="832" t="s">
        <v>2953</v>
      </c>
      <c r="G160" s="832" t="s">
        <v>2954</v>
      </c>
      <c r="H160" s="849">
        <v>10</v>
      </c>
      <c r="I160" s="849">
        <v>1260</v>
      </c>
      <c r="J160" s="832">
        <v>0.29411764705882354</v>
      </c>
      <c r="K160" s="832">
        <v>126</v>
      </c>
      <c r="L160" s="849">
        <v>34</v>
      </c>
      <c r="M160" s="849">
        <v>4284</v>
      </c>
      <c r="N160" s="832">
        <v>1</v>
      </c>
      <c r="O160" s="832">
        <v>126</v>
      </c>
      <c r="P160" s="849">
        <v>31</v>
      </c>
      <c r="Q160" s="849">
        <v>3937</v>
      </c>
      <c r="R160" s="837">
        <v>0.91900093370681601</v>
      </c>
      <c r="S160" s="850">
        <v>127</v>
      </c>
    </row>
    <row r="161" spans="1:19" ht="14.4" customHeight="1" x14ac:dyDescent="0.3">
      <c r="A161" s="831" t="s">
        <v>557</v>
      </c>
      <c r="B161" s="832" t="s">
        <v>2950</v>
      </c>
      <c r="C161" s="832" t="s">
        <v>580</v>
      </c>
      <c r="D161" s="832" t="s">
        <v>1642</v>
      </c>
      <c r="E161" s="832" t="s">
        <v>2901</v>
      </c>
      <c r="F161" s="832" t="s">
        <v>2955</v>
      </c>
      <c r="G161" s="832" t="s">
        <v>2956</v>
      </c>
      <c r="H161" s="849">
        <v>6</v>
      </c>
      <c r="I161" s="849">
        <v>1566</v>
      </c>
      <c r="J161" s="832">
        <v>0.54545454545454541</v>
      </c>
      <c r="K161" s="832">
        <v>261</v>
      </c>
      <c r="L161" s="849">
        <v>11</v>
      </c>
      <c r="M161" s="849">
        <v>2871</v>
      </c>
      <c r="N161" s="832">
        <v>1</v>
      </c>
      <c r="O161" s="832">
        <v>261</v>
      </c>
      <c r="P161" s="849">
        <v>9</v>
      </c>
      <c r="Q161" s="849">
        <v>2358</v>
      </c>
      <c r="R161" s="837">
        <v>0.82131661442006265</v>
      </c>
      <c r="S161" s="850">
        <v>262</v>
      </c>
    </row>
    <row r="162" spans="1:19" ht="14.4" customHeight="1" x14ac:dyDescent="0.3">
      <c r="A162" s="831" t="s">
        <v>557</v>
      </c>
      <c r="B162" s="832" t="s">
        <v>2950</v>
      </c>
      <c r="C162" s="832" t="s">
        <v>580</v>
      </c>
      <c r="D162" s="832" t="s">
        <v>1644</v>
      </c>
      <c r="E162" s="832" t="s">
        <v>2901</v>
      </c>
      <c r="F162" s="832" t="s">
        <v>2951</v>
      </c>
      <c r="G162" s="832" t="s">
        <v>2952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252</v>
      </c>
      <c r="R162" s="837"/>
      <c r="S162" s="850">
        <v>252</v>
      </c>
    </row>
    <row r="163" spans="1:19" ht="14.4" customHeight="1" x14ac:dyDescent="0.3">
      <c r="A163" s="831" t="s">
        <v>557</v>
      </c>
      <c r="B163" s="832" t="s">
        <v>2950</v>
      </c>
      <c r="C163" s="832" t="s">
        <v>580</v>
      </c>
      <c r="D163" s="832" t="s">
        <v>1644</v>
      </c>
      <c r="E163" s="832" t="s">
        <v>2901</v>
      </c>
      <c r="F163" s="832" t="s">
        <v>2953</v>
      </c>
      <c r="G163" s="832" t="s">
        <v>2954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127</v>
      </c>
      <c r="R163" s="837"/>
      <c r="S163" s="850">
        <v>127</v>
      </c>
    </row>
    <row r="164" spans="1:19" ht="14.4" customHeight="1" x14ac:dyDescent="0.3">
      <c r="A164" s="831" t="s">
        <v>557</v>
      </c>
      <c r="B164" s="832" t="s">
        <v>2950</v>
      </c>
      <c r="C164" s="832" t="s">
        <v>580</v>
      </c>
      <c r="D164" s="832" t="s">
        <v>1644</v>
      </c>
      <c r="E164" s="832" t="s">
        <v>2901</v>
      </c>
      <c r="F164" s="832" t="s">
        <v>2955</v>
      </c>
      <c r="G164" s="832" t="s">
        <v>2956</v>
      </c>
      <c r="H164" s="849"/>
      <c r="I164" s="849"/>
      <c r="J164" s="832"/>
      <c r="K164" s="832"/>
      <c r="L164" s="849"/>
      <c r="M164" s="849"/>
      <c r="N164" s="832"/>
      <c r="O164" s="832"/>
      <c r="P164" s="849">
        <v>2</v>
      </c>
      <c r="Q164" s="849">
        <v>524</v>
      </c>
      <c r="R164" s="837"/>
      <c r="S164" s="850">
        <v>262</v>
      </c>
    </row>
    <row r="165" spans="1:19" ht="14.4" customHeight="1" x14ac:dyDescent="0.3">
      <c r="A165" s="831" t="s">
        <v>557</v>
      </c>
      <c r="B165" s="832" t="s">
        <v>2950</v>
      </c>
      <c r="C165" s="832" t="s">
        <v>580</v>
      </c>
      <c r="D165" s="832" t="s">
        <v>1648</v>
      </c>
      <c r="E165" s="832" t="s">
        <v>2901</v>
      </c>
      <c r="F165" s="832" t="s">
        <v>2953</v>
      </c>
      <c r="G165" s="832" t="s">
        <v>2954</v>
      </c>
      <c r="H165" s="849">
        <v>1</v>
      </c>
      <c r="I165" s="849">
        <v>126</v>
      </c>
      <c r="J165" s="832"/>
      <c r="K165" s="832">
        <v>126</v>
      </c>
      <c r="L165" s="849"/>
      <c r="M165" s="849"/>
      <c r="N165" s="832"/>
      <c r="O165" s="832"/>
      <c r="P165" s="849">
        <v>1</v>
      </c>
      <c r="Q165" s="849">
        <v>127</v>
      </c>
      <c r="R165" s="837"/>
      <c r="S165" s="850">
        <v>127</v>
      </c>
    </row>
    <row r="166" spans="1:19" ht="14.4" customHeight="1" x14ac:dyDescent="0.3">
      <c r="A166" s="831" t="s">
        <v>557</v>
      </c>
      <c r="B166" s="832" t="s">
        <v>2950</v>
      </c>
      <c r="C166" s="832" t="s">
        <v>580</v>
      </c>
      <c r="D166" s="832" t="s">
        <v>1648</v>
      </c>
      <c r="E166" s="832" t="s">
        <v>2901</v>
      </c>
      <c r="F166" s="832" t="s">
        <v>2955</v>
      </c>
      <c r="G166" s="832" t="s">
        <v>2956</v>
      </c>
      <c r="H166" s="849">
        <v>1</v>
      </c>
      <c r="I166" s="849">
        <v>261</v>
      </c>
      <c r="J166" s="832"/>
      <c r="K166" s="832">
        <v>261</v>
      </c>
      <c r="L166" s="849"/>
      <c r="M166" s="849"/>
      <c r="N166" s="832"/>
      <c r="O166" s="832"/>
      <c r="P166" s="849">
        <v>1</v>
      </c>
      <c r="Q166" s="849">
        <v>262</v>
      </c>
      <c r="R166" s="837"/>
      <c r="S166" s="850">
        <v>262</v>
      </c>
    </row>
    <row r="167" spans="1:19" ht="14.4" customHeight="1" x14ac:dyDescent="0.3">
      <c r="A167" s="831" t="s">
        <v>557</v>
      </c>
      <c r="B167" s="832" t="s">
        <v>2950</v>
      </c>
      <c r="C167" s="832" t="s">
        <v>580</v>
      </c>
      <c r="D167" s="832" t="s">
        <v>1650</v>
      </c>
      <c r="E167" s="832" t="s">
        <v>2890</v>
      </c>
      <c r="F167" s="832" t="s">
        <v>2899</v>
      </c>
      <c r="G167" s="832" t="s">
        <v>2900</v>
      </c>
      <c r="H167" s="849">
        <v>8</v>
      </c>
      <c r="I167" s="849">
        <v>23948</v>
      </c>
      <c r="J167" s="832">
        <v>2.066756190430163</v>
      </c>
      <c r="K167" s="832">
        <v>2993.5</v>
      </c>
      <c r="L167" s="849">
        <v>4</v>
      </c>
      <c r="M167" s="849">
        <v>11587.24</v>
      </c>
      <c r="N167" s="832">
        <v>1</v>
      </c>
      <c r="O167" s="832">
        <v>2896.81</v>
      </c>
      <c r="P167" s="849">
        <v>8</v>
      </c>
      <c r="Q167" s="849">
        <v>23603.360000000001</v>
      </c>
      <c r="R167" s="837">
        <v>2.037013128234161</v>
      </c>
      <c r="S167" s="850">
        <v>2950.42</v>
      </c>
    </row>
    <row r="168" spans="1:19" ht="14.4" customHeight="1" x14ac:dyDescent="0.3">
      <c r="A168" s="831" t="s">
        <v>557</v>
      </c>
      <c r="B168" s="832" t="s">
        <v>2950</v>
      </c>
      <c r="C168" s="832" t="s">
        <v>580</v>
      </c>
      <c r="D168" s="832" t="s">
        <v>1650</v>
      </c>
      <c r="E168" s="832" t="s">
        <v>2901</v>
      </c>
      <c r="F168" s="832" t="s">
        <v>2953</v>
      </c>
      <c r="G168" s="832" t="s">
        <v>2954</v>
      </c>
      <c r="H168" s="849">
        <v>5</v>
      </c>
      <c r="I168" s="849">
        <v>630</v>
      </c>
      <c r="J168" s="832">
        <v>1.25</v>
      </c>
      <c r="K168" s="832">
        <v>126</v>
      </c>
      <c r="L168" s="849">
        <v>4</v>
      </c>
      <c r="M168" s="849">
        <v>504</v>
      </c>
      <c r="N168" s="832">
        <v>1</v>
      </c>
      <c r="O168" s="832">
        <v>126</v>
      </c>
      <c r="P168" s="849">
        <v>4</v>
      </c>
      <c r="Q168" s="849">
        <v>508</v>
      </c>
      <c r="R168" s="837">
        <v>1.0079365079365079</v>
      </c>
      <c r="S168" s="850">
        <v>127</v>
      </c>
    </row>
    <row r="169" spans="1:19" ht="14.4" customHeight="1" x14ac:dyDescent="0.3">
      <c r="A169" s="831" t="s">
        <v>557</v>
      </c>
      <c r="B169" s="832" t="s">
        <v>2950</v>
      </c>
      <c r="C169" s="832" t="s">
        <v>580</v>
      </c>
      <c r="D169" s="832" t="s">
        <v>1650</v>
      </c>
      <c r="E169" s="832" t="s">
        <v>2901</v>
      </c>
      <c r="F169" s="832" t="s">
        <v>2955</v>
      </c>
      <c r="G169" s="832" t="s">
        <v>2956</v>
      </c>
      <c r="H169" s="849">
        <v>5</v>
      </c>
      <c r="I169" s="849">
        <v>1305</v>
      </c>
      <c r="J169" s="832">
        <v>1.6666666666666667</v>
      </c>
      <c r="K169" s="832">
        <v>261</v>
      </c>
      <c r="L169" s="849">
        <v>3</v>
      </c>
      <c r="M169" s="849">
        <v>783</v>
      </c>
      <c r="N169" s="832">
        <v>1</v>
      </c>
      <c r="O169" s="832">
        <v>261</v>
      </c>
      <c r="P169" s="849">
        <v>4</v>
      </c>
      <c r="Q169" s="849">
        <v>1048</v>
      </c>
      <c r="R169" s="837">
        <v>1.338441890166028</v>
      </c>
      <c r="S169" s="850">
        <v>262</v>
      </c>
    </row>
    <row r="170" spans="1:19" ht="14.4" customHeight="1" x14ac:dyDescent="0.3">
      <c r="A170" s="831" t="s">
        <v>557</v>
      </c>
      <c r="B170" s="832" t="s">
        <v>2950</v>
      </c>
      <c r="C170" s="832" t="s">
        <v>580</v>
      </c>
      <c r="D170" s="832" t="s">
        <v>1651</v>
      </c>
      <c r="E170" s="832" t="s">
        <v>2890</v>
      </c>
      <c r="F170" s="832" t="s">
        <v>2899</v>
      </c>
      <c r="G170" s="832" t="s">
        <v>2900</v>
      </c>
      <c r="H170" s="849">
        <v>0</v>
      </c>
      <c r="I170" s="849">
        <v>0</v>
      </c>
      <c r="J170" s="832"/>
      <c r="K170" s="832"/>
      <c r="L170" s="849"/>
      <c r="M170" s="849"/>
      <c r="N170" s="832"/>
      <c r="O170" s="832"/>
      <c r="P170" s="849">
        <v>4</v>
      </c>
      <c r="Q170" s="849">
        <v>11801.68</v>
      </c>
      <c r="R170" s="837"/>
      <c r="S170" s="850">
        <v>2950.42</v>
      </c>
    </row>
    <row r="171" spans="1:19" ht="14.4" customHeight="1" x14ac:dyDescent="0.3">
      <c r="A171" s="831" t="s">
        <v>557</v>
      </c>
      <c r="B171" s="832" t="s">
        <v>2950</v>
      </c>
      <c r="C171" s="832" t="s">
        <v>580</v>
      </c>
      <c r="D171" s="832" t="s">
        <v>1651</v>
      </c>
      <c r="E171" s="832" t="s">
        <v>2901</v>
      </c>
      <c r="F171" s="832" t="s">
        <v>2953</v>
      </c>
      <c r="G171" s="832" t="s">
        <v>2954</v>
      </c>
      <c r="H171" s="849">
        <v>1</v>
      </c>
      <c r="I171" s="849">
        <v>126</v>
      </c>
      <c r="J171" s="832"/>
      <c r="K171" s="832">
        <v>126</v>
      </c>
      <c r="L171" s="849"/>
      <c r="M171" s="849"/>
      <c r="N171" s="832"/>
      <c r="O171" s="832"/>
      <c r="P171" s="849">
        <v>6</v>
      </c>
      <c r="Q171" s="849">
        <v>762</v>
      </c>
      <c r="R171" s="837"/>
      <c r="S171" s="850">
        <v>127</v>
      </c>
    </row>
    <row r="172" spans="1:19" ht="14.4" customHeight="1" thickBot="1" x14ac:dyDescent="0.35">
      <c r="A172" s="839" t="s">
        <v>557</v>
      </c>
      <c r="B172" s="840" t="s">
        <v>2950</v>
      </c>
      <c r="C172" s="840" t="s">
        <v>580</v>
      </c>
      <c r="D172" s="840" t="s">
        <v>1651</v>
      </c>
      <c r="E172" s="840" t="s">
        <v>2901</v>
      </c>
      <c r="F172" s="840" t="s">
        <v>2955</v>
      </c>
      <c r="G172" s="840" t="s">
        <v>2956</v>
      </c>
      <c r="H172" s="851">
        <v>1</v>
      </c>
      <c r="I172" s="851">
        <v>261</v>
      </c>
      <c r="J172" s="840"/>
      <c r="K172" s="840">
        <v>261</v>
      </c>
      <c r="L172" s="851"/>
      <c r="M172" s="851"/>
      <c r="N172" s="840"/>
      <c r="O172" s="840"/>
      <c r="P172" s="851">
        <v>6</v>
      </c>
      <c r="Q172" s="851">
        <v>1572</v>
      </c>
      <c r="R172" s="845"/>
      <c r="S172" s="852">
        <v>262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20350769.619999986</v>
      </c>
      <c r="C3" s="344">
        <f t="shared" ref="C3:R3" si="0">SUBTOTAL(9,C6:C1048576)</f>
        <v>27.752403733002833</v>
      </c>
      <c r="D3" s="344">
        <f t="shared" si="0"/>
        <v>19266692.559999999</v>
      </c>
      <c r="E3" s="344">
        <f t="shared" si="0"/>
        <v>19</v>
      </c>
      <c r="F3" s="344">
        <f t="shared" si="0"/>
        <v>19375237.870000001</v>
      </c>
      <c r="G3" s="347">
        <f>IF(D3&lt;&gt;0,F3/D3,"")</f>
        <v>1.0056338320478189</v>
      </c>
      <c r="H3" s="343">
        <f t="shared" si="0"/>
        <v>9093992.6499999985</v>
      </c>
      <c r="I3" s="344">
        <f t="shared" si="0"/>
        <v>1.0208878206266991</v>
      </c>
      <c r="J3" s="344">
        <f t="shared" si="0"/>
        <v>8907925.5</v>
      </c>
      <c r="K3" s="344">
        <f t="shared" si="0"/>
        <v>1</v>
      </c>
      <c r="L3" s="344">
        <f t="shared" si="0"/>
        <v>10917669.590000002</v>
      </c>
      <c r="M3" s="345">
        <f>IF(J3&lt;&gt;0,L3/J3,"")</f>
        <v>1.2256130330232333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2959</v>
      </c>
      <c r="B6" s="883">
        <v>875</v>
      </c>
      <c r="C6" s="825">
        <v>1.1113510218078824</v>
      </c>
      <c r="D6" s="883">
        <v>787.33</v>
      </c>
      <c r="E6" s="825">
        <v>1</v>
      </c>
      <c r="F6" s="883">
        <v>504</v>
      </c>
      <c r="G6" s="830">
        <v>0.64013818856134019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2960</v>
      </c>
      <c r="B7" s="885">
        <v>535.32999999999993</v>
      </c>
      <c r="C7" s="832">
        <v>0.37930887885894859</v>
      </c>
      <c r="D7" s="885">
        <v>1411.33</v>
      </c>
      <c r="E7" s="832">
        <v>1</v>
      </c>
      <c r="F7" s="885">
        <v>789.32999999999993</v>
      </c>
      <c r="G7" s="837">
        <v>0.55928096192952748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2961</v>
      </c>
      <c r="B8" s="885">
        <v>1372</v>
      </c>
      <c r="C8" s="832">
        <v>0.39783568110512491</v>
      </c>
      <c r="D8" s="885">
        <v>3448.66</v>
      </c>
      <c r="E8" s="832">
        <v>1</v>
      </c>
      <c r="F8" s="885">
        <v>3393.3199999999997</v>
      </c>
      <c r="G8" s="837">
        <v>0.98395318761489969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2962</v>
      </c>
      <c r="B9" s="885"/>
      <c r="C9" s="832"/>
      <c r="D9" s="885"/>
      <c r="E9" s="832"/>
      <c r="F9" s="885">
        <v>504</v>
      </c>
      <c r="G9" s="837"/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1623</v>
      </c>
      <c r="B10" s="885">
        <v>20281801.979999997</v>
      </c>
      <c r="C10" s="832">
        <v>1.0562280360704883</v>
      </c>
      <c r="D10" s="885">
        <v>19202105.310000002</v>
      </c>
      <c r="E10" s="832">
        <v>1</v>
      </c>
      <c r="F10" s="885">
        <v>19262131.980000004</v>
      </c>
      <c r="G10" s="837">
        <v>1.0031260462866403</v>
      </c>
      <c r="H10" s="885">
        <v>9093992.6499999985</v>
      </c>
      <c r="I10" s="832">
        <v>1.0208878206266991</v>
      </c>
      <c r="J10" s="885">
        <v>8907925.5</v>
      </c>
      <c r="K10" s="832">
        <v>1</v>
      </c>
      <c r="L10" s="885">
        <v>10917669.590000002</v>
      </c>
      <c r="M10" s="837">
        <v>1.2256130330232333</v>
      </c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2963</v>
      </c>
      <c r="B11" s="885">
        <v>5558</v>
      </c>
      <c r="C11" s="832">
        <v>1.0282462462906914</v>
      </c>
      <c r="D11" s="885">
        <v>5405.32</v>
      </c>
      <c r="E11" s="832">
        <v>1</v>
      </c>
      <c r="F11" s="885">
        <v>5088.99</v>
      </c>
      <c r="G11" s="837">
        <v>0.94147802535280056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2964</v>
      </c>
      <c r="B12" s="885">
        <v>377</v>
      </c>
      <c r="C12" s="832"/>
      <c r="D12" s="885"/>
      <c r="E12" s="832"/>
      <c r="F12" s="885"/>
      <c r="G12" s="837"/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2965</v>
      </c>
      <c r="B13" s="885">
        <v>251</v>
      </c>
      <c r="C13" s="832">
        <v>0.5</v>
      </c>
      <c r="D13" s="885">
        <v>502</v>
      </c>
      <c r="E13" s="832">
        <v>1</v>
      </c>
      <c r="F13" s="885">
        <v>1764</v>
      </c>
      <c r="G13" s="837">
        <v>3.5139442231075697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2966</v>
      </c>
      <c r="B14" s="885">
        <v>8156</v>
      </c>
      <c r="C14" s="832">
        <v>0.78370327664072259</v>
      </c>
      <c r="D14" s="885">
        <v>10407</v>
      </c>
      <c r="E14" s="832">
        <v>1</v>
      </c>
      <c r="F14" s="885">
        <v>10198</v>
      </c>
      <c r="G14" s="837">
        <v>0.9799173633131546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2967</v>
      </c>
      <c r="B15" s="885"/>
      <c r="C15" s="832"/>
      <c r="D15" s="885">
        <v>251</v>
      </c>
      <c r="E15" s="832">
        <v>1</v>
      </c>
      <c r="F15" s="885">
        <v>127</v>
      </c>
      <c r="G15" s="837">
        <v>0.50597609561752988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2968</v>
      </c>
      <c r="B16" s="885"/>
      <c r="C16" s="832"/>
      <c r="D16" s="885">
        <v>373</v>
      </c>
      <c r="E16" s="832">
        <v>1</v>
      </c>
      <c r="F16" s="885"/>
      <c r="G16" s="837"/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2969</v>
      </c>
      <c r="B17" s="885">
        <v>126</v>
      </c>
      <c r="C17" s="832"/>
      <c r="D17" s="885"/>
      <c r="E17" s="832"/>
      <c r="F17" s="885"/>
      <c r="G17" s="837"/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2970</v>
      </c>
      <c r="B18" s="885">
        <v>1409.33</v>
      </c>
      <c r="C18" s="832">
        <v>1.2471946902654867</v>
      </c>
      <c r="D18" s="885">
        <v>1130</v>
      </c>
      <c r="E18" s="832">
        <v>1</v>
      </c>
      <c r="F18" s="885">
        <v>2018</v>
      </c>
      <c r="G18" s="837">
        <v>1.7858407079646017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2971</v>
      </c>
      <c r="B19" s="885">
        <v>34840.990000000005</v>
      </c>
      <c r="C19" s="832">
        <v>1.4691770438754472</v>
      </c>
      <c r="D19" s="885">
        <v>23714.630000000005</v>
      </c>
      <c r="E19" s="832">
        <v>1</v>
      </c>
      <c r="F19" s="885">
        <v>72812.940000000017</v>
      </c>
      <c r="G19" s="837">
        <v>3.070380604715317</v>
      </c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2972</v>
      </c>
      <c r="B20" s="885">
        <v>786.32999999999993</v>
      </c>
      <c r="C20" s="832">
        <v>6.2407142857142848</v>
      </c>
      <c r="D20" s="885">
        <v>126</v>
      </c>
      <c r="E20" s="832">
        <v>1</v>
      </c>
      <c r="F20" s="885">
        <v>252</v>
      </c>
      <c r="G20" s="837">
        <v>2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2973</v>
      </c>
      <c r="B21" s="885">
        <v>2764</v>
      </c>
      <c r="C21" s="832">
        <v>1.6915544675642595</v>
      </c>
      <c r="D21" s="885">
        <v>1634</v>
      </c>
      <c r="E21" s="832">
        <v>1</v>
      </c>
      <c r="F21" s="885">
        <v>3424</v>
      </c>
      <c r="G21" s="837">
        <v>2.09547123623011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2974</v>
      </c>
      <c r="B22" s="885">
        <v>252</v>
      </c>
      <c r="C22" s="832"/>
      <c r="D22" s="885"/>
      <c r="E22" s="832"/>
      <c r="F22" s="885">
        <v>785</v>
      </c>
      <c r="G22" s="837"/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2975</v>
      </c>
      <c r="B23" s="885">
        <v>1526.33</v>
      </c>
      <c r="C23" s="832">
        <v>0.37345975042818691</v>
      </c>
      <c r="D23" s="885">
        <v>4087</v>
      </c>
      <c r="E23" s="832">
        <v>1</v>
      </c>
      <c r="F23" s="885">
        <v>1026.33</v>
      </c>
      <c r="G23" s="837">
        <v>0.2511206263763151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2976</v>
      </c>
      <c r="B24" s="885">
        <v>1079</v>
      </c>
      <c r="C24" s="832">
        <v>1.9981481481481482</v>
      </c>
      <c r="D24" s="885">
        <v>540</v>
      </c>
      <c r="E24" s="832">
        <v>1</v>
      </c>
      <c r="F24" s="885">
        <v>2188</v>
      </c>
      <c r="G24" s="837">
        <v>4.0518518518518523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2977</v>
      </c>
      <c r="B25" s="885">
        <v>3391</v>
      </c>
      <c r="C25" s="832">
        <v>0.6714412721544929</v>
      </c>
      <c r="D25" s="885">
        <v>5050.33</v>
      </c>
      <c r="E25" s="832">
        <v>1</v>
      </c>
      <c r="F25" s="885">
        <v>5603.32</v>
      </c>
      <c r="G25" s="837">
        <v>1.1094958151249521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2978</v>
      </c>
      <c r="B26" s="885">
        <v>2034.33</v>
      </c>
      <c r="C26" s="832">
        <v>0.61097229146519461</v>
      </c>
      <c r="D26" s="885">
        <v>3329.66</v>
      </c>
      <c r="E26" s="832">
        <v>1</v>
      </c>
      <c r="F26" s="885">
        <v>1551</v>
      </c>
      <c r="G26" s="837">
        <v>0.46581332628556671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2979</v>
      </c>
      <c r="B27" s="885">
        <v>879</v>
      </c>
      <c r="C27" s="832">
        <v>6.9761904761904763</v>
      </c>
      <c r="D27" s="885">
        <v>126</v>
      </c>
      <c r="E27" s="832">
        <v>1</v>
      </c>
      <c r="F27" s="885">
        <v>252</v>
      </c>
      <c r="G27" s="837">
        <v>2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thickBot="1" x14ac:dyDescent="0.35">
      <c r="A28" s="889" t="s">
        <v>2980</v>
      </c>
      <c r="B28" s="887">
        <v>2755</v>
      </c>
      <c r="C28" s="840">
        <v>1.2168781664229966</v>
      </c>
      <c r="D28" s="887">
        <v>2263.9899999999998</v>
      </c>
      <c r="E28" s="840">
        <v>1</v>
      </c>
      <c r="F28" s="887">
        <v>824.66</v>
      </c>
      <c r="G28" s="845">
        <v>0.36425072548907023</v>
      </c>
      <c r="H28" s="887"/>
      <c r="I28" s="840"/>
      <c r="J28" s="887"/>
      <c r="K28" s="840"/>
      <c r="L28" s="887"/>
      <c r="M28" s="845"/>
      <c r="N28" s="887"/>
      <c r="O28" s="840"/>
      <c r="P28" s="887"/>
      <c r="Q28" s="840"/>
      <c r="R28" s="887"/>
      <c r="S2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3504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12129.06</v>
      </c>
      <c r="G3" s="208">
        <f t="shared" si="0"/>
        <v>29444762.269999981</v>
      </c>
      <c r="H3" s="208"/>
      <c r="I3" s="208"/>
      <c r="J3" s="208">
        <f t="shared" si="0"/>
        <v>12232.499999999998</v>
      </c>
      <c r="K3" s="208">
        <f t="shared" si="0"/>
        <v>28174618.05999998</v>
      </c>
      <c r="L3" s="208"/>
      <c r="M3" s="208"/>
      <c r="N3" s="208">
        <f t="shared" si="0"/>
        <v>12483.059999999996</v>
      </c>
      <c r="O3" s="208">
        <f t="shared" si="0"/>
        <v>30292907.459999997</v>
      </c>
      <c r="P3" s="79">
        <f>IF(K3=0,0,O3/K3)</f>
        <v>1.0751843164471284</v>
      </c>
      <c r="Q3" s="209">
        <f>IF(N3=0,0,O3/N3)</f>
        <v>2426.7212894915197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2981</v>
      </c>
      <c r="B6" s="825" t="s">
        <v>2889</v>
      </c>
      <c r="C6" s="825" t="s">
        <v>2901</v>
      </c>
      <c r="D6" s="825" t="s">
        <v>2914</v>
      </c>
      <c r="E6" s="825" t="s">
        <v>2915</v>
      </c>
      <c r="F6" s="225">
        <v>2</v>
      </c>
      <c r="G6" s="225">
        <v>252</v>
      </c>
      <c r="H6" s="225">
        <v>1</v>
      </c>
      <c r="I6" s="225">
        <v>126</v>
      </c>
      <c r="J6" s="225">
        <v>2</v>
      </c>
      <c r="K6" s="225">
        <v>252</v>
      </c>
      <c r="L6" s="225">
        <v>1</v>
      </c>
      <c r="M6" s="225">
        <v>126</v>
      </c>
      <c r="N6" s="225"/>
      <c r="O6" s="225"/>
      <c r="P6" s="830"/>
      <c r="Q6" s="848"/>
    </row>
    <row r="7" spans="1:17" ht="14.4" customHeight="1" x14ac:dyDescent="0.3">
      <c r="A7" s="831" t="s">
        <v>2981</v>
      </c>
      <c r="B7" s="832" t="s">
        <v>2889</v>
      </c>
      <c r="C7" s="832" t="s">
        <v>2901</v>
      </c>
      <c r="D7" s="832" t="s">
        <v>2924</v>
      </c>
      <c r="E7" s="832" t="s">
        <v>2925</v>
      </c>
      <c r="F7" s="849"/>
      <c r="G7" s="849"/>
      <c r="H7" s="849"/>
      <c r="I7" s="849"/>
      <c r="J7" s="849">
        <v>1</v>
      </c>
      <c r="K7" s="849">
        <v>33.33</v>
      </c>
      <c r="L7" s="849">
        <v>1</v>
      </c>
      <c r="M7" s="849">
        <v>33.33</v>
      </c>
      <c r="N7" s="849"/>
      <c r="O7" s="849"/>
      <c r="P7" s="837"/>
      <c r="Q7" s="850"/>
    </row>
    <row r="8" spans="1:17" ht="14.4" customHeight="1" x14ac:dyDescent="0.3">
      <c r="A8" s="831" t="s">
        <v>2981</v>
      </c>
      <c r="B8" s="832" t="s">
        <v>2889</v>
      </c>
      <c r="C8" s="832" t="s">
        <v>2901</v>
      </c>
      <c r="D8" s="832" t="s">
        <v>2926</v>
      </c>
      <c r="E8" s="832" t="s">
        <v>2927</v>
      </c>
      <c r="F8" s="849">
        <v>1</v>
      </c>
      <c r="G8" s="849">
        <v>251</v>
      </c>
      <c r="H8" s="849">
        <v>0.5</v>
      </c>
      <c r="I8" s="849">
        <v>251</v>
      </c>
      <c r="J8" s="849">
        <v>2</v>
      </c>
      <c r="K8" s="849">
        <v>502</v>
      </c>
      <c r="L8" s="849">
        <v>1</v>
      </c>
      <c r="M8" s="849">
        <v>251</v>
      </c>
      <c r="N8" s="849">
        <v>2</v>
      </c>
      <c r="O8" s="849">
        <v>504</v>
      </c>
      <c r="P8" s="837">
        <v>1.0039840637450199</v>
      </c>
      <c r="Q8" s="850">
        <v>252</v>
      </c>
    </row>
    <row r="9" spans="1:17" ht="14.4" customHeight="1" x14ac:dyDescent="0.3">
      <c r="A9" s="831" t="s">
        <v>2981</v>
      </c>
      <c r="B9" s="832" t="s">
        <v>2889</v>
      </c>
      <c r="C9" s="832" t="s">
        <v>2901</v>
      </c>
      <c r="D9" s="832" t="s">
        <v>2946</v>
      </c>
      <c r="E9" s="832" t="s">
        <v>2947</v>
      </c>
      <c r="F9" s="849">
        <v>1</v>
      </c>
      <c r="G9" s="849">
        <v>372</v>
      </c>
      <c r="H9" s="849"/>
      <c r="I9" s="849">
        <v>372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2982</v>
      </c>
      <c r="B10" s="832" t="s">
        <v>2889</v>
      </c>
      <c r="C10" s="832" t="s">
        <v>2901</v>
      </c>
      <c r="D10" s="832" t="s">
        <v>2914</v>
      </c>
      <c r="E10" s="832" t="s">
        <v>2915</v>
      </c>
      <c r="F10" s="849"/>
      <c r="G10" s="849"/>
      <c r="H10" s="849"/>
      <c r="I10" s="849"/>
      <c r="J10" s="849">
        <v>2</v>
      </c>
      <c r="K10" s="849">
        <v>252</v>
      </c>
      <c r="L10" s="849">
        <v>1</v>
      </c>
      <c r="M10" s="849">
        <v>126</v>
      </c>
      <c r="N10" s="849"/>
      <c r="O10" s="849"/>
      <c r="P10" s="837"/>
      <c r="Q10" s="850"/>
    </row>
    <row r="11" spans="1:17" ht="14.4" customHeight="1" x14ac:dyDescent="0.3">
      <c r="A11" s="831" t="s">
        <v>2982</v>
      </c>
      <c r="B11" s="832" t="s">
        <v>2889</v>
      </c>
      <c r="C11" s="832" t="s">
        <v>2901</v>
      </c>
      <c r="D11" s="832" t="s">
        <v>2924</v>
      </c>
      <c r="E11" s="832" t="s">
        <v>2925</v>
      </c>
      <c r="F11" s="849">
        <v>1</v>
      </c>
      <c r="G11" s="849">
        <v>33.33</v>
      </c>
      <c r="H11" s="849">
        <v>1</v>
      </c>
      <c r="I11" s="849">
        <v>33.33</v>
      </c>
      <c r="J11" s="849">
        <v>1</v>
      </c>
      <c r="K11" s="849">
        <v>33.33</v>
      </c>
      <c r="L11" s="849">
        <v>1</v>
      </c>
      <c r="M11" s="849">
        <v>33.33</v>
      </c>
      <c r="N11" s="849">
        <v>1</v>
      </c>
      <c r="O11" s="849">
        <v>33.33</v>
      </c>
      <c r="P11" s="837">
        <v>1</v>
      </c>
      <c r="Q11" s="850">
        <v>33.33</v>
      </c>
    </row>
    <row r="12" spans="1:17" ht="14.4" customHeight="1" x14ac:dyDescent="0.3">
      <c r="A12" s="831" t="s">
        <v>2982</v>
      </c>
      <c r="B12" s="832" t="s">
        <v>2889</v>
      </c>
      <c r="C12" s="832" t="s">
        <v>2901</v>
      </c>
      <c r="D12" s="832" t="s">
        <v>2926</v>
      </c>
      <c r="E12" s="832" t="s">
        <v>2927</v>
      </c>
      <c r="F12" s="849">
        <v>2</v>
      </c>
      <c r="G12" s="849">
        <v>502</v>
      </c>
      <c r="H12" s="849">
        <v>0.66666666666666663</v>
      </c>
      <c r="I12" s="849">
        <v>251</v>
      </c>
      <c r="J12" s="849">
        <v>3</v>
      </c>
      <c r="K12" s="849">
        <v>753</v>
      </c>
      <c r="L12" s="849">
        <v>1</v>
      </c>
      <c r="M12" s="849">
        <v>251</v>
      </c>
      <c r="N12" s="849">
        <v>3</v>
      </c>
      <c r="O12" s="849">
        <v>756</v>
      </c>
      <c r="P12" s="837">
        <v>1.0039840637450199</v>
      </c>
      <c r="Q12" s="850">
        <v>252</v>
      </c>
    </row>
    <row r="13" spans="1:17" ht="14.4" customHeight="1" x14ac:dyDescent="0.3">
      <c r="A13" s="831" t="s">
        <v>2982</v>
      </c>
      <c r="B13" s="832" t="s">
        <v>2889</v>
      </c>
      <c r="C13" s="832" t="s">
        <v>2901</v>
      </c>
      <c r="D13" s="832" t="s">
        <v>2946</v>
      </c>
      <c r="E13" s="832" t="s">
        <v>2947</v>
      </c>
      <c r="F13" s="849"/>
      <c r="G13" s="849"/>
      <c r="H13" s="849"/>
      <c r="I13" s="849"/>
      <c r="J13" s="849">
        <v>1</v>
      </c>
      <c r="K13" s="849">
        <v>373</v>
      </c>
      <c r="L13" s="849">
        <v>1</v>
      </c>
      <c r="M13" s="849">
        <v>373</v>
      </c>
      <c r="N13" s="849"/>
      <c r="O13" s="849"/>
      <c r="P13" s="837"/>
      <c r="Q13" s="850"/>
    </row>
    <row r="14" spans="1:17" ht="14.4" customHeight="1" x14ac:dyDescent="0.3">
      <c r="A14" s="831" t="s">
        <v>2983</v>
      </c>
      <c r="B14" s="832" t="s">
        <v>2889</v>
      </c>
      <c r="C14" s="832" t="s">
        <v>2901</v>
      </c>
      <c r="D14" s="832" t="s">
        <v>2904</v>
      </c>
      <c r="E14" s="832" t="s">
        <v>2905</v>
      </c>
      <c r="F14" s="849"/>
      <c r="G14" s="849"/>
      <c r="H14" s="849"/>
      <c r="I14" s="849"/>
      <c r="J14" s="849"/>
      <c r="K14" s="849"/>
      <c r="L14" s="849"/>
      <c r="M14" s="849"/>
      <c r="N14" s="849">
        <v>3</v>
      </c>
      <c r="O14" s="849">
        <v>111</v>
      </c>
      <c r="P14" s="837"/>
      <c r="Q14" s="850">
        <v>37</v>
      </c>
    </row>
    <row r="15" spans="1:17" ht="14.4" customHeight="1" x14ac:dyDescent="0.3">
      <c r="A15" s="831" t="s">
        <v>2983</v>
      </c>
      <c r="B15" s="832" t="s">
        <v>2889</v>
      </c>
      <c r="C15" s="832" t="s">
        <v>2901</v>
      </c>
      <c r="D15" s="832" t="s">
        <v>2914</v>
      </c>
      <c r="E15" s="832" t="s">
        <v>2915</v>
      </c>
      <c r="F15" s="849">
        <v>1</v>
      </c>
      <c r="G15" s="849">
        <v>126</v>
      </c>
      <c r="H15" s="849">
        <v>0.125</v>
      </c>
      <c r="I15" s="849">
        <v>126</v>
      </c>
      <c r="J15" s="849">
        <v>8</v>
      </c>
      <c r="K15" s="849">
        <v>1008</v>
      </c>
      <c r="L15" s="849">
        <v>1</v>
      </c>
      <c r="M15" s="849">
        <v>126</v>
      </c>
      <c r="N15" s="849">
        <v>7</v>
      </c>
      <c r="O15" s="849">
        <v>889</v>
      </c>
      <c r="P15" s="837">
        <v>0.88194444444444442</v>
      </c>
      <c r="Q15" s="850">
        <v>127</v>
      </c>
    </row>
    <row r="16" spans="1:17" ht="14.4" customHeight="1" x14ac:dyDescent="0.3">
      <c r="A16" s="831" t="s">
        <v>2983</v>
      </c>
      <c r="B16" s="832" t="s">
        <v>2889</v>
      </c>
      <c r="C16" s="832" t="s">
        <v>2901</v>
      </c>
      <c r="D16" s="832" t="s">
        <v>2924</v>
      </c>
      <c r="E16" s="832" t="s">
        <v>2925</v>
      </c>
      <c r="F16" s="849"/>
      <c r="G16" s="849"/>
      <c r="H16" s="849"/>
      <c r="I16" s="849"/>
      <c r="J16" s="849">
        <v>2</v>
      </c>
      <c r="K16" s="849">
        <v>66.66</v>
      </c>
      <c r="L16" s="849">
        <v>1</v>
      </c>
      <c r="M16" s="849">
        <v>33.33</v>
      </c>
      <c r="N16" s="849">
        <v>4</v>
      </c>
      <c r="O16" s="849">
        <v>133.32</v>
      </c>
      <c r="P16" s="837">
        <v>2</v>
      </c>
      <c r="Q16" s="850">
        <v>33.33</v>
      </c>
    </row>
    <row r="17" spans="1:17" ht="14.4" customHeight="1" x14ac:dyDescent="0.3">
      <c r="A17" s="831" t="s">
        <v>2983</v>
      </c>
      <c r="B17" s="832" t="s">
        <v>2889</v>
      </c>
      <c r="C17" s="832" t="s">
        <v>2901</v>
      </c>
      <c r="D17" s="832" t="s">
        <v>2926</v>
      </c>
      <c r="E17" s="832" t="s">
        <v>2927</v>
      </c>
      <c r="F17" s="849">
        <v>2</v>
      </c>
      <c r="G17" s="849">
        <v>502</v>
      </c>
      <c r="H17" s="849">
        <v>0.4</v>
      </c>
      <c r="I17" s="849">
        <v>251</v>
      </c>
      <c r="J17" s="849">
        <v>5</v>
      </c>
      <c r="K17" s="849">
        <v>1255</v>
      </c>
      <c r="L17" s="849">
        <v>1</v>
      </c>
      <c r="M17" s="849">
        <v>251</v>
      </c>
      <c r="N17" s="849">
        <v>6</v>
      </c>
      <c r="O17" s="849">
        <v>1512</v>
      </c>
      <c r="P17" s="837">
        <v>1.204780876494024</v>
      </c>
      <c r="Q17" s="850">
        <v>252</v>
      </c>
    </row>
    <row r="18" spans="1:17" ht="14.4" customHeight="1" x14ac:dyDescent="0.3">
      <c r="A18" s="831" t="s">
        <v>2983</v>
      </c>
      <c r="B18" s="832" t="s">
        <v>2889</v>
      </c>
      <c r="C18" s="832" t="s">
        <v>2901</v>
      </c>
      <c r="D18" s="832" t="s">
        <v>2946</v>
      </c>
      <c r="E18" s="832" t="s">
        <v>2947</v>
      </c>
      <c r="F18" s="849">
        <v>2</v>
      </c>
      <c r="G18" s="849">
        <v>744</v>
      </c>
      <c r="H18" s="849">
        <v>0.66487935656836461</v>
      </c>
      <c r="I18" s="849">
        <v>372</v>
      </c>
      <c r="J18" s="849">
        <v>3</v>
      </c>
      <c r="K18" s="849">
        <v>1119</v>
      </c>
      <c r="L18" s="849">
        <v>1</v>
      </c>
      <c r="M18" s="849">
        <v>373</v>
      </c>
      <c r="N18" s="849">
        <v>2</v>
      </c>
      <c r="O18" s="849">
        <v>748</v>
      </c>
      <c r="P18" s="837">
        <v>0.66845397676496876</v>
      </c>
      <c r="Q18" s="850">
        <v>374</v>
      </c>
    </row>
    <row r="19" spans="1:17" ht="14.4" customHeight="1" x14ac:dyDescent="0.3">
      <c r="A19" s="831" t="s">
        <v>2984</v>
      </c>
      <c r="B19" s="832" t="s">
        <v>2889</v>
      </c>
      <c r="C19" s="832" t="s">
        <v>2901</v>
      </c>
      <c r="D19" s="832" t="s">
        <v>2926</v>
      </c>
      <c r="E19" s="832" t="s">
        <v>2927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504</v>
      </c>
      <c r="P19" s="837"/>
      <c r="Q19" s="850">
        <v>252</v>
      </c>
    </row>
    <row r="20" spans="1:17" ht="14.4" customHeight="1" x14ac:dyDescent="0.3">
      <c r="A20" s="831" t="s">
        <v>557</v>
      </c>
      <c r="B20" s="832" t="s">
        <v>2889</v>
      </c>
      <c r="C20" s="832" t="s">
        <v>2901</v>
      </c>
      <c r="D20" s="832" t="s">
        <v>2904</v>
      </c>
      <c r="E20" s="832" t="s">
        <v>2905</v>
      </c>
      <c r="F20" s="849">
        <v>3</v>
      </c>
      <c r="G20" s="849">
        <v>111</v>
      </c>
      <c r="H20" s="849">
        <v>0.75</v>
      </c>
      <c r="I20" s="849">
        <v>37</v>
      </c>
      <c r="J20" s="849">
        <v>4</v>
      </c>
      <c r="K20" s="849">
        <v>148</v>
      </c>
      <c r="L20" s="849">
        <v>1</v>
      </c>
      <c r="M20" s="849">
        <v>37</v>
      </c>
      <c r="N20" s="849">
        <v>15</v>
      </c>
      <c r="O20" s="849">
        <v>555</v>
      </c>
      <c r="P20" s="837">
        <v>3.75</v>
      </c>
      <c r="Q20" s="850">
        <v>37</v>
      </c>
    </row>
    <row r="21" spans="1:17" ht="14.4" customHeight="1" x14ac:dyDescent="0.3">
      <c r="A21" s="831" t="s">
        <v>557</v>
      </c>
      <c r="B21" s="832" t="s">
        <v>2889</v>
      </c>
      <c r="C21" s="832" t="s">
        <v>2901</v>
      </c>
      <c r="D21" s="832" t="s">
        <v>2906</v>
      </c>
      <c r="E21" s="832" t="s">
        <v>2907</v>
      </c>
      <c r="F21" s="849">
        <v>67</v>
      </c>
      <c r="G21" s="849">
        <v>335</v>
      </c>
      <c r="H21" s="849">
        <v>1.0151515151515151</v>
      </c>
      <c r="I21" s="849">
        <v>5</v>
      </c>
      <c r="J21" s="849">
        <v>66</v>
      </c>
      <c r="K21" s="849">
        <v>330</v>
      </c>
      <c r="L21" s="849">
        <v>1</v>
      </c>
      <c r="M21" s="849">
        <v>5</v>
      </c>
      <c r="N21" s="849">
        <v>49</v>
      </c>
      <c r="O21" s="849">
        <v>245</v>
      </c>
      <c r="P21" s="837">
        <v>0.74242424242424243</v>
      </c>
      <c r="Q21" s="850">
        <v>5</v>
      </c>
    </row>
    <row r="22" spans="1:17" ht="14.4" customHeight="1" x14ac:dyDescent="0.3">
      <c r="A22" s="831" t="s">
        <v>557</v>
      </c>
      <c r="B22" s="832" t="s">
        <v>2889</v>
      </c>
      <c r="C22" s="832" t="s">
        <v>2901</v>
      </c>
      <c r="D22" s="832" t="s">
        <v>2908</v>
      </c>
      <c r="E22" s="832" t="s">
        <v>2909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5</v>
      </c>
      <c r="P22" s="837"/>
      <c r="Q22" s="850">
        <v>5</v>
      </c>
    </row>
    <row r="23" spans="1:17" ht="14.4" customHeight="1" x14ac:dyDescent="0.3">
      <c r="A23" s="831" t="s">
        <v>557</v>
      </c>
      <c r="B23" s="832" t="s">
        <v>2889</v>
      </c>
      <c r="C23" s="832" t="s">
        <v>2901</v>
      </c>
      <c r="D23" s="832" t="s">
        <v>2914</v>
      </c>
      <c r="E23" s="832" t="s">
        <v>2915</v>
      </c>
      <c r="F23" s="849">
        <v>3</v>
      </c>
      <c r="G23" s="849">
        <v>378</v>
      </c>
      <c r="H23" s="849">
        <v>3</v>
      </c>
      <c r="I23" s="849">
        <v>126</v>
      </c>
      <c r="J23" s="849">
        <v>1</v>
      </c>
      <c r="K23" s="849">
        <v>126</v>
      </c>
      <c r="L23" s="849">
        <v>1</v>
      </c>
      <c r="M23" s="849">
        <v>126</v>
      </c>
      <c r="N23" s="849">
        <v>1</v>
      </c>
      <c r="O23" s="849">
        <v>127</v>
      </c>
      <c r="P23" s="837">
        <v>1.0079365079365079</v>
      </c>
      <c r="Q23" s="850">
        <v>127</v>
      </c>
    </row>
    <row r="24" spans="1:17" ht="14.4" customHeight="1" x14ac:dyDescent="0.3">
      <c r="A24" s="831" t="s">
        <v>557</v>
      </c>
      <c r="B24" s="832" t="s">
        <v>2889</v>
      </c>
      <c r="C24" s="832" t="s">
        <v>2901</v>
      </c>
      <c r="D24" s="832" t="s">
        <v>2924</v>
      </c>
      <c r="E24" s="832" t="s">
        <v>2925</v>
      </c>
      <c r="F24" s="849">
        <v>6</v>
      </c>
      <c r="G24" s="849">
        <v>199.97999999999996</v>
      </c>
      <c r="H24" s="849">
        <v>0.46151715861623316</v>
      </c>
      <c r="I24" s="849">
        <v>33.329999999999991</v>
      </c>
      <c r="J24" s="849">
        <v>13</v>
      </c>
      <c r="K24" s="849">
        <v>433.30999999999995</v>
      </c>
      <c r="L24" s="849">
        <v>1</v>
      </c>
      <c r="M24" s="849">
        <v>33.331538461538457</v>
      </c>
      <c r="N24" s="849">
        <v>18</v>
      </c>
      <c r="O24" s="849">
        <v>599.9799999999999</v>
      </c>
      <c r="P24" s="837">
        <v>1.3846437885116891</v>
      </c>
      <c r="Q24" s="850">
        <v>33.332222222222214</v>
      </c>
    </row>
    <row r="25" spans="1:17" ht="14.4" customHeight="1" x14ac:dyDescent="0.3">
      <c r="A25" s="831" t="s">
        <v>557</v>
      </c>
      <c r="B25" s="832" t="s">
        <v>2889</v>
      </c>
      <c r="C25" s="832" t="s">
        <v>2901</v>
      </c>
      <c r="D25" s="832" t="s">
        <v>2926</v>
      </c>
      <c r="E25" s="832" t="s">
        <v>2927</v>
      </c>
      <c r="F25" s="849">
        <v>5</v>
      </c>
      <c r="G25" s="849">
        <v>1255</v>
      </c>
      <c r="H25" s="849">
        <v>0.625</v>
      </c>
      <c r="I25" s="849">
        <v>251</v>
      </c>
      <c r="J25" s="849">
        <v>8</v>
      </c>
      <c r="K25" s="849">
        <v>2008</v>
      </c>
      <c r="L25" s="849">
        <v>1</v>
      </c>
      <c r="M25" s="849">
        <v>251</v>
      </c>
      <c r="N25" s="849">
        <v>7</v>
      </c>
      <c r="O25" s="849">
        <v>1764</v>
      </c>
      <c r="P25" s="837">
        <v>0.87848605577689243</v>
      </c>
      <c r="Q25" s="850">
        <v>252</v>
      </c>
    </row>
    <row r="26" spans="1:17" ht="14.4" customHeight="1" x14ac:dyDescent="0.3">
      <c r="A26" s="831" t="s">
        <v>557</v>
      </c>
      <c r="B26" s="832" t="s">
        <v>2889</v>
      </c>
      <c r="C26" s="832" t="s">
        <v>2901</v>
      </c>
      <c r="D26" s="832" t="s">
        <v>2946</v>
      </c>
      <c r="E26" s="832" t="s">
        <v>2947</v>
      </c>
      <c r="F26" s="849">
        <v>2</v>
      </c>
      <c r="G26" s="849">
        <v>744</v>
      </c>
      <c r="H26" s="849">
        <v>0.66487935656836461</v>
      </c>
      <c r="I26" s="849">
        <v>372</v>
      </c>
      <c r="J26" s="849">
        <v>3</v>
      </c>
      <c r="K26" s="849">
        <v>1119</v>
      </c>
      <c r="L26" s="849">
        <v>1</v>
      </c>
      <c r="M26" s="849">
        <v>373</v>
      </c>
      <c r="N26" s="849">
        <v>6</v>
      </c>
      <c r="O26" s="849">
        <v>2244</v>
      </c>
      <c r="P26" s="837">
        <v>2.0053619302949062</v>
      </c>
      <c r="Q26" s="850">
        <v>374</v>
      </c>
    </row>
    <row r="27" spans="1:17" ht="14.4" customHeight="1" x14ac:dyDescent="0.3">
      <c r="A27" s="831" t="s">
        <v>557</v>
      </c>
      <c r="B27" s="832" t="s">
        <v>2985</v>
      </c>
      <c r="C27" s="832" t="s">
        <v>2901</v>
      </c>
      <c r="D27" s="832" t="s">
        <v>2986</v>
      </c>
      <c r="E27" s="832" t="s">
        <v>2987</v>
      </c>
      <c r="F27" s="849">
        <v>10</v>
      </c>
      <c r="G27" s="849">
        <v>69980</v>
      </c>
      <c r="H27" s="849">
        <v>0.99942873464724369</v>
      </c>
      <c r="I27" s="849">
        <v>6998</v>
      </c>
      <c r="J27" s="849">
        <v>10</v>
      </c>
      <c r="K27" s="849">
        <v>70020</v>
      </c>
      <c r="L27" s="849">
        <v>1</v>
      </c>
      <c r="M27" s="849">
        <v>7002</v>
      </c>
      <c r="N27" s="849">
        <v>10</v>
      </c>
      <c r="O27" s="849">
        <v>70110</v>
      </c>
      <c r="P27" s="837">
        <v>1.0012853470437018</v>
      </c>
      <c r="Q27" s="850">
        <v>7011</v>
      </c>
    </row>
    <row r="28" spans="1:17" ht="14.4" customHeight="1" x14ac:dyDescent="0.3">
      <c r="A28" s="831" t="s">
        <v>557</v>
      </c>
      <c r="B28" s="832" t="s">
        <v>2985</v>
      </c>
      <c r="C28" s="832" t="s">
        <v>2901</v>
      </c>
      <c r="D28" s="832" t="s">
        <v>2988</v>
      </c>
      <c r="E28" s="832" t="s">
        <v>2989</v>
      </c>
      <c r="F28" s="849">
        <v>1</v>
      </c>
      <c r="G28" s="849">
        <v>3297</v>
      </c>
      <c r="H28" s="849"/>
      <c r="I28" s="849">
        <v>3297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557</v>
      </c>
      <c r="B29" s="832" t="s">
        <v>2985</v>
      </c>
      <c r="C29" s="832" t="s">
        <v>2901</v>
      </c>
      <c r="D29" s="832" t="s">
        <v>2990</v>
      </c>
      <c r="E29" s="832" t="s">
        <v>2991</v>
      </c>
      <c r="F29" s="849">
        <v>1</v>
      </c>
      <c r="G29" s="849">
        <v>4666</v>
      </c>
      <c r="H29" s="849">
        <v>0.49989286479537176</v>
      </c>
      <c r="I29" s="849">
        <v>4666</v>
      </c>
      <c r="J29" s="849">
        <v>2</v>
      </c>
      <c r="K29" s="849">
        <v>9334</v>
      </c>
      <c r="L29" s="849">
        <v>1</v>
      </c>
      <c r="M29" s="849">
        <v>4667</v>
      </c>
      <c r="N29" s="849">
        <v>2</v>
      </c>
      <c r="O29" s="849">
        <v>9344</v>
      </c>
      <c r="P29" s="837">
        <v>1.0010713520462824</v>
      </c>
      <c r="Q29" s="850">
        <v>4672</v>
      </c>
    </row>
    <row r="30" spans="1:17" ht="14.4" customHeight="1" x14ac:dyDescent="0.3">
      <c r="A30" s="831" t="s">
        <v>557</v>
      </c>
      <c r="B30" s="832" t="s">
        <v>2992</v>
      </c>
      <c r="C30" s="832" t="s">
        <v>2901</v>
      </c>
      <c r="D30" s="832" t="s">
        <v>2993</v>
      </c>
      <c r="E30" s="832" t="s">
        <v>2994</v>
      </c>
      <c r="F30" s="849">
        <v>1</v>
      </c>
      <c r="G30" s="849">
        <v>207</v>
      </c>
      <c r="H30" s="849"/>
      <c r="I30" s="849">
        <v>207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557</v>
      </c>
      <c r="B31" s="832" t="s">
        <v>2992</v>
      </c>
      <c r="C31" s="832" t="s">
        <v>2901</v>
      </c>
      <c r="D31" s="832" t="s">
        <v>2995</v>
      </c>
      <c r="E31" s="832" t="s">
        <v>2996</v>
      </c>
      <c r="F31" s="849">
        <v>1</v>
      </c>
      <c r="G31" s="849">
        <v>1380</v>
      </c>
      <c r="H31" s="849"/>
      <c r="I31" s="849">
        <v>1380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557</v>
      </c>
      <c r="B32" s="832" t="s">
        <v>2997</v>
      </c>
      <c r="C32" s="832" t="s">
        <v>2890</v>
      </c>
      <c r="D32" s="832" t="s">
        <v>2998</v>
      </c>
      <c r="E32" s="832" t="s">
        <v>1696</v>
      </c>
      <c r="F32" s="849">
        <v>38</v>
      </c>
      <c r="G32" s="849">
        <v>3248.2400000000002</v>
      </c>
      <c r="H32" s="849">
        <v>3.6874943238579601</v>
      </c>
      <c r="I32" s="849">
        <v>85.48</v>
      </c>
      <c r="J32" s="849">
        <v>11</v>
      </c>
      <c r="K32" s="849">
        <v>880.88000000000011</v>
      </c>
      <c r="L32" s="849">
        <v>1</v>
      </c>
      <c r="M32" s="849">
        <v>80.080000000000013</v>
      </c>
      <c r="N32" s="849">
        <v>2</v>
      </c>
      <c r="O32" s="849">
        <v>160.16</v>
      </c>
      <c r="P32" s="837">
        <v>0.1818181818181818</v>
      </c>
      <c r="Q32" s="850">
        <v>80.08</v>
      </c>
    </row>
    <row r="33" spans="1:17" ht="14.4" customHeight="1" x14ac:dyDescent="0.3">
      <c r="A33" s="831" t="s">
        <v>557</v>
      </c>
      <c r="B33" s="832" t="s">
        <v>2997</v>
      </c>
      <c r="C33" s="832" t="s">
        <v>2890</v>
      </c>
      <c r="D33" s="832" t="s">
        <v>2999</v>
      </c>
      <c r="E33" s="832" t="s">
        <v>1696</v>
      </c>
      <c r="F33" s="849">
        <v>26</v>
      </c>
      <c r="G33" s="849">
        <v>1979.38</v>
      </c>
      <c r="H33" s="849"/>
      <c r="I33" s="849">
        <v>76.13000000000001</v>
      </c>
      <c r="J33" s="849"/>
      <c r="K33" s="849"/>
      <c r="L33" s="849"/>
      <c r="M33" s="849"/>
      <c r="N33" s="849">
        <v>36</v>
      </c>
      <c r="O33" s="849">
        <v>2740.68</v>
      </c>
      <c r="P33" s="837"/>
      <c r="Q33" s="850">
        <v>76.13</v>
      </c>
    </row>
    <row r="34" spans="1:17" ht="14.4" customHeight="1" x14ac:dyDescent="0.3">
      <c r="A34" s="831" t="s">
        <v>557</v>
      </c>
      <c r="B34" s="832" t="s">
        <v>2997</v>
      </c>
      <c r="C34" s="832" t="s">
        <v>2890</v>
      </c>
      <c r="D34" s="832" t="s">
        <v>3000</v>
      </c>
      <c r="E34" s="832" t="s">
        <v>1337</v>
      </c>
      <c r="F34" s="849">
        <v>1.4</v>
      </c>
      <c r="G34" s="849">
        <v>617.74</v>
      </c>
      <c r="H34" s="849"/>
      <c r="I34" s="849">
        <v>441.24285714285719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557</v>
      </c>
      <c r="B35" s="832" t="s">
        <v>2997</v>
      </c>
      <c r="C35" s="832" t="s">
        <v>2890</v>
      </c>
      <c r="D35" s="832" t="s">
        <v>3001</v>
      </c>
      <c r="E35" s="832" t="s">
        <v>939</v>
      </c>
      <c r="F35" s="849">
        <v>21</v>
      </c>
      <c r="G35" s="849">
        <v>1226.4000000000001</v>
      </c>
      <c r="H35" s="849">
        <v>1.1666666666666667</v>
      </c>
      <c r="I35" s="849">
        <v>58.400000000000006</v>
      </c>
      <c r="J35" s="849">
        <v>18</v>
      </c>
      <c r="K35" s="849">
        <v>1051.2</v>
      </c>
      <c r="L35" s="849">
        <v>1</v>
      </c>
      <c r="M35" s="849">
        <v>58.400000000000006</v>
      </c>
      <c r="N35" s="849">
        <v>25</v>
      </c>
      <c r="O35" s="849">
        <v>1460</v>
      </c>
      <c r="P35" s="837">
        <v>1.3888888888888888</v>
      </c>
      <c r="Q35" s="850">
        <v>58.4</v>
      </c>
    </row>
    <row r="36" spans="1:17" ht="14.4" customHeight="1" x14ac:dyDescent="0.3">
      <c r="A36" s="831" t="s">
        <v>557</v>
      </c>
      <c r="B36" s="832" t="s">
        <v>2997</v>
      </c>
      <c r="C36" s="832" t="s">
        <v>2890</v>
      </c>
      <c r="D36" s="832" t="s">
        <v>3002</v>
      </c>
      <c r="E36" s="832" t="s">
        <v>1000</v>
      </c>
      <c r="F36" s="849"/>
      <c r="G36" s="849"/>
      <c r="H36" s="849"/>
      <c r="I36" s="849"/>
      <c r="J36" s="849">
        <v>1</v>
      </c>
      <c r="K36" s="849">
        <v>155.59</v>
      </c>
      <c r="L36" s="849">
        <v>1</v>
      </c>
      <c r="M36" s="849">
        <v>155.59</v>
      </c>
      <c r="N36" s="849">
        <v>0.7</v>
      </c>
      <c r="O36" s="849">
        <v>108.91</v>
      </c>
      <c r="P36" s="837">
        <v>0.69998071855517707</v>
      </c>
      <c r="Q36" s="850">
        <v>155.58571428571429</v>
      </c>
    </row>
    <row r="37" spans="1:17" ht="14.4" customHeight="1" x14ac:dyDescent="0.3">
      <c r="A37" s="831" t="s">
        <v>557</v>
      </c>
      <c r="B37" s="832" t="s">
        <v>2997</v>
      </c>
      <c r="C37" s="832" t="s">
        <v>2890</v>
      </c>
      <c r="D37" s="832" t="s">
        <v>3003</v>
      </c>
      <c r="E37" s="832" t="s">
        <v>3004</v>
      </c>
      <c r="F37" s="849"/>
      <c r="G37" s="849"/>
      <c r="H37" s="849"/>
      <c r="I37" s="849"/>
      <c r="J37" s="849"/>
      <c r="K37" s="849"/>
      <c r="L37" s="849"/>
      <c r="M37" s="849"/>
      <c r="N37" s="849">
        <v>26.699999999999996</v>
      </c>
      <c r="O37" s="849">
        <v>14976.25</v>
      </c>
      <c r="P37" s="837"/>
      <c r="Q37" s="850">
        <v>560.90823970037457</v>
      </c>
    </row>
    <row r="38" spans="1:17" ht="14.4" customHeight="1" x14ac:dyDescent="0.3">
      <c r="A38" s="831" t="s">
        <v>557</v>
      </c>
      <c r="B38" s="832" t="s">
        <v>2997</v>
      </c>
      <c r="C38" s="832" t="s">
        <v>2890</v>
      </c>
      <c r="D38" s="832" t="s">
        <v>3005</v>
      </c>
      <c r="E38" s="832" t="s">
        <v>3006</v>
      </c>
      <c r="F38" s="849"/>
      <c r="G38" s="849"/>
      <c r="H38" s="849"/>
      <c r="I38" s="849"/>
      <c r="J38" s="849">
        <v>1</v>
      </c>
      <c r="K38" s="849">
        <v>42.88</v>
      </c>
      <c r="L38" s="849">
        <v>1</v>
      </c>
      <c r="M38" s="849">
        <v>42.88</v>
      </c>
      <c r="N38" s="849"/>
      <c r="O38" s="849"/>
      <c r="P38" s="837"/>
      <c r="Q38" s="850"/>
    </row>
    <row r="39" spans="1:17" ht="14.4" customHeight="1" x14ac:dyDescent="0.3">
      <c r="A39" s="831" t="s">
        <v>557</v>
      </c>
      <c r="B39" s="832" t="s">
        <v>2997</v>
      </c>
      <c r="C39" s="832" t="s">
        <v>2890</v>
      </c>
      <c r="D39" s="832" t="s">
        <v>3007</v>
      </c>
      <c r="E39" s="832" t="s">
        <v>771</v>
      </c>
      <c r="F39" s="849">
        <v>32</v>
      </c>
      <c r="G39" s="849">
        <v>2471.04</v>
      </c>
      <c r="H39" s="849"/>
      <c r="I39" s="849">
        <v>77.22</v>
      </c>
      <c r="J39" s="849"/>
      <c r="K39" s="849"/>
      <c r="L39" s="849"/>
      <c r="M39" s="849"/>
      <c r="N39" s="849">
        <v>19</v>
      </c>
      <c r="O39" s="849">
        <v>1467.1799999999998</v>
      </c>
      <c r="P39" s="837"/>
      <c r="Q39" s="850">
        <v>77.219999999999985</v>
      </c>
    </row>
    <row r="40" spans="1:17" ht="14.4" customHeight="1" x14ac:dyDescent="0.3">
      <c r="A40" s="831" t="s">
        <v>557</v>
      </c>
      <c r="B40" s="832" t="s">
        <v>2997</v>
      </c>
      <c r="C40" s="832" t="s">
        <v>2890</v>
      </c>
      <c r="D40" s="832" t="s">
        <v>3008</v>
      </c>
      <c r="E40" s="832" t="s">
        <v>3009</v>
      </c>
      <c r="F40" s="849">
        <v>16.200000000000003</v>
      </c>
      <c r="G40" s="849">
        <v>4401.8</v>
      </c>
      <c r="H40" s="849">
        <v>0.99386539082450343</v>
      </c>
      <c r="I40" s="849">
        <v>271.71604938271599</v>
      </c>
      <c r="J40" s="849">
        <v>16.3</v>
      </c>
      <c r="K40" s="849">
        <v>4428.9699999999993</v>
      </c>
      <c r="L40" s="849">
        <v>1</v>
      </c>
      <c r="M40" s="849">
        <v>271.71595092024535</v>
      </c>
      <c r="N40" s="849">
        <v>14.2</v>
      </c>
      <c r="O40" s="849">
        <v>3858.39</v>
      </c>
      <c r="P40" s="837">
        <v>0.87117094945325901</v>
      </c>
      <c r="Q40" s="850">
        <v>271.7176056338028</v>
      </c>
    </row>
    <row r="41" spans="1:17" ht="14.4" customHeight="1" x14ac:dyDescent="0.3">
      <c r="A41" s="831" t="s">
        <v>557</v>
      </c>
      <c r="B41" s="832" t="s">
        <v>2997</v>
      </c>
      <c r="C41" s="832" t="s">
        <v>2890</v>
      </c>
      <c r="D41" s="832" t="s">
        <v>3010</v>
      </c>
      <c r="E41" s="832" t="s">
        <v>3011</v>
      </c>
      <c r="F41" s="849">
        <v>1</v>
      </c>
      <c r="G41" s="849">
        <v>68.12</v>
      </c>
      <c r="H41" s="849">
        <v>1.0158067402326276</v>
      </c>
      <c r="I41" s="849">
        <v>68.12</v>
      </c>
      <c r="J41" s="849">
        <v>1</v>
      </c>
      <c r="K41" s="849">
        <v>67.06</v>
      </c>
      <c r="L41" s="849">
        <v>1</v>
      </c>
      <c r="M41" s="849">
        <v>67.06</v>
      </c>
      <c r="N41" s="849"/>
      <c r="O41" s="849"/>
      <c r="P41" s="837"/>
      <c r="Q41" s="850"/>
    </row>
    <row r="42" spans="1:17" ht="14.4" customHeight="1" x14ac:dyDescent="0.3">
      <c r="A42" s="831" t="s">
        <v>557</v>
      </c>
      <c r="B42" s="832" t="s">
        <v>2997</v>
      </c>
      <c r="C42" s="832" t="s">
        <v>2890</v>
      </c>
      <c r="D42" s="832" t="s">
        <v>3012</v>
      </c>
      <c r="E42" s="832" t="s">
        <v>1478</v>
      </c>
      <c r="F42" s="849">
        <v>10</v>
      </c>
      <c r="G42" s="849">
        <v>657.5</v>
      </c>
      <c r="H42" s="849">
        <v>0.1111111111111111</v>
      </c>
      <c r="I42" s="849">
        <v>65.75</v>
      </c>
      <c r="J42" s="849">
        <v>90</v>
      </c>
      <c r="K42" s="849">
        <v>5917.5</v>
      </c>
      <c r="L42" s="849">
        <v>1</v>
      </c>
      <c r="M42" s="849">
        <v>65.75</v>
      </c>
      <c r="N42" s="849"/>
      <c r="O42" s="849"/>
      <c r="P42" s="837"/>
      <c r="Q42" s="850"/>
    </row>
    <row r="43" spans="1:17" ht="14.4" customHeight="1" x14ac:dyDescent="0.3">
      <c r="A43" s="831" t="s">
        <v>557</v>
      </c>
      <c r="B43" s="832" t="s">
        <v>2997</v>
      </c>
      <c r="C43" s="832" t="s">
        <v>2890</v>
      </c>
      <c r="D43" s="832" t="s">
        <v>3013</v>
      </c>
      <c r="E43" s="832" t="s">
        <v>3014</v>
      </c>
      <c r="F43" s="849">
        <v>2.7</v>
      </c>
      <c r="G43" s="849">
        <v>212.76</v>
      </c>
      <c r="H43" s="849">
        <v>0.57443706463631938</v>
      </c>
      <c r="I43" s="849">
        <v>78.8</v>
      </c>
      <c r="J43" s="849">
        <v>4.7</v>
      </c>
      <c r="K43" s="849">
        <v>370.38</v>
      </c>
      <c r="L43" s="849">
        <v>1</v>
      </c>
      <c r="M43" s="849">
        <v>78.804255319148936</v>
      </c>
      <c r="N43" s="849">
        <v>4.0999999999999996</v>
      </c>
      <c r="O43" s="849">
        <v>323.12</v>
      </c>
      <c r="P43" s="837">
        <v>0.87240131756574335</v>
      </c>
      <c r="Q43" s="850">
        <v>78.809756097560978</v>
      </c>
    </row>
    <row r="44" spans="1:17" ht="14.4" customHeight="1" x14ac:dyDescent="0.3">
      <c r="A44" s="831" t="s">
        <v>557</v>
      </c>
      <c r="B44" s="832" t="s">
        <v>2997</v>
      </c>
      <c r="C44" s="832" t="s">
        <v>2890</v>
      </c>
      <c r="D44" s="832" t="s">
        <v>3015</v>
      </c>
      <c r="E44" s="832" t="s">
        <v>1573</v>
      </c>
      <c r="F44" s="849">
        <v>33</v>
      </c>
      <c r="G44" s="849">
        <v>2314.9499999999998</v>
      </c>
      <c r="H44" s="849">
        <v>1.0999999999999999</v>
      </c>
      <c r="I44" s="849">
        <v>70.149999999999991</v>
      </c>
      <c r="J44" s="849">
        <v>30</v>
      </c>
      <c r="K44" s="849">
        <v>2104.5</v>
      </c>
      <c r="L44" s="849">
        <v>1</v>
      </c>
      <c r="M44" s="849">
        <v>70.150000000000006</v>
      </c>
      <c r="N44" s="849">
        <v>15</v>
      </c>
      <c r="O44" s="849">
        <v>661.95</v>
      </c>
      <c r="P44" s="837">
        <v>0.31454027084818248</v>
      </c>
      <c r="Q44" s="850">
        <v>44.13</v>
      </c>
    </row>
    <row r="45" spans="1:17" ht="14.4" customHeight="1" x14ac:dyDescent="0.3">
      <c r="A45" s="831" t="s">
        <v>557</v>
      </c>
      <c r="B45" s="832" t="s">
        <v>2997</v>
      </c>
      <c r="C45" s="832" t="s">
        <v>2890</v>
      </c>
      <c r="D45" s="832" t="s">
        <v>3016</v>
      </c>
      <c r="E45" s="832" t="s">
        <v>3017</v>
      </c>
      <c r="F45" s="849">
        <v>2.4</v>
      </c>
      <c r="G45" s="849">
        <v>1919.44</v>
      </c>
      <c r="H45" s="849"/>
      <c r="I45" s="849">
        <v>799.76666666666677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557</v>
      </c>
      <c r="B46" s="832" t="s">
        <v>2997</v>
      </c>
      <c r="C46" s="832" t="s">
        <v>2890</v>
      </c>
      <c r="D46" s="832" t="s">
        <v>3018</v>
      </c>
      <c r="E46" s="832" t="s">
        <v>3019</v>
      </c>
      <c r="F46" s="849">
        <v>38</v>
      </c>
      <c r="G46" s="849">
        <v>14888.400000000001</v>
      </c>
      <c r="H46" s="849">
        <v>0.93757792997826139</v>
      </c>
      <c r="I46" s="849">
        <v>391.8</v>
      </c>
      <c r="J46" s="849">
        <v>40.53</v>
      </c>
      <c r="K46" s="849">
        <v>15879.640000000003</v>
      </c>
      <c r="L46" s="849">
        <v>1</v>
      </c>
      <c r="M46" s="849">
        <v>391.79965457685671</v>
      </c>
      <c r="N46" s="849">
        <v>17.399999999999999</v>
      </c>
      <c r="O46" s="849">
        <v>6817.3200000000006</v>
      </c>
      <c r="P46" s="837">
        <v>0.42931199951636179</v>
      </c>
      <c r="Q46" s="850">
        <v>391.80000000000007</v>
      </c>
    </row>
    <row r="47" spans="1:17" ht="14.4" customHeight="1" x14ac:dyDescent="0.3">
      <c r="A47" s="831" t="s">
        <v>557</v>
      </c>
      <c r="B47" s="832" t="s">
        <v>2997</v>
      </c>
      <c r="C47" s="832" t="s">
        <v>2890</v>
      </c>
      <c r="D47" s="832" t="s">
        <v>3020</v>
      </c>
      <c r="E47" s="832" t="s">
        <v>3021</v>
      </c>
      <c r="F47" s="849"/>
      <c r="G47" s="849"/>
      <c r="H47" s="849"/>
      <c r="I47" s="849"/>
      <c r="J47" s="849">
        <v>27</v>
      </c>
      <c r="K47" s="849">
        <v>5918.4</v>
      </c>
      <c r="L47" s="849">
        <v>1</v>
      </c>
      <c r="M47" s="849">
        <v>219.2</v>
      </c>
      <c r="N47" s="849"/>
      <c r="O47" s="849"/>
      <c r="P47" s="837"/>
      <c r="Q47" s="850"/>
    </row>
    <row r="48" spans="1:17" ht="14.4" customHeight="1" x14ac:dyDescent="0.3">
      <c r="A48" s="831" t="s">
        <v>557</v>
      </c>
      <c r="B48" s="832" t="s">
        <v>2997</v>
      </c>
      <c r="C48" s="832" t="s">
        <v>2890</v>
      </c>
      <c r="D48" s="832" t="s">
        <v>3022</v>
      </c>
      <c r="E48" s="832" t="s">
        <v>3023</v>
      </c>
      <c r="F48" s="849"/>
      <c r="G48" s="849"/>
      <c r="H48" s="849"/>
      <c r="I48" s="849"/>
      <c r="J48" s="849"/>
      <c r="K48" s="849"/>
      <c r="L48" s="849"/>
      <c r="M48" s="849"/>
      <c r="N48" s="849">
        <v>0.5</v>
      </c>
      <c r="O48" s="849">
        <v>386.07</v>
      </c>
      <c r="P48" s="837"/>
      <c r="Q48" s="850">
        <v>772.14</v>
      </c>
    </row>
    <row r="49" spans="1:17" ht="14.4" customHeight="1" x14ac:dyDescent="0.3">
      <c r="A49" s="831" t="s">
        <v>557</v>
      </c>
      <c r="B49" s="832" t="s">
        <v>2997</v>
      </c>
      <c r="C49" s="832" t="s">
        <v>2890</v>
      </c>
      <c r="D49" s="832" t="s">
        <v>3024</v>
      </c>
      <c r="E49" s="832"/>
      <c r="F49" s="849">
        <v>2</v>
      </c>
      <c r="G49" s="849">
        <v>5101.3599999999997</v>
      </c>
      <c r="H49" s="849"/>
      <c r="I49" s="849">
        <v>2550.6799999999998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557</v>
      </c>
      <c r="B50" s="832" t="s">
        <v>2997</v>
      </c>
      <c r="C50" s="832" t="s">
        <v>2890</v>
      </c>
      <c r="D50" s="832" t="s">
        <v>3025</v>
      </c>
      <c r="E50" s="832" t="s">
        <v>1341</v>
      </c>
      <c r="F50" s="849">
        <v>1.6</v>
      </c>
      <c r="G50" s="849">
        <v>686</v>
      </c>
      <c r="H50" s="849">
        <v>17.929952953476217</v>
      </c>
      <c r="I50" s="849">
        <v>428.75</v>
      </c>
      <c r="J50" s="849">
        <v>0.1</v>
      </c>
      <c r="K50" s="849">
        <v>38.26</v>
      </c>
      <c r="L50" s="849">
        <v>1</v>
      </c>
      <c r="M50" s="849">
        <v>382.59999999999997</v>
      </c>
      <c r="N50" s="849"/>
      <c r="O50" s="849"/>
      <c r="P50" s="837"/>
      <c r="Q50" s="850"/>
    </row>
    <row r="51" spans="1:17" ht="14.4" customHeight="1" x14ac:dyDescent="0.3">
      <c r="A51" s="831" t="s">
        <v>557</v>
      </c>
      <c r="B51" s="832" t="s">
        <v>2997</v>
      </c>
      <c r="C51" s="832" t="s">
        <v>2890</v>
      </c>
      <c r="D51" s="832" t="s">
        <v>3026</v>
      </c>
      <c r="E51" s="832" t="s">
        <v>1568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219.2</v>
      </c>
      <c r="P51" s="837"/>
      <c r="Q51" s="850">
        <v>219.2</v>
      </c>
    </row>
    <row r="52" spans="1:17" ht="14.4" customHeight="1" x14ac:dyDescent="0.3">
      <c r="A52" s="831" t="s">
        <v>557</v>
      </c>
      <c r="B52" s="832" t="s">
        <v>2997</v>
      </c>
      <c r="C52" s="832" t="s">
        <v>2890</v>
      </c>
      <c r="D52" s="832" t="s">
        <v>3027</v>
      </c>
      <c r="E52" s="832" t="s">
        <v>1341</v>
      </c>
      <c r="F52" s="849"/>
      <c r="G52" s="849"/>
      <c r="H52" s="849"/>
      <c r="I52" s="849"/>
      <c r="J52" s="849"/>
      <c r="K52" s="849"/>
      <c r="L52" s="849"/>
      <c r="M52" s="849"/>
      <c r="N52" s="849">
        <v>0.8</v>
      </c>
      <c r="O52" s="849">
        <v>686.04</v>
      </c>
      <c r="P52" s="837"/>
      <c r="Q52" s="850">
        <v>857.55</v>
      </c>
    </row>
    <row r="53" spans="1:17" ht="14.4" customHeight="1" x14ac:dyDescent="0.3">
      <c r="A53" s="831" t="s">
        <v>557</v>
      </c>
      <c r="B53" s="832" t="s">
        <v>2997</v>
      </c>
      <c r="C53" s="832" t="s">
        <v>2890</v>
      </c>
      <c r="D53" s="832" t="s">
        <v>3028</v>
      </c>
      <c r="E53" s="832" t="s">
        <v>1475</v>
      </c>
      <c r="F53" s="849"/>
      <c r="G53" s="849"/>
      <c r="H53" s="849"/>
      <c r="I53" s="849"/>
      <c r="J53" s="849"/>
      <c r="K53" s="849"/>
      <c r="L53" s="849"/>
      <c r="M53" s="849"/>
      <c r="N53" s="849">
        <v>90</v>
      </c>
      <c r="O53" s="849">
        <v>5917.5</v>
      </c>
      <c r="P53" s="837"/>
      <c r="Q53" s="850">
        <v>65.75</v>
      </c>
    </row>
    <row r="54" spans="1:17" ht="14.4" customHeight="1" x14ac:dyDescent="0.3">
      <c r="A54" s="831" t="s">
        <v>557</v>
      </c>
      <c r="B54" s="832" t="s">
        <v>2997</v>
      </c>
      <c r="C54" s="832" t="s">
        <v>2890</v>
      </c>
      <c r="D54" s="832" t="s">
        <v>3029</v>
      </c>
      <c r="E54" s="832" t="s">
        <v>1467</v>
      </c>
      <c r="F54" s="849">
        <v>1.9</v>
      </c>
      <c r="G54" s="849">
        <v>4038.64</v>
      </c>
      <c r="H54" s="849">
        <v>9.5</v>
      </c>
      <c r="I54" s="849">
        <v>2125.6</v>
      </c>
      <c r="J54" s="849">
        <v>0.2</v>
      </c>
      <c r="K54" s="849">
        <v>425.12</v>
      </c>
      <c r="L54" s="849">
        <v>1</v>
      </c>
      <c r="M54" s="849">
        <v>2125.6</v>
      </c>
      <c r="N54" s="849">
        <v>1.6</v>
      </c>
      <c r="O54" s="849">
        <v>3400.96</v>
      </c>
      <c r="P54" s="837">
        <v>8</v>
      </c>
      <c r="Q54" s="850">
        <v>2125.6</v>
      </c>
    </row>
    <row r="55" spans="1:17" ht="14.4" customHeight="1" x14ac:dyDescent="0.3">
      <c r="A55" s="831" t="s">
        <v>557</v>
      </c>
      <c r="B55" s="832" t="s">
        <v>2997</v>
      </c>
      <c r="C55" s="832" t="s">
        <v>2890</v>
      </c>
      <c r="D55" s="832" t="s">
        <v>3030</v>
      </c>
      <c r="E55" s="832" t="s">
        <v>1333</v>
      </c>
      <c r="F55" s="849">
        <v>4.5999999999999996</v>
      </c>
      <c r="G55" s="849">
        <v>2898</v>
      </c>
      <c r="H55" s="849"/>
      <c r="I55" s="849">
        <v>630</v>
      </c>
      <c r="J55" s="849"/>
      <c r="K55" s="849"/>
      <c r="L55" s="849"/>
      <c r="M55" s="849"/>
      <c r="N55" s="849">
        <v>7.2</v>
      </c>
      <c r="O55" s="849">
        <v>2882.88</v>
      </c>
      <c r="P55" s="837"/>
      <c r="Q55" s="850">
        <v>400.4</v>
      </c>
    </row>
    <row r="56" spans="1:17" ht="14.4" customHeight="1" x14ac:dyDescent="0.3">
      <c r="A56" s="831" t="s">
        <v>557</v>
      </c>
      <c r="B56" s="832" t="s">
        <v>2997</v>
      </c>
      <c r="C56" s="832" t="s">
        <v>2890</v>
      </c>
      <c r="D56" s="832" t="s">
        <v>3031</v>
      </c>
      <c r="E56" s="832" t="s">
        <v>1333</v>
      </c>
      <c r="F56" s="849">
        <v>1.8000000000000003</v>
      </c>
      <c r="G56" s="849">
        <v>1857.89</v>
      </c>
      <c r="H56" s="849">
        <v>0.61053748882696257</v>
      </c>
      <c r="I56" s="849">
        <v>1032.161111111111</v>
      </c>
      <c r="J56" s="849">
        <v>3.8</v>
      </c>
      <c r="K56" s="849">
        <v>3043.04</v>
      </c>
      <c r="L56" s="849">
        <v>1</v>
      </c>
      <c r="M56" s="849">
        <v>800.80000000000007</v>
      </c>
      <c r="N56" s="849">
        <v>6.15</v>
      </c>
      <c r="O56" s="849">
        <v>5565.6999999999989</v>
      </c>
      <c r="P56" s="837">
        <v>1.8289933750460063</v>
      </c>
      <c r="Q56" s="850">
        <v>904.99186991869897</v>
      </c>
    </row>
    <row r="57" spans="1:17" ht="14.4" customHeight="1" x14ac:dyDescent="0.3">
      <c r="A57" s="831" t="s">
        <v>557</v>
      </c>
      <c r="B57" s="832" t="s">
        <v>2997</v>
      </c>
      <c r="C57" s="832" t="s">
        <v>2890</v>
      </c>
      <c r="D57" s="832" t="s">
        <v>3032</v>
      </c>
      <c r="E57" s="832" t="s">
        <v>1557</v>
      </c>
      <c r="F57" s="849"/>
      <c r="G57" s="849"/>
      <c r="H57" s="849"/>
      <c r="I57" s="849"/>
      <c r="J57" s="849">
        <v>2.6</v>
      </c>
      <c r="K57" s="849">
        <v>8485.75</v>
      </c>
      <c r="L57" s="849">
        <v>1</v>
      </c>
      <c r="M57" s="849">
        <v>3263.75</v>
      </c>
      <c r="N57" s="849"/>
      <c r="O57" s="849"/>
      <c r="P57" s="837"/>
      <c r="Q57" s="850"/>
    </row>
    <row r="58" spans="1:17" ht="14.4" customHeight="1" x14ac:dyDescent="0.3">
      <c r="A58" s="831" t="s">
        <v>557</v>
      </c>
      <c r="B58" s="832" t="s">
        <v>2997</v>
      </c>
      <c r="C58" s="832" t="s">
        <v>2890</v>
      </c>
      <c r="D58" s="832" t="s">
        <v>3033</v>
      </c>
      <c r="E58" s="832" t="s">
        <v>3034</v>
      </c>
      <c r="F58" s="849"/>
      <c r="G58" s="849"/>
      <c r="H58" s="849"/>
      <c r="I58" s="849"/>
      <c r="J58" s="849">
        <v>5</v>
      </c>
      <c r="K58" s="849">
        <v>149017.70000000001</v>
      </c>
      <c r="L58" s="849">
        <v>1</v>
      </c>
      <c r="M58" s="849">
        <v>29803.54</v>
      </c>
      <c r="N58" s="849">
        <v>10</v>
      </c>
      <c r="O58" s="849">
        <v>287054.95999999996</v>
      </c>
      <c r="P58" s="837">
        <v>1.9263145250530638</v>
      </c>
      <c r="Q58" s="850">
        <v>28705.495999999996</v>
      </c>
    </row>
    <row r="59" spans="1:17" ht="14.4" customHeight="1" x14ac:dyDescent="0.3">
      <c r="A59" s="831" t="s">
        <v>557</v>
      </c>
      <c r="B59" s="832" t="s">
        <v>2997</v>
      </c>
      <c r="C59" s="832" t="s">
        <v>3035</v>
      </c>
      <c r="D59" s="832" t="s">
        <v>3036</v>
      </c>
      <c r="E59" s="832" t="s">
        <v>3037</v>
      </c>
      <c r="F59" s="849">
        <v>15</v>
      </c>
      <c r="G59" s="849">
        <v>30061.379999999997</v>
      </c>
      <c r="H59" s="849">
        <v>1.5714252109643432</v>
      </c>
      <c r="I59" s="849">
        <v>2004.0919999999999</v>
      </c>
      <c r="J59" s="849">
        <v>9</v>
      </c>
      <c r="K59" s="849">
        <v>19130.010000000002</v>
      </c>
      <c r="L59" s="849">
        <v>1</v>
      </c>
      <c r="M59" s="849">
        <v>2125.5566666666668</v>
      </c>
      <c r="N59" s="849">
        <v>3</v>
      </c>
      <c r="O59" s="849">
        <v>6478.7100000000009</v>
      </c>
      <c r="P59" s="837">
        <v>0.3386673608638992</v>
      </c>
      <c r="Q59" s="850">
        <v>2159.5700000000002</v>
      </c>
    </row>
    <row r="60" spans="1:17" ht="14.4" customHeight="1" x14ac:dyDescent="0.3">
      <c r="A60" s="831" t="s">
        <v>557</v>
      </c>
      <c r="B60" s="832" t="s">
        <v>2997</v>
      </c>
      <c r="C60" s="832" t="s">
        <v>3035</v>
      </c>
      <c r="D60" s="832" t="s">
        <v>3038</v>
      </c>
      <c r="E60" s="832" t="s">
        <v>3039</v>
      </c>
      <c r="F60" s="849"/>
      <c r="G60" s="849"/>
      <c r="H60" s="849"/>
      <c r="I60" s="849"/>
      <c r="J60" s="849"/>
      <c r="K60" s="849"/>
      <c r="L60" s="849"/>
      <c r="M60" s="849"/>
      <c r="N60" s="849">
        <v>2</v>
      </c>
      <c r="O60" s="849">
        <v>5282.3</v>
      </c>
      <c r="P60" s="837"/>
      <c r="Q60" s="850">
        <v>2641.15</v>
      </c>
    </row>
    <row r="61" spans="1:17" ht="14.4" customHeight="1" x14ac:dyDescent="0.3">
      <c r="A61" s="831" t="s">
        <v>557</v>
      </c>
      <c r="B61" s="832" t="s">
        <v>2997</v>
      </c>
      <c r="C61" s="832" t="s">
        <v>3035</v>
      </c>
      <c r="D61" s="832" t="s">
        <v>3040</v>
      </c>
      <c r="E61" s="832" t="s">
        <v>3041</v>
      </c>
      <c r="F61" s="849">
        <v>1</v>
      </c>
      <c r="G61" s="849">
        <v>9904.81</v>
      </c>
      <c r="H61" s="849"/>
      <c r="I61" s="849">
        <v>9904.81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557</v>
      </c>
      <c r="B62" s="832" t="s">
        <v>2997</v>
      </c>
      <c r="C62" s="832" t="s">
        <v>3035</v>
      </c>
      <c r="D62" s="832" t="s">
        <v>3042</v>
      </c>
      <c r="E62" s="832" t="s">
        <v>3043</v>
      </c>
      <c r="F62" s="849">
        <v>11</v>
      </c>
      <c r="G62" s="849">
        <v>11687.75</v>
      </c>
      <c r="H62" s="849">
        <v>2.411615536352457</v>
      </c>
      <c r="I62" s="849">
        <v>1062.5227272727273</v>
      </c>
      <c r="J62" s="849">
        <v>4</v>
      </c>
      <c r="K62" s="849">
        <v>4846.4399999999996</v>
      </c>
      <c r="L62" s="849">
        <v>1</v>
      </c>
      <c r="M62" s="849">
        <v>1211.6099999999999</v>
      </c>
      <c r="N62" s="849">
        <v>5</v>
      </c>
      <c r="O62" s="849">
        <v>6058.0499999999993</v>
      </c>
      <c r="P62" s="837">
        <v>1.25</v>
      </c>
      <c r="Q62" s="850">
        <v>1211.6099999999999</v>
      </c>
    </row>
    <row r="63" spans="1:17" ht="14.4" customHeight="1" x14ac:dyDescent="0.3">
      <c r="A63" s="831" t="s">
        <v>557</v>
      </c>
      <c r="B63" s="832" t="s">
        <v>2997</v>
      </c>
      <c r="C63" s="832" t="s">
        <v>3044</v>
      </c>
      <c r="D63" s="832" t="s">
        <v>3045</v>
      </c>
      <c r="E63" s="832" t="s">
        <v>3046</v>
      </c>
      <c r="F63" s="849">
        <v>184</v>
      </c>
      <c r="G63" s="849">
        <v>126408</v>
      </c>
      <c r="H63" s="849">
        <v>0.96335078534031415</v>
      </c>
      <c r="I63" s="849">
        <v>687</v>
      </c>
      <c r="J63" s="849">
        <v>191</v>
      </c>
      <c r="K63" s="849">
        <v>131217</v>
      </c>
      <c r="L63" s="849">
        <v>1</v>
      </c>
      <c r="M63" s="849">
        <v>687</v>
      </c>
      <c r="N63" s="849">
        <v>196</v>
      </c>
      <c r="O63" s="849">
        <v>134652</v>
      </c>
      <c r="P63" s="837">
        <v>1.0261780104712042</v>
      </c>
      <c r="Q63" s="850">
        <v>687</v>
      </c>
    </row>
    <row r="64" spans="1:17" ht="14.4" customHeight="1" x14ac:dyDescent="0.3">
      <c r="A64" s="831" t="s">
        <v>557</v>
      </c>
      <c r="B64" s="832" t="s">
        <v>2997</v>
      </c>
      <c r="C64" s="832" t="s">
        <v>3044</v>
      </c>
      <c r="D64" s="832" t="s">
        <v>3047</v>
      </c>
      <c r="E64" s="832" t="s">
        <v>3048</v>
      </c>
      <c r="F64" s="849">
        <v>303</v>
      </c>
      <c r="G64" s="849">
        <v>72720</v>
      </c>
      <c r="H64" s="849">
        <v>0.98058252427184467</v>
      </c>
      <c r="I64" s="849">
        <v>240</v>
      </c>
      <c r="J64" s="849">
        <v>309</v>
      </c>
      <c r="K64" s="849">
        <v>74160</v>
      </c>
      <c r="L64" s="849">
        <v>1</v>
      </c>
      <c r="M64" s="849">
        <v>240</v>
      </c>
      <c r="N64" s="849">
        <v>271</v>
      </c>
      <c r="O64" s="849">
        <v>65040</v>
      </c>
      <c r="P64" s="837">
        <v>0.87702265372168287</v>
      </c>
      <c r="Q64" s="850">
        <v>240</v>
      </c>
    </row>
    <row r="65" spans="1:17" ht="14.4" customHeight="1" x14ac:dyDescent="0.3">
      <c r="A65" s="831" t="s">
        <v>557</v>
      </c>
      <c r="B65" s="832" t="s">
        <v>2997</v>
      </c>
      <c r="C65" s="832" t="s">
        <v>3044</v>
      </c>
      <c r="D65" s="832" t="s">
        <v>3049</v>
      </c>
      <c r="E65" s="832" t="s">
        <v>3048</v>
      </c>
      <c r="F65" s="849">
        <v>2</v>
      </c>
      <c r="G65" s="849">
        <v>494</v>
      </c>
      <c r="H65" s="849"/>
      <c r="I65" s="849">
        <v>247</v>
      </c>
      <c r="J65" s="849"/>
      <c r="K65" s="849"/>
      <c r="L65" s="849"/>
      <c r="M65" s="849"/>
      <c r="N65" s="849">
        <v>8</v>
      </c>
      <c r="O65" s="849">
        <v>1976</v>
      </c>
      <c r="P65" s="837"/>
      <c r="Q65" s="850">
        <v>247</v>
      </c>
    </row>
    <row r="66" spans="1:17" ht="14.4" customHeight="1" x14ac:dyDescent="0.3">
      <c r="A66" s="831" t="s">
        <v>557</v>
      </c>
      <c r="B66" s="832" t="s">
        <v>2997</v>
      </c>
      <c r="C66" s="832" t="s">
        <v>3044</v>
      </c>
      <c r="D66" s="832" t="s">
        <v>3050</v>
      </c>
      <c r="E66" s="832" t="s">
        <v>3048</v>
      </c>
      <c r="F66" s="849">
        <v>17.420000000000002</v>
      </c>
      <c r="G66" s="849">
        <v>21175.399999999998</v>
      </c>
      <c r="H66" s="849">
        <v>1.1035475451937828</v>
      </c>
      <c r="I66" s="849">
        <v>1215.5797933409872</v>
      </c>
      <c r="J66" s="849">
        <v>15.78</v>
      </c>
      <c r="K66" s="849">
        <v>19188.48</v>
      </c>
      <c r="L66" s="849">
        <v>1</v>
      </c>
      <c r="M66" s="849">
        <v>1216</v>
      </c>
      <c r="N66" s="849">
        <v>15</v>
      </c>
      <c r="O66" s="849">
        <v>18235.13</v>
      </c>
      <c r="P66" s="837">
        <v>0.95031654409312261</v>
      </c>
      <c r="Q66" s="850">
        <v>1215.6753333333334</v>
      </c>
    </row>
    <row r="67" spans="1:17" ht="14.4" customHeight="1" x14ac:dyDescent="0.3">
      <c r="A67" s="831" t="s">
        <v>557</v>
      </c>
      <c r="B67" s="832" t="s">
        <v>2997</v>
      </c>
      <c r="C67" s="832" t="s">
        <v>3044</v>
      </c>
      <c r="D67" s="832" t="s">
        <v>3051</v>
      </c>
      <c r="E67" s="832" t="s">
        <v>3052</v>
      </c>
      <c r="F67" s="849">
        <v>2</v>
      </c>
      <c r="G67" s="849">
        <v>8904.1200000000008</v>
      </c>
      <c r="H67" s="849">
        <v>0.44444444444444442</v>
      </c>
      <c r="I67" s="849">
        <v>4452.0600000000004</v>
      </c>
      <c r="J67" s="849">
        <v>4.5</v>
      </c>
      <c r="K67" s="849">
        <v>20034.270000000004</v>
      </c>
      <c r="L67" s="849">
        <v>1</v>
      </c>
      <c r="M67" s="849">
        <v>4452.0600000000013</v>
      </c>
      <c r="N67" s="849">
        <v>1</v>
      </c>
      <c r="O67" s="849">
        <v>4452.0600000000004</v>
      </c>
      <c r="P67" s="837">
        <v>0.22222222222222221</v>
      </c>
      <c r="Q67" s="850">
        <v>4452.0600000000004</v>
      </c>
    </row>
    <row r="68" spans="1:17" ht="14.4" customHeight="1" x14ac:dyDescent="0.3">
      <c r="A68" s="831" t="s">
        <v>557</v>
      </c>
      <c r="B68" s="832" t="s">
        <v>2997</v>
      </c>
      <c r="C68" s="832" t="s">
        <v>3044</v>
      </c>
      <c r="D68" s="832" t="s">
        <v>3053</v>
      </c>
      <c r="E68" s="832" t="s">
        <v>3054</v>
      </c>
      <c r="F68" s="849"/>
      <c r="G68" s="849"/>
      <c r="H68" s="849"/>
      <c r="I68" s="849"/>
      <c r="J68" s="849">
        <v>1</v>
      </c>
      <c r="K68" s="849">
        <v>518.70000000000005</v>
      </c>
      <c r="L68" s="849">
        <v>1</v>
      </c>
      <c r="M68" s="849">
        <v>518.70000000000005</v>
      </c>
      <c r="N68" s="849"/>
      <c r="O68" s="849"/>
      <c r="P68" s="837"/>
      <c r="Q68" s="850"/>
    </row>
    <row r="69" spans="1:17" ht="14.4" customHeight="1" x14ac:dyDescent="0.3">
      <c r="A69" s="831" t="s">
        <v>557</v>
      </c>
      <c r="B69" s="832" t="s">
        <v>2997</v>
      </c>
      <c r="C69" s="832" t="s">
        <v>3044</v>
      </c>
      <c r="D69" s="832" t="s">
        <v>3055</v>
      </c>
      <c r="E69" s="832" t="s">
        <v>3056</v>
      </c>
      <c r="F69" s="849">
        <v>147</v>
      </c>
      <c r="G69" s="849">
        <v>32905.949999999997</v>
      </c>
      <c r="H69" s="849">
        <v>0.94838709677419342</v>
      </c>
      <c r="I69" s="849">
        <v>223.85</v>
      </c>
      <c r="J69" s="849">
        <v>155</v>
      </c>
      <c r="K69" s="849">
        <v>34696.75</v>
      </c>
      <c r="L69" s="849">
        <v>1</v>
      </c>
      <c r="M69" s="849">
        <v>223.85</v>
      </c>
      <c r="N69" s="849">
        <v>170</v>
      </c>
      <c r="O69" s="849">
        <v>38054.5</v>
      </c>
      <c r="P69" s="837">
        <v>1.096774193548387</v>
      </c>
      <c r="Q69" s="850">
        <v>223.85</v>
      </c>
    </row>
    <row r="70" spans="1:17" ht="14.4" customHeight="1" x14ac:dyDescent="0.3">
      <c r="A70" s="831" t="s">
        <v>557</v>
      </c>
      <c r="B70" s="832" t="s">
        <v>2997</v>
      </c>
      <c r="C70" s="832" t="s">
        <v>3044</v>
      </c>
      <c r="D70" s="832" t="s">
        <v>3057</v>
      </c>
      <c r="E70" s="832" t="s">
        <v>3058</v>
      </c>
      <c r="F70" s="849"/>
      <c r="G70" s="849"/>
      <c r="H70" s="849"/>
      <c r="I70" s="849"/>
      <c r="J70" s="849">
        <v>1</v>
      </c>
      <c r="K70" s="849">
        <v>9375.98</v>
      </c>
      <c r="L70" s="849">
        <v>1</v>
      </c>
      <c r="M70" s="849">
        <v>9375.98</v>
      </c>
      <c r="N70" s="849"/>
      <c r="O70" s="849"/>
      <c r="P70" s="837"/>
      <c r="Q70" s="850"/>
    </row>
    <row r="71" spans="1:17" ht="14.4" customHeight="1" x14ac:dyDescent="0.3">
      <c r="A71" s="831" t="s">
        <v>557</v>
      </c>
      <c r="B71" s="832" t="s">
        <v>2997</v>
      </c>
      <c r="C71" s="832" t="s">
        <v>3044</v>
      </c>
      <c r="D71" s="832" t="s">
        <v>3059</v>
      </c>
      <c r="E71" s="832" t="s">
        <v>3060</v>
      </c>
      <c r="F71" s="849"/>
      <c r="G71" s="849"/>
      <c r="H71" s="849"/>
      <c r="I71" s="849"/>
      <c r="J71" s="849">
        <v>1</v>
      </c>
      <c r="K71" s="849">
        <v>6597.08</v>
      </c>
      <c r="L71" s="849">
        <v>1</v>
      </c>
      <c r="M71" s="849">
        <v>6597.08</v>
      </c>
      <c r="N71" s="849"/>
      <c r="O71" s="849"/>
      <c r="P71" s="837"/>
      <c r="Q71" s="850"/>
    </row>
    <row r="72" spans="1:17" ht="14.4" customHeight="1" x14ac:dyDescent="0.3">
      <c r="A72" s="831" t="s">
        <v>557</v>
      </c>
      <c r="B72" s="832" t="s">
        <v>2997</v>
      </c>
      <c r="C72" s="832" t="s">
        <v>3044</v>
      </c>
      <c r="D72" s="832" t="s">
        <v>3061</v>
      </c>
      <c r="E72" s="832" t="s">
        <v>3062</v>
      </c>
      <c r="F72" s="849">
        <v>1</v>
      </c>
      <c r="G72" s="849">
        <v>2156.67</v>
      </c>
      <c r="H72" s="849">
        <v>0.25</v>
      </c>
      <c r="I72" s="849">
        <v>2156.67</v>
      </c>
      <c r="J72" s="849">
        <v>4</v>
      </c>
      <c r="K72" s="849">
        <v>8626.68</v>
      </c>
      <c r="L72" s="849">
        <v>1</v>
      </c>
      <c r="M72" s="849">
        <v>2156.67</v>
      </c>
      <c r="N72" s="849">
        <v>2</v>
      </c>
      <c r="O72" s="849">
        <v>4313.34</v>
      </c>
      <c r="P72" s="837">
        <v>0.5</v>
      </c>
      <c r="Q72" s="850">
        <v>2156.67</v>
      </c>
    </row>
    <row r="73" spans="1:17" ht="14.4" customHeight="1" x14ac:dyDescent="0.3">
      <c r="A73" s="831" t="s">
        <v>557</v>
      </c>
      <c r="B73" s="832" t="s">
        <v>2997</v>
      </c>
      <c r="C73" s="832" t="s">
        <v>3044</v>
      </c>
      <c r="D73" s="832" t="s">
        <v>3063</v>
      </c>
      <c r="E73" s="832" t="s">
        <v>3062</v>
      </c>
      <c r="F73" s="849">
        <v>3</v>
      </c>
      <c r="G73" s="849">
        <v>17124.87</v>
      </c>
      <c r="H73" s="849">
        <v>3</v>
      </c>
      <c r="I73" s="849">
        <v>5708.29</v>
      </c>
      <c r="J73" s="849">
        <v>1</v>
      </c>
      <c r="K73" s="849">
        <v>5708.29</v>
      </c>
      <c r="L73" s="849">
        <v>1</v>
      </c>
      <c r="M73" s="849">
        <v>5708.29</v>
      </c>
      <c r="N73" s="849"/>
      <c r="O73" s="849"/>
      <c r="P73" s="837"/>
      <c r="Q73" s="850"/>
    </row>
    <row r="74" spans="1:17" ht="14.4" customHeight="1" x14ac:dyDescent="0.3">
      <c r="A74" s="831" t="s">
        <v>557</v>
      </c>
      <c r="B74" s="832" t="s">
        <v>2997</v>
      </c>
      <c r="C74" s="832" t="s">
        <v>3044</v>
      </c>
      <c r="D74" s="832" t="s">
        <v>3064</v>
      </c>
      <c r="E74" s="832" t="s">
        <v>3065</v>
      </c>
      <c r="F74" s="849">
        <v>1</v>
      </c>
      <c r="G74" s="849">
        <v>3938.18</v>
      </c>
      <c r="H74" s="849">
        <v>0.25</v>
      </c>
      <c r="I74" s="849">
        <v>3938.18</v>
      </c>
      <c r="J74" s="849">
        <v>4</v>
      </c>
      <c r="K74" s="849">
        <v>15752.72</v>
      </c>
      <c r="L74" s="849">
        <v>1</v>
      </c>
      <c r="M74" s="849">
        <v>3938.18</v>
      </c>
      <c r="N74" s="849">
        <v>2</v>
      </c>
      <c r="O74" s="849">
        <v>7876.36</v>
      </c>
      <c r="P74" s="837">
        <v>0.5</v>
      </c>
      <c r="Q74" s="850">
        <v>3938.18</v>
      </c>
    </row>
    <row r="75" spans="1:17" ht="14.4" customHeight="1" x14ac:dyDescent="0.3">
      <c r="A75" s="831" t="s">
        <v>557</v>
      </c>
      <c r="B75" s="832" t="s">
        <v>2997</v>
      </c>
      <c r="C75" s="832" t="s">
        <v>3044</v>
      </c>
      <c r="D75" s="832" t="s">
        <v>3066</v>
      </c>
      <c r="E75" s="832" t="s">
        <v>3067</v>
      </c>
      <c r="F75" s="849">
        <v>3</v>
      </c>
      <c r="G75" s="849">
        <v>11785.02</v>
      </c>
      <c r="H75" s="849">
        <v>1</v>
      </c>
      <c r="I75" s="849">
        <v>3928.34</v>
      </c>
      <c r="J75" s="849">
        <v>3</v>
      </c>
      <c r="K75" s="849">
        <v>11785.02</v>
      </c>
      <c r="L75" s="849">
        <v>1</v>
      </c>
      <c r="M75" s="849">
        <v>3928.34</v>
      </c>
      <c r="N75" s="849"/>
      <c r="O75" s="849"/>
      <c r="P75" s="837"/>
      <c r="Q75" s="850"/>
    </row>
    <row r="76" spans="1:17" ht="14.4" customHeight="1" x14ac:dyDescent="0.3">
      <c r="A76" s="831" t="s">
        <v>557</v>
      </c>
      <c r="B76" s="832" t="s">
        <v>2997</v>
      </c>
      <c r="C76" s="832" t="s">
        <v>3044</v>
      </c>
      <c r="D76" s="832" t="s">
        <v>3068</v>
      </c>
      <c r="E76" s="832" t="s">
        <v>3069</v>
      </c>
      <c r="F76" s="849">
        <v>1</v>
      </c>
      <c r="G76" s="849">
        <v>4385.37</v>
      </c>
      <c r="H76" s="849">
        <v>0.33333333333333331</v>
      </c>
      <c r="I76" s="849">
        <v>4385.37</v>
      </c>
      <c r="J76" s="849">
        <v>3</v>
      </c>
      <c r="K76" s="849">
        <v>13156.11</v>
      </c>
      <c r="L76" s="849">
        <v>1</v>
      </c>
      <c r="M76" s="849">
        <v>4385.37</v>
      </c>
      <c r="N76" s="849"/>
      <c r="O76" s="849"/>
      <c r="P76" s="837"/>
      <c r="Q76" s="850"/>
    </row>
    <row r="77" spans="1:17" ht="14.4" customHeight="1" x14ac:dyDescent="0.3">
      <c r="A77" s="831" t="s">
        <v>557</v>
      </c>
      <c r="B77" s="832" t="s">
        <v>2997</v>
      </c>
      <c r="C77" s="832" t="s">
        <v>3044</v>
      </c>
      <c r="D77" s="832" t="s">
        <v>3070</v>
      </c>
      <c r="E77" s="832" t="s">
        <v>3071</v>
      </c>
      <c r="F77" s="849"/>
      <c r="G77" s="849"/>
      <c r="H77" s="849"/>
      <c r="I77" s="849"/>
      <c r="J77" s="849">
        <v>1</v>
      </c>
      <c r="K77" s="849">
        <v>5255.92</v>
      </c>
      <c r="L77" s="849">
        <v>1</v>
      </c>
      <c r="M77" s="849">
        <v>5255.92</v>
      </c>
      <c r="N77" s="849"/>
      <c r="O77" s="849"/>
      <c r="P77" s="837"/>
      <c r="Q77" s="850"/>
    </row>
    <row r="78" spans="1:17" ht="14.4" customHeight="1" x14ac:dyDescent="0.3">
      <c r="A78" s="831" t="s">
        <v>557</v>
      </c>
      <c r="B78" s="832" t="s">
        <v>2997</v>
      </c>
      <c r="C78" s="832" t="s">
        <v>3044</v>
      </c>
      <c r="D78" s="832" t="s">
        <v>3072</v>
      </c>
      <c r="E78" s="832" t="s">
        <v>3073</v>
      </c>
      <c r="F78" s="849">
        <v>6</v>
      </c>
      <c r="G78" s="849">
        <v>23570.04</v>
      </c>
      <c r="H78" s="849"/>
      <c r="I78" s="849">
        <v>3928.34</v>
      </c>
      <c r="J78" s="849"/>
      <c r="K78" s="849"/>
      <c r="L78" s="849"/>
      <c r="M78" s="849"/>
      <c r="N78" s="849">
        <v>1</v>
      </c>
      <c r="O78" s="849">
        <v>3928.34</v>
      </c>
      <c r="P78" s="837"/>
      <c r="Q78" s="850">
        <v>3928.34</v>
      </c>
    </row>
    <row r="79" spans="1:17" ht="14.4" customHeight="1" x14ac:dyDescent="0.3">
      <c r="A79" s="831" t="s">
        <v>557</v>
      </c>
      <c r="B79" s="832" t="s">
        <v>2997</v>
      </c>
      <c r="C79" s="832" t="s">
        <v>3044</v>
      </c>
      <c r="D79" s="832" t="s">
        <v>3074</v>
      </c>
      <c r="E79" s="832" t="s">
        <v>3075</v>
      </c>
      <c r="F79" s="849">
        <v>4</v>
      </c>
      <c r="G79" s="849">
        <v>56133.2</v>
      </c>
      <c r="H79" s="849"/>
      <c r="I79" s="849">
        <v>14033.3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557</v>
      </c>
      <c r="B80" s="832" t="s">
        <v>2997</v>
      </c>
      <c r="C80" s="832" t="s">
        <v>3044</v>
      </c>
      <c r="D80" s="832" t="s">
        <v>3076</v>
      </c>
      <c r="E80" s="832" t="s">
        <v>3075</v>
      </c>
      <c r="F80" s="849">
        <v>2</v>
      </c>
      <c r="G80" s="849">
        <v>5355.92</v>
      </c>
      <c r="H80" s="849"/>
      <c r="I80" s="849">
        <v>2677.96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557</v>
      </c>
      <c r="B81" s="832" t="s">
        <v>2997</v>
      </c>
      <c r="C81" s="832" t="s">
        <v>3044</v>
      </c>
      <c r="D81" s="832" t="s">
        <v>3077</v>
      </c>
      <c r="E81" s="832" t="s">
        <v>3078</v>
      </c>
      <c r="F81" s="849"/>
      <c r="G81" s="849"/>
      <c r="H81" s="849"/>
      <c r="I81" s="849"/>
      <c r="J81" s="849">
        <v>4</v>
      </c>
      <c r="K81" s="849">
        <v>13414.68</v>
      </c>
      <c r="L81" s="849">
        <v>1</v>
      </c>
      <c r="M81" s="849">
        <v>3353.67</v>
      </c>
      <c r="N81" s="849">
        <v>2</v>
      </c>
      <c r="O81" s="849">
        <v>6707.34</v>
      </c>
      <c r="P81" s="837">
        <v>0.5</v>
      </c>
      <c r="Q81" s="850">
        <v>3353.67</v>
      </c>
    </row>
    <row r="82" spans="1:17" ht="14.4" customHeight="1" x14ac:dyDescent="0.3">
      <c r="A82" s="831" t="s">
        <v>557</v>
      </c>
      <c r="B82" s="832" t="s">
        <v>2997</v>
      </c>
      <c r="C82" s="832" t="s">
        <v>3044</v>
      </c>
      <c r="D82" s="832" t="s">
        <v>3079</v>
      </c>
      <c r="E82" s="832" t="s">
        <v>3080</v>
      </c>
      <c r="F82" s="849">
        <v>1</v>
      </c>
      <c r="G82" s="849">
        <v>4676</v>
      </c>
      <c r="H82" s="849"/>
      <c r="I82" s="849">
        <v>4676</v>
      </c>
      <c r="J82" s="849"/>
      <c r="K82" s="849"/>
      <c r="L82" s="849"/>
      <c r="M82" s="849"/>
      <c r="N82" s="849">
        <v>2</v>
      </c>
      <c r="O82" s="849">
        <v>9352</v>
      </c>
      <c r="P82" s="837"/>
      <c r="Q82" s="850">
        <v>4676</v>
      </c>
    </row>
    <row r="83" spans="1:17" ht="14.4" customHeight="1" x14ac:dyDescent="0.3">
      <c r="A83" s="831" t="s">
        <v>557</v>
      </c>
      <c r="B83" s="832" t="s">
        <v>2997</v>
      </c>
      <c r="C83" s="832" t="s">
        <v>3044</v>
      </c>
      <c r="D83" s="832" t="s">
        <v>3081</v>
      </c>
      <c r="E83" s="832" t="s">
        <v>3080</v>
      </c>
      <c r="F83" s="849">
        <v>1</v>
      </c>
      <c r="G83" s="849">
        <v>5239</v>
      </c>
      <c r="H83" s="849"/>
      <c r="I83" s="849">
        <v>5239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557</v>
      </c>
      <c r="B84" s="832" t="s">
        <v>2997</v>
      </c>
      <c r="C84" s="832" t="s">
        <v>3044</v>
      </c>
      <c r="D84" s="832" t="s">
        <v>3082</v>
      </c>
      <c r="E84" s="832" t="s">
        <v>3080</v>
      </c>
      <c r="F84" s="849">
        <v>1</v>
      </c>
      <c r="G84" s="849">
        <v>5823</v>
      </c>
      <c r="H84" s="849"/>
      <c r="I84" s="849">
        <v>5823</v>
      </c>
      <c r="J84" s="849"/>
      <c r="K84" s="849"/>
      <c r="L84" s="849"/>
      <c r="M84" s="849"/>
      <c r="N84" s="849">
        <v>1</v>
      </c>
      <c r="O84" s="849">
        <v>5823</v>
      </c>
      <c r="P84" s="837"/>
      <c r="Q84" s="850">
        <v>5823</v>
      </c>
    </row>
    <row r="85" spans="1:17" ht="14.4" customHeight="1" x14ac:dyDescent="0.3">
      <c r="A85" s="831" t="s">
        <v>557</v>
      </c>
      <c r="B85" s="832" t="s">
        <v>2997</v>
      </c>
      <c r="C85" s="832" t="s">
        <v>3044</v>
      </c>
      <c r="D85" s="832" t="s">
        <v>3083</v>
      </c>
      <c r="E85" s="832" t="s">
        <v>3084</v>
      </c>
      <c r="F85" s="849">
        <v>14</v>
      </c>
      <c r="G85" s="849">
        <v>8288</v>
      </c>
      <c r="H85" s="849"/>
      <c r="I85" s="849">
        <v>592</v>
      </c>
      <c r="J85" s="849"/>
      <c r="K85" s="849"/>
      <c r="L85" s="849"/>
      <c r="M85" s="849"/>
      <c r="N85" s="849">
        <v>18</v>
      </c>
      <c r="O85" s="849">
        <v>10656</v>
      </c>
      <c r="P85" s="837"/>
      <c r="Q85" s="850">
        <v>592</v>
      </c>
    </row>
    <row r="86" spans="1:17" ht="14.4" customHeight="1" x14ac:dyDescent="0.3">
      <c r="A86" s="831" t="s">
        <v>557</v>
      </c>
      <c r="B86" s="832" t="s">
        <v>2997</v>
      </c>
      <c r="C86" s="832" t="s">
        <v>3044</v>
      </c>
      <c r="D86" s="832" t="s">
        <v>3085</v>
      </c>
      <c r="E86" s="832" t="s">
        <v>3086</v>
      </c>
      <c r="F86" s="849"/>
      <c r="G86" s="849"/>
      <c r="H86" s="849"/>
      <c r="I86" s="849"/>
      <c r="J86" s="849">
        <v>1</v>
      </c>
      <c r="K86" s="849">
        <v>6593.35</v>
      </c>
      <c r="L86" s="849">
        <v>1</v>
      </c>
      <c r="M86" s="849">
        <v>6593.35</v>
      </c>
      <c r="N86" s="849">
        <v>1</v>
      </c>
      <c r="O86" s="849">
        <v>6593.35</v>
      </c>
      <c r="P86" s="837">
        <v>1</v>
      </c>
      <c r="Q86" s="850">
        <v>6593.35</v>
      </c>
    </row>
    <row r="87" spans="1:17" ht="14.4" customHeight="1" x14ac:dyDescent="0.3">
      <c r="A87" s="831" t="s">
        <v>557</v>
      </c>
      <c r="B87" s="832" t="s">
        <v>2997</v>
      </c>
      <c r="C87" s="832" t="s">
        <v>3044</v>
      </c>
      <c r="D87" s="832" t="s">
        <v>3087</v>
      </c>
      <c r="E87" s="832" t="s">
        <v>3086</v>
      </c>
      <c r="F87" s="849">
        <v>1</v>
      </c>
      <c r="G87" s="849">
        <v>1978.94</v>
      </c>
      <c r="H87" s="849">
        <v>0.5</v>
      </c>
      <c r="I87" s="849">
        <v>1978.94</v>
      </c>
      <c r="J87" s="849">
        <v>2</v>
      </c>
      <c r="K87" s="849">
        <v>3957.88</v>
      </c>
      <c r="L87" s="849">
        <v>1</v>
      </c>
      <c r="M87" s="849">
        <v>1978.94</v>
      </c>
      <c r="N87" s="849">
        <v>1</v>
      </c>
      <c r="O87" s="849">
        <v>1978.94</v>
      </c>
      <c r="P87" s="837">
        <v>0.5</v>
      </c>
      <c r="Q87" s="850">
        <v>1978.94</v>
      </c>
    </row>
    <row r="88" spans="1:17" ht="14.4" customHeight="1" x14ac:dyDescent="0.3">
      <c r="A88" s="831" t="s">
        <v>557</v>
      </c>
      <c r="B88" s="832" t="s">
        <v>2997</v>
      </c>
      <c r="C88" s="832" t="s">
        <v>3044</v>
      </c>
      <c r="D88" s="832" t="s">
        <v>3088</v>
      </c>
      <c r="E88" s="832" t="s">
        <v>3089</v>
      </c>
      <c r="F88" s="849">
        <v>29</v>
      </c>
      <c r="G88" s="849">
        <v>379639</v>
      </c>
      <c r="H88" s="849">
        <v>14.5</v>
      </c>
      <c r="I88" s="849">
        <v>13091</v>
      </c>
      <c r="J88" s="849">
        <v>2</v>
      </c>
      <c r="K88" s="849">
        <v>26182</v>
      </c>
      <c r="L88" s="849">
        <v>1</v>
      </c>
      <c r="M88" s="849">
        <v>13091</v>
      </c>
      <c r="N88" s="849"/>
      <c r="O88" s="849"/>
      <c r="P88" s="837"/>
      <c r="Q88" s="850"/>
    </row>
    <row r="89" spans="1:17" ht="14.4" customHeight="1" x14ac:dyDescent="0.3">
      <c r="A89" s="831" t="s">
        <v>557</v>
      </c>
      <c r="B89" s="832" t="s">
        <v>2997</v>
      </c>
      <c r="C89" s="832" t="s">
        <v>3044</v>
      </c>
      <c r="D89" s="832" t="s">
        <v>3090</v>
      </c>
      <c r="E89" s="832" t="s">
        <v>3091</v>
      </c>
      <c r="F89" s="849">
        <v>2</v>
      </c>
      <c r="G89" s="849">
        <v>5146.58</v>
      </c>
      <c r="H89" s="849"/>
      <c r="I89" s="849">
        <v>2573.29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557</v>
      </c>
      <c r="B90" s="832" t="s">
        <v>2997</v>
      </c>
      <c r="C90" s="832" t="s">
        <v>3044</v>
      </c>
      <c r="D90" s="832" t="s">
        <v>3092</v>
      </c>
      <c r="E90" s="832" t="s">
        <v>3075</v>
      </c>
      <c r="F90" s="849">
        <v>2</v>
      </c>
      <c r="G90" s="849">
        <v>8222.5</v>
      </c>
      <c r="H90" s="849"/>
      <c r="I90" s="849">
        <v>4111.25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557</v>
      </c>
      <c r="B91" s="832" t="s">
        <v>2997</v>
      </c>
      <c r="C91" s="832" t="s">
        <v>3044</v>
      </c>
      <c r="D91" s="832" t="s">
        <v>3093</v>
      </c>
      <c r="E91" s="832" t="s">
        <v>3094</v>
      </c>
      <c r="F91" s="849">
        <v>4</v>
      </c>
      <c r="G91" s="849">
        <v>7366.48</v>
      </c>
      <c r="H91" s="849">
        <v>1</v>
      </c>
      <c r="I91" s="849">
        <v>1841.62</v>
      </c>
      <c r="J91" s="849">
        <v>4</v>
      </c>
      <c r="K91" s="849">
        <v>7366.48</v>
      </c>
      <c r="L91" s="849">
        <v>1</v>
      </c>
      <c r="M91" s="849">
        <v>1841.62</v>
      </c>
      <c r="N91" s="849"/>
      <c r="O91" s="849"/>
      <c r="P91" s="837"/>
      <c r="Q91" s="850"/>
    </row>
    <row r="92" spans="1:17" ht="14.4" customHeight="1" x14ac:dyDescent="0.3">
      <c r="A92" s="831" t="s">
        <v>557</v>
      </c>
      <c r="B92" s="832" t="s">
        <v>2997</v>
      </c>
      <c r="C92" s="832" t="s">
        <v>3044</v>
      </c>
      <c r="D92" s="832" t="s">
        <v>3095</v>
      </c>
      <c r="E92" s="832" t="s">
        <v>3094</v>
      </c>
      <c r="F92" s="849">
        <v>1</v>
      </c>
      <c r="G92" s="849">
        <v>16286.45</v>
      </c>
      <c r="H92" s="849">
        <v>1</v>
      </c>
      <c r="I92" s="849">
        <v>16286.45</v>
      </c>
      <c r="J92" s="849">
        <v>1</v>
      </c>
      <c r="K92" s="849">
        <v>16286.45</v>
      </c>
      <c r="L92" s="849">
        <v>1</v>
      </c>
      <c r="M92" s="849">
        <v>16286.45</v>
      </c>
      <c r="N92" s="849"/>
      <c r="O92" s="849"/>
      <c r="P92" s="837"/>
      <c r="Q92" s="850"/>
    </row>
    <row r="93" spans="1:17" ht="14.4" customHeight="1" x14ac:dyDescent="0.3">
      <c r="A93" s="831" t="s">
        <v>557</v>
      </c>
      <c r="B93" s="832" t="s">
        <v>2997</v>
      </c>
      <c r="C93" s="832" t="s">
        <v>3044</v>
      </c>
      <c r="D93" s="832" t="s">
        <v>3096</v>
      </c>
      <c r="E93" s="832" t="s">
        <v>3097</v>
      </c>
      <c r="F93" s="849">
        <v>4</v>
      </c>
      <c r="G93" s="849">
        <v>23674.68</v>
      </c>
      <c r="H93" s="849">
        <v>2</v>
      </c>
      <c r="I93" s="849">
        <v>5918.67</v>
      </c>
      <c r="J93" s="849">
        <v>2</v>
      </c>
      <c r="K93" s="849">
        <v>11837.34</v>
      </c>
      <c r="L93" s="849">
        <v>1</v>
      </c>
      <c r="M93" s="849">
        <v>5918.67</v>
      </c>
      <c r="N93" s="849"/>
      <c r="O93" s="849"/>
      <c r="P93" s="837"/>
      <c r="Q93" s="850"/>
    </row>
    <row r="94" spans="1:17" ht="14.4" customHeight="1" x14ac:dyDescent="0.3">
      <c r="A94" s="831" t="s">
        <v>557</v>
      </c>
      <c r="B94" s="832" t="s">
        <v>2997</v>
      </c>
      <c r="C94" s="832" t="s">
        <v>3044</v>
      </c>
      <c r="D94" s="832" t="s">
        <v>3098</v>
      </c>
      <c r="E94" s="832" t="s">
        <v>3097</v>
      </c>
      <c r="F94" s="849">
        <v>2</v>
      </c>
      <c r="G94" s="849">
        <v>16573.52</v>
      </c>
      <c r="H94" s="849">
        <v>2</v>
      </c>
      <c r="I94" s="849">
        <v>8286.76</v>
      </c>
      <c r="J94" s="849">
        <v>1</v>
      </c>
      <c r="K94" s="849">
        <v>8286.76</v>
      </c>
      <c r="L94" s="849">
        <v>1</v>
      </c>
      <c r="M94" s="849">
        <v>8286.76</v>
      </c>
      <c r="N94" s="849"/>
      <c r="O94" s="849"/>
      <c r="P94" s="837"/>
      <c r="Q94" s="850"/>
    </row>
    <row r="95" spans="1:17" ht="14.4" customHeight="1" x14ac:dyDescent="0.3">
      <c r="A95" s="831" t="s">
        <v>557</v>
      </c>
      <c r="B95" s="832" t="s">
        <v>2997</v>
      </c>
      <c r="C95" s="832" t="s">
        <v>3044</v>
      </c>
      <c r="D95" s="832" t="s">
        <v>3099</v>
      </c>
      <c r="E95" s="832" t="s">
        <v>3097</v>
      </c>
      <c r="F95" s="849">
        <v>26</v>
      </c>
      <c r="G95" s="849">
        <v>75070.06</v>
      </c>
      <c r="H95" s="849">
        <v>1.8571428571428572</v>
      </c>
      <c r="I95" s="849">
        <v>2887.31</v>
      </c>
      <c r="J95" s="849">
        <v>14</v>
      </c>
      <c r="K95" s="849">
        <v>40422.339999999997</v>
      </c>
      <c r="L95" s="849">
        <v>1</v>
      </c>
      <c r="M95" s="849">
        <v>2887.31</v>
      </c>
      <c r="N95" s="849"/>
      <c r="O95" s="849"/>
      <c r="P95" s="837"/>
      <c r="Q95" s="850"/>
    </row>
    <row r="96" spans="1:17" ht="14.4" customHeight="1" x14ac:dyDescent="0.3">
      <c r="A96" s="831" t="s">
        <v>557</v>
      </c>
      <c r="B96" s="832" t="s">
        <v>2997</v>
      </c>
      <c r="C96" s="832" t="s">
        <v>3044</v>
      </c>
      <c r="D96" s="832" t="s">
        <v>3100</v>
      </c>
      <c r="E96" s="832" t="s">
        <v>3101</v>
      </c>
      <c r="F96" s="849"/>
      <c r="G96" s="849"/>
      <c r="H96" s="849"/>
      <c r="I96" s="849"/>
      <c r="J96" s="849">
        <v>2</v>
      </c>
      <c r="K96" s="849">
        <v>13700.72</v>
      </c>
      <c r="L96" s="849">
        <v>1</v>
      </c>
      <c r="M96" s="849">
        <v>6850.36</v>
      </c>
      <c r="N96" s="849">
        <v>4</v>
      </c>
      <c r="O96" s="849">
        <v>27401.439999999999</v>
      </c>
      <c r="P96" s="837">
        <v>2</v>
      </c>
      <c r="Q96" s="850">
        <v>6850.36</v>
      </c>
    </row>
    <row r="97" spans="1:17" ht="14.4" customHeight="1" x14ac:dyDescent="0.3">
      <c r="A97" s="831" t="s">
        <v>557</v>
      </c>
      <c r="B97" s="832" t="s">
        <v>2997</v>
      </c>
      <c r="C97" s="832" t="s">
        <v>3044</v>
      </c>
      <c r="D97" s="832" t="s">
        <v>3102</v>
      </c>
      <c r="E97" s="832" t="s">
        <v>3103</v>
      </c>
      <c r="F97" s="849">
        <v>40</v>
      </c>
      <c r="G97" s="849">
        <v>325320</v>
      </c>
      <c r="H97" s="849">
        <v>1.0526315789473684</v>
      </c>
      <c r="I97" s="849">
        <v>8133</v>
      </c>
      <c r="J97" s="849">
        <v>38</v>
      </c>
      <c r="K97" s="849">
        <v>309054</v>
      </c>
      <c r="L97" s="849">
        <v>1</v>
      </c>
      <c r="M97" s="849">
        <v>8133</v>
      </c>
      <c r="N97" s="849"/>
      <c r="O97" s="849"/>
      <c r="P97" s="837"/>
      <c r="Q97" s="850"/>
    </row>
    <row r="98" spans="1:17" ht="14.4" customHeight="1" x14ac:dyDescent="0.3">
      <c r="A98" s="831" t="s">
        <v>557</v>
      </c>
      <c r="B98" s="832" t="s">
        <v>2997</v>
      </c>
      <c r="C98" s="832" t="s">
        <v>3044</v>
      </c>
      <c r="D98" s="832" t="s">
        <v>3104</v>
      </c>
      <c r="E98" s="832" t="s">
        <v>3105</v>
      </c>
      <c r="F98" s="849">
        <v>1</v>
      </c>
      <c r="G98" s="849">
        <v>6246</v>
      </c>
      <c r="H98" s="849"/>
      <c r="I98" s="849">
        <v>6246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557</v>
      </c>
      <c r="B99" s="832" t="s">
        <v>2997</v>
      </c>
      <c r="C99" s="832" t="s">
        <v>3044</v>
      </c>
      <c r="D99" s="832" t="s">
        <v>3106</v>
      </c>
      <c r="E99" s="832" t="s">
        <v>3103</v>
      </c>
      <c r="F99" s="849">
        <v>16</v>
      </c>
      <c r="G99" s="849">
        <v>91984</v>
      </c>
      <c r="H99" s="849">
        <v>0.88888888888888884</v>
      </c>
      <c r="I99" s="849">
        <v>5749</v>
      </c>
      <c r="J99" s="849">
        <v>18</v>
      </c>
      <c r="K99" s="849">
        <v>103482</v>
      </c>
      <c r="L99" s="849">
        <v>1</v>
      </c>
      <c r="M99" s="849">
        <v>5749</v>
      </c>
      <c r="N99" s="849"/>
      <c r="O99" s="849"/>
      <c r="P99" s="837"/>
      <c r="Q99" s="850"/>
    </row>
    <row r="100" spans="1:17" ht="14.4" customHeight="1" x14ac:dyDescent="0.3">
      <c r="A100" s="831" t="s">
        <v>557</v>
      </c>
      <c r="B100" s="832" t="s">
        <v>2997</v>
      </c>
      <c r="C100" s="832" t="s">
        <v>3044</v>
      </c>
      <c r="D100" s="832" t="s">
        <v>3107</v>
      </c>
      <c r="E100" s="832" t="s">
        <v>3105</v>
      </c>
      <c r="F100" s="849">
        <v>40</v>
      </c>
      <c r="G100" s="849">
        <v>108880</v>
      </c>
      <c r="H100" s="849">
        <v>1.0526315789473684</v>
      </c>
      <c r="I100" s="849">
        <v>2722</v>
      </c>
      <c r="J100" s="849">
        <v>38</v>
      </c>
      <c r="K100" s="849">
        <v>103436</v>
      </c>
      <c r="L100" s="849">
        <v>1</v>
      </c>
      <c r="M100" s="849">
        <v>2722</v>
      </c>
      <c r="N100" s="849"/>
      <c r="O100" s="849"/>
      <c r="P100" s="837"/>
      <c r="Q100" s="850"/>
    </row>
    <row r="101" spans="1:17" ht="14.4" customHeight="1" x14ac:dyDescent="0.3">
      <c r="A101" s="831" t="s">
        <v>557</v>
      </c>
      <c r="B101" s="832" t="s">
        <v>2997</v>
      </c>
      <c r="C101" s="832" t="s">
        <v>3044</v>
      </c>
      <c r="D101" s="832" t="s">
        <v>3108</v>
      </c>
      <c r="E101" s="832" t="s">
        <v>3109</v>
      </c>
      <c r="F101" s="849"/>
      <c r="G101" s="849"/>
      <c r="H101" s="849"/>
      <c r="I101" s="849"/>
      <c r="J101" s="849">
        <v>5</v>
      </c>
      <c r="K101" s="849">
        <v>30816.25</v>
      </c>
      <c r="L101" s="849">
        <v>1</v>
      </c>
      <c r="M101" s="849">
        <v>6163.25</v>
      </c>
      <c r="N101" s="849">
        <v>6</v>
      </c>
      <c r="O101" s="849">
        <v>36979.5</v>
      </c>
      <c r="P101" s="837">
        <v>1.2</v>
      </c>
      <c r="Q101" s="850">
        <v>6163.25</v>
      </c>
    </row>
    <row r="102" spans="1:17" ht="14.4" customHeight="1" x14ac:dyDescent="0.3">
      <c r="A102" s="831" t="s">
        <v>557</v>
      </c>
      <c r="B102" s="832" t="s">
        <v>2997</v>
      </c>
      <c r="C102" s="832" t="s">
        <v>3044</v>
      </c>
      <c r="D102" s="832" t="s">
        <v>3110</v>
      </c>
      <c r="E102" s="832" t="s">
        <v>3109</v>
      </c>
      <c r="F102" s="849"/>
      <c r="G102" s="849"/>
      <c r="H102" s="849"/>
      <c r="I102" s="849"/>
      <c r="J102" s="849">
        <v>8</v>
      </c>
      <c r="K102" s="849">
        <v>8572.7999999999993</v>
      </c>
      <c r="L102" s="849">
        <v>1</v>
      </c>
      <c r="M102" s="849">
        <v>1071.5999999999999</v>
      </c>
      <c r="N102" s="849">
        <v>6</v>
      </c>
      <c r="O102" s="849">
        <v>6429.6</v>
      </c>
      <c r="P102" s="837">
        <v>0.75000000000000011</v>
      </c>
      <c r="Q102" s="850">
        <v>1071.6000000000001</v>
      </c>
    </row>
    <row r="103" spans="1:17" ht="14.4" customHeight="1" x14ac:dyDescent="0.3">
      <c r="A103" s="831" t="s">
        <v>557</v>
      </c>
      <c r="B103" s="832" t="s">
        <v>2997</v>
      </c>
      <c r="C103" s="832" t="s">
        <v>3044</v>
      </c>
      <c r="D103" s="832" t="s">
        <v>3111</v>
      </c>
      <c r="E103" s="832" t="s">
        <v>3112</v>
      </c>
      <c r="F103" s="849">
        <v>3</v>
      </c>
      <c r="G103" s="849">
        <v>187974</v>
      </c>
      <c r="H103" s="849">
        <v>1</v>
      </c>
      <c r="I103" s="849">
        <v>62658</v>
      </c>
      <c r="J103" s="849">
        <v>3</v>
      </c>
      <c r="K103" s="849">
        <v>187974</v>
      </c>
      <c r="L103" s="849">
        <v>1</v>
      </c>
      <c r="M103" s="849">
        <v>62658</v>
      </c>
      <c r="N103" s="849">
        <v>1</v>
      </c>
      <c r="O103" s="849">
        <v>62658</v>
      </c>
      <c r="P103" s="837">
        <v>0.33333333333333331</v>
      </c>
      <c r="Q103" s="850">
        <v>62658</v>
      </c>
    </row>
    <row r="104" spans="1:17" ht="14.4" customHeight="1" x14ac:dyDescent="0.3">
      <c r="A104" s="831" t="s">
        <v>557</v>
      </c>
      <c r="B104" s="832" t="s">
        <v>2997</v>
      </c>
      <c r="C104" s="832" t="s">
        <v>3044</v>
      </c>
      <c r="D104" s="832" t="s">
        <v>3113</v>
      </c>
      <c r="E104" s="832" t="s">
        <v>3114</v>
      </c>
      <c r="F104" s="849"/>
      <c r="G104" s="849"/>
      <c r="H104" s="849"/>
      <c r="I104" s="849"/>
      <c r="J104" s="849">
        <v>4</v>
      </c>
      <c r="K104" s="849">
        <v>23343.040000000001</v>
      </c>
      <c r="L104" s="849">
        <v>1</v>
      </c>
      <c r="M104" s="849">
        <v>5835.76</v>
      </c>
      <c r="N104" s="849"/>
      <c r="O104" s="849"/>
      <c r="P104" s="837"/>
      <c r="Q104" s="850"/>
    </row>
    <row r="105" spans="1:17" ht="14.4" customHeight="1" x14ac:dyDescent="0.3">
      <c r="A105" s="831" t="s">
        <v>557</v>
      </c>
      <c r="B105" s="832" t="s">
        <v>2997</v>
      </c>
      <c r="C105" s="832" t="s">
        <v>3044</v>
      </c>
      <c r="D105" s="832" t="s">
        <v>3008</v>
      </c>
      <c r="E105" s="832" t="s">
        <v>3115</v>
      </c>
      <c r="F105" s="849"/>
      <c r="G105" s="849"/>
      <c r="H105" s="849"/>
      <c r="I105" s="849"/>
      <c r="J105" s="849">
        <v>0.6</v>
      </c>
      <c r="K105" s="849">
        <v>2874.37</v>
      </c>
      <c r="L105" s="849">
        <v>1</v>
      </c>
      <c r="M105" s="849">
        <v>4790.6166666666668</v>
      </c>
      <c r="N105" s="849"/>
      <c r="O105" s="849"/>
      <c r="P105" s="837"/>
      <c r="Q105" s="850"/>
    </row>
    <row r="106" spans="1:17" ht="14.4" customHeight="1" x14ac:dyDescent="0.3">
      <c r="A106" s="831" t="s">
        <v>557</v>
      </c>
      <c r="B106" s="832" t="s">
        <v>2997</v>
      </c>
      <c r="C106" s="832" t="s">
        <v>3044</v>
      </c>
      <c r="D106" s="832" t="s">
        <v>3116</v>
      </c>
      <c r="E106" s="832" t="s">
        <v>3117</v>
      </c>
      <c r="F106" s="849">
        <v>1</v>
      </c>
      <c r="G106" s="849">
        <v>37620.9</v>
      </c>
      <c r="H106" s="849"/>
      <c r="I106" s="849">
        <v>37620.9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557</v>
      </c>
      <c r="B107" s="832" t="s">
        <v>2997</v>
      </c>
      <c r="C107" s="832" t="s">
        <v>3044</v>
      </c>
      <c r="D107" s="832" t="s">
        <v>3118</v>
      </c>
      <c r="E107" s="832" t="s">
        <v>3119</v>
      </c>
      <c r="F107" s="849"/>
      <c r="G107" s="849"/>
      <c r="H107" s="849"/>
      <c r="I107" s="849"/>
      <c r="J107" s="849">
        <v>1</v>
      </c>
      <c r="K107" s="849">
        <v>15980.73</v>
      </c>
      <c r="L107" s="849">
        <v>1</v>
      </c>
      <c r="M107" s="849">
        <v>15980.73</v>
      </c>
      <c r="N107" s="849"/>
      <c r="O107" s="849"/>
      <c r="P107" s="837"/>
      <c r="Q107" s="850"/>
    </row>
    <row r="108" spans="1:17" ht="14.4" customHeight="1" x14ac:dyDescent="0.3">
      <c r="A108" s="831" t="s">
        <v>557</v>
      </c>
      <c r="B108" s="832" t="s">
        <v>2997</v>
      </c>
      <c r="C108" s="832" t="s">
        <v>3044</v>
      </c>
      <c r="D108" s="832" t="s">
        <v>3120</v>
      </c>
      <c r="E108" s="832" t="s">
        <v>3119</v>
      </c>
      <c r="F108" s="849"/>
      <c r="G108" s="849"/>
      <c r="H108" s="849"/>
      <c r="I108" s="849"/>
      <c r="J108" s="849">
        <v>3</v>
      </c>
      <c r="K108" s="849">
        <v>2462.4</v>
      </c>
      <c r="L108" s="849">
        <v>1</v>
      </c>
      <c r="M108" s="849">
        <v>820.80000000000007</v>
      </c>
      <c r="N108" s="849"/>
      <c r="O108" s="849"/>
      <c r="P108" s="837"/>
      <c r="Q108" s="850"/>
    </row>
    <row r="109" spans="1:17" ht="14.4" customHeight="1" x14ac:dyDescent="0.3">
      <c r="A109" s="831" t="s">
        <v>557</v>
      </c>
      <c r="B109" s="832" t="s">
        <v>2997</v>
      </c>
      <c r="C109" s="832" t="s">
        <v>3044</v>
      </c>
      <c r="D109" s="832" t="s">
        <v>3121</v>
      </c>
      <c r="E109" s="832" t="s">
        <v>3119</v>
      </c>
      <c r="F109" s="849"/>
      <c r="G109" s="849"/>
      <c r="H109" s="849"/>
      <c r="I109" s="849"/>
      <c r="J109" s="849">
        <v>2</v>
      </c>
      <c r="K109" s="849">
        <v>13630.26</v>
      </c>
      <c r="L109" s="849">
        <v>1</v>
      </c>
      <c r="M109" s="849">
        <v>6815.13</v>
      </c>
      <c r="N109" s="849"/>
      <c r="O109" s="849"/>
      <c r="P109" s="837"/>
      <c r="Q109" s="850"/>
    </row>
    <row r="110" spans="1:17" ht="14.4" customHeight="1" x14ac:dyDescent="0.3">
      <c r="A110" s="831" t="s">
        <v>557</v>
      </c>
      <c r="B110" s="832" t="s">
        <v>2997</v>
      </c>
      <c r="C110" s="832" t="s">
        <v>3044</v>
      </c>
      <c r="D110" s="832" t="s">
        <v>3122</v>
      </c>
      <c r="E110" s="832" t="s">
        <v>3123</v>
      </c>
      <c r="F110" s="849">
        <v>1</v>
      </c>
      <c r="G110" s="849">
        <v>22007</v>
      </c>
      <c r="H110" s="849"/>
      <c r="I110" s="849">
        <v>22007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557</v>
      </c>
      <c r="B111" s="832" t="s">
        <v>2997</v>
      </c>
      <c r="C111" s="832" t="s">
        <v>3044</v>
      </c>
      <c r="D111" s="832" t="s">
        <v>3124</v>
      </c>
      <c r="E111" s="832" t="s">
        <v>3125</v>
      </c>
      <c r="F111" s="849"/>
      <c r="G111" s="849"/>
      <c r="H111" s="849"/>
      <c r="I111" s="849"/>
      <c r="J111" s="849">
        <v>1</v>
      </c>
      <c r="K111" s="849">
        <v>5983</v>
      </c>
      <c r="L111" s="849">
        <v>1</v>
      </c>
      <c r="M111" s="849">
        <v>5983</v>
      </c>
      <c r="N111" s="849"/>
      <c r="O111" s="849"/>
      <c r="P111" s="837"/>
      <c r="Q111" s="850"/>
    </row>
    <row r="112" spans="1:17" ht="14.4" customHeight="1" x14ac:dyDescent="0.3">
      <c r="A112" s="831" t="s">
        <v>557</v>
      </c>
      <c r="B112" s="832" t="s">
        <v>2997</v>
      </c>
      <c r="C112" s="832" t="s">
        <v>3044</v>
      </c>
      <c r="D112" s="832" t="s">
        <v>3126</v>
      </c>
      <c r="E112" s="832" t="s">
        <v>3125</v>
      </c>
      <c r="F112" s="849">
        <v>3</v>
      </c>
      <c r="G112" s="849">
        <v>19551</v>
      </c>
      <c r="H112" s="849">
        <v>1</v>
      </c>
      <c r="I112" s="849">
        <v>6517</v>
      </c>
      <c r="J112" s="849">
        <v>3</v>
      </c>
      <c r="K112" s="849">
        <v>19551</v>
      </c>
      <c r="L112" s="849">
        <v>1</v>
      </c>
      <c r="M112" s="849">
        <v>6517</v>
      </c>
      <c r="N112" s="849">
        <v>3</v>
      </c>
      <c r="O112" s="849">
        <v>18573.16</v>
      </c>
      <c r="P112" s="837">
        <v>0.94998516699913049</v>
      </c>
      <c r="Q112" s="850">
        <v>6191.0533333333333</v>
      </c>
    </row>
    <row r="113" spans="1:17" ht="14.4" customHeight="1" x14ac:dyDescent="0.3">
      <c r="A113" s="831" t="s">
        <v>557</v>
      </c>
      <c r="B113" s="832" t="s">
        <v>2997</v>
      </c>
      <c r="C113" s="832" t="s">
        <v>3044</v>
      </c>
      <c r="D113" s="832" t="s">
        <v>3127</v>
      </c>
      <c r="E113" s="832" t="s">
        <v>3128</v>
      </c>
      <c r="F113" s="849"/>
      <c r="G113" s="849"/>
      <c r="H113" s="849"/>
      <c r="I113" s="849"/>
      <c r="J113" s="849">
        <v>2</v>
      </c>
      <c r="K113" s="849">
        <v>733256.3</v>
      </c>
      <c r="L113" s="849">
        <v>1</v>
      </c>
      <c r="M113" s="849">
        <v>366628.15</v>
      </c>
      <c r="N113" s="849"/>
      <c r="O113" s="849"/>
      <c r="P113" s="837"/>
      <c r="Q113" s="850"/>
    </row>
    <row r="114" spans="1:17" ht="14.4" customHeight="1" x14ac:dyDescent="0.3">
      <c r="A114" s="831" t="s">
        <v>557</v>
      </c>
      <c r="B114" s="832" t="s">
        <v>2997</v>
      </c>
      <c r="C114" s="832" t="s">
        <v>3044</v>
      </c>
      <c r="D114" s="832" t="s">
        <v>3129</v>
      </c>
      <c r="E114" s="832" t="s">
        <v>3130</v>
      </c>
      <c r="F114" s="849">
        <v>5</v>
      </c>
      <c r="G114" s="849">
        <v>84565</v>
      </c>
      <c r="H114" s="849">
        <v>0.55555555555555558</v>
      </c>
      <c r="I114" s="849">
        <v>16913</v>
      </c>
      <c r="J114" s="849">
        <v>9</v>
      </c>
      <c r="K114" s="849">
        <v>152217</v>
      </c>
      <c r="L114" s="849">
        <v>1</v>
      </c>
      <c r="M114" s="849">
        <v>16913</v>
      </c>
      <c r="N114" s="849">
        <v>10</v>
      </c>
      <c r="O114" s="849">
        <v>163149.47999999998</v>
      </c>
      <c r="P114" s="837">
        <v>1.0718216756341274</v>
      </c>
      <c r="Q114" s="850">
        <v>16314.947999999999</v>
      </c>
    </row>
    <row r="115" spans="1:17" ht="14.4" customHeight="1" x14ac:dyDescent="0.3">
      <c r="A115" s="831" t="s">
        <v>557</v>
      </c>
      <c r="B115" s="832" t="s">
        <v>2997</v>
      </c>
      <c r="C115" s="832" t="s">
        <v>3044</v>
      </c>
      <c r="D115" s="832" t="s">
        <v>3018</v>
      </c>
      <c r="E115" s="832" t="s">
        <v>3131</v>
      </c>
      <c r="F115" s="849">
        <v>0.1</v>
      </c>
      <c r="G115" s="849">
        <v>158.1</v>
      </c>
      <c r="H115" s="849"/>
      <c r="I115" s="849">
        <v>1580.9999999999998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557</v>
      </c>
      <c r="B116" s="832" t="s">
        <v>2997</v>
      </c>
      <c r="C116" s="832" t="s">
        <v>3044</v>
      </c>
      <c r="D116" s="832" t="s">
        <v>3132</v>
      </c>
      <c r="E116" s="832" t="s">
        <v>3133</v>
      </c>
      <c r="F116" s="849">
        <v>10</v>
      </c>
      <c r="G116" s="849">
        <v>136680</v>
      </c>
      <c r="H116" s="849"/>
      <c r="I116" s="849">
        <v>13668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557</v>
      </c>
      <c r="B117" s="832" t="s">
        <v>2997</v>
      </c>
      <c r="C117" s="832" t="s">
        <v>3044</v>
      </c>
      <c r="D117" s="832" t="s">
        <v>3134</v>
      </c>
      <c r="E117" s="832" t="s">
        <v>3135</v>
      </c>
      <c r="F117" s="849"/>
      <c r="G117" s="849"/>
      <c r="H117" s="849"/>
      <c r="I117" s="849"/>
      <c r="J117" s="849">
        <v>5</v>
      </c>
      <c r="K117" s="849">
        <v>2373.25</v>
      </c>
      <c r="L117" s="849">
        <v>1</v>
      </c>
      <c r="M117" s="849">
        <v>474.65</v>
      </c>
      <c r="N117" s="849">
        <v>9</v>
      </c>
      <c r="O117" s="849">
        <v>4271.8500000000004</v>
      </c>
      <c r="P117" s="837">
        <v>1.8</v>
      </c>
      <c r="Q117" s="850">
        <v>474.65000000000003</v>
      </c>
    </row>
    <row r="118" spans="1:17" ht="14.4" customHeight="1" x14ac:dyDescent="0.3">
      <c r="A118" s="831" t="s">
        <v>557</v>
      </c>
      <c r="B118" s="832" t="s">
        <v>2997</v>
      </c>
      <c r="C118" s="832" t="s">
        <v>3044</v>
      </c>
      <c r="D118" s="832" t="s">
        <v>3136</v>
      </c>
      <c r="E118" s="832" t="s">
        <v>3137</v>
      </c>
      <c r="F118" s="849">
        <v>3</v>
      </c>
      <c r="G118" s="849">
        <v>85383</v>
      </c>
      <c r="H118" s="849"/>
      <c r="I118" s="849">
        <v>28461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557</v>
      </c>
      <c r="B119" s="832" t="s">
        <v>2997</v>
      </c>
      <c r="C119" s="832" t="s">
        <v>3044</v>
      </c>
      <c r="D119" s="832" t="s">
        <v>3138</v>
      </c>
      <c r="E119" s="832" t="s">
        <v>3139</v>
      </c>
      <c r="F119" s="849">
        <v>1</v>
      </c>
      <c r="G119" s="849">
        <v>78391</v>
      </c>
      <c r="H119" s="849"/>
      <c r="I119" s="849">
        <v>78391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557</v>
      </c>
      <c r="B120" s="832" t="s">
        <v>2997</v>
      </c>
      <c r="C120" s="832" t="s">
        <v>3044</v>
      </c>
      <c r="D120" s="832" t="s">
        <v>3140</v>
      </c>
      <c r="E120" s="832" t="s">
        <v>3141</v>
      </c>
      <c r="F120" s="849">
        <v>1</v>
      </c>
      <c r="G120" s="849">
        <v>59683.82</v>
      </c>
      <c r="H120" s="849">
        <v>0.16666666666666669</v>
      </c>
      <c r="I120" s="849">
        <v>59683.82</v>
      </c>
      <c r="J120" s="849">
        <v>6</v>
      </c>
      <c r="K120" s="849">
        <v>358102.92</v>
      </c>
      <c r="L120" s="849">
        <v>1</v>
      </c>
      <c r="M120" s="849">
        <v>59683.82</v>
      </c>
      <c r="N120" s="849">
        <v>1</v>
      </c>
      <c r="O120" s="849">
        <v>59683.82</v>
      </c>
      <c r="P120" s="837">
        <v>0.16666666666666669</v>
      </c>
      <c r="Q120" s="850">
        <v>59683.82</v>
      </c>
    </row>
    <row r="121" spans="1:17" ht="14.4" customHeight="1" x14ac:dyDescent="0.3">
      <c r="A121" s="831" t="s">
        <v>557</v>
      </c>
      <c r="B121" s="832" t="s">
        <v>2997</v>
      </c>
      <c r="C121" s="832" t="s">
        <v>3044</v>
      </c>
      <c r="D121" s="832" t="s">
        <v>3142</v>
      </c>
      <c r="E121" s="832" t="s">
        <v>3143</v>
      </c>
      <c r="F121" s="849">
        <v>2</v>
      </c>
      <c r="G121" s="849">
        <v>723602.64</v>
      </c>
      <c r="H121" s="849"/>
      <c r="I121" s="849">
        <v>361801.32</v>
      </c>
      <c r="J121" s="849"/>
      <c r="K121" s="849"/>
      <c r="L121" s="849"/>
      <c r="M121" s="849"/>
      <c r="N121" s="849">
        <v>2</v>
      </c>
      <c r="O121" s="849">
        <v>723602.64</v>
      </c>
      <c r="P121" s="837"/>
      <c r="Q121" s="850">
        <v>361801.32</v>
      </c>
    </row>
    <row r="122" spans="1:17" ht="14.4" customHeight="1" x14ac:dyDescent="0.3">
      <c r="A122" s="831" t="s">
        <v>557</v>
      </c>
      <c r="B122" s="832" t="s">
        <v>2997</v>
      </c>
      <c r="C122" s="832" t="s">
        <v>3044</v>
      </c>
      <c r="D122" s="832" t="s">
        <v>3144</v>
      </c>
      <c r="E122" s="832" t="s">
        <v>3145</v>
      </c>
      <c r="F122" s="849">
        <v>1</v>
      </c>
      <c r="G122" s="849">
        <v>33258</v>
      </c>
      <c r="H122" s="849"/>
      <c r="I122" s="849">
        <v>33258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557</v>
      </c>
      <c r="B123" s="832" t="s">
        <v>2997</v>
      </c>
      <c r="C123" s="832" t="s">
        <v>3044</v>
      </c>
      <c r="D123" s="832" t="s">
        <v>3146</v>
      </c>
      <c r="E123" s="832" t="s">
        <v>3147</v>
      </c>
      <c r="F123" s="849">
        <v>2</v>
      </c>
      <c r="G123" s="849">
        <v>55955.76</v>
      </c>
      <c r="H123" s="849"/>
      <c r="I123" s="849">
        <v>27977.88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557</v>
      </c>
      <c r="B124" s="832" t="s">
        <v>2997</v>
      </c>
      <c r="C124" s="832" t="s">
        <v>3044</v>
      </c>
      <c r="D124" s="832" t="s">
        <v>3148</v>
      </c>
      <c r="E124" s="832" t="s">
        <v>3149</v>
      </c>
      <c r="F124" s="849"/>
      <c r="G124" s="849"/>
      <c r="H124" s="849"/>
      <c r="I124" s="849"/>
      <c r="J124" s="849">
        <v>2</v>
      </c>
      <c r="K124" s="849">
        <v>107372</v>
      </c>
      <c r="L124" s="849">
        <v>1</v>
      </c>
      <c r="M124" s="849">
        <v>53686</v>
      </c>
      <c r="N124" s="849"/>
      <c r="O124" s="849"/>
      <c r="P124" s="837"/>
      <c r="Q124" s="850"/>
    </row>
    <row r="125" spans="1:17" ht="14.4" customHeight="1" x14ac:dyDescent="0.3">
      <c r="A125" s="831" t="s">
        <v>557</v>
      </c>
      <c r="B125" s="832" t="s">
        <v>2997</v>
      </c>
      <c r="C125" s="832" t="s">
        <v>3044</v>
      </c>
      <c r="D125" s="832" t="s">
        <v>3150</v>
      </c>
      <c r="E125" s="832" t="s">
        <v>3086</v>
      </c>
      <c r="F125" s="849">
        <v>1</v>
      </c>
      <c r="G125" s="849">
        <v>4227.33</v>
      </c>
      <c r="H125" s="849">
        <v>0.25</v>
      </c>
      <c r="I125" s="849">
        <v>4227.33</v>
      </c>
      <c r="J125" s="849">
        <v>4</v>
      </c>
      <c r="K125" s="849">
        <v>16909.32</v>
      </c>
      <c r="L125" s="849">
        <v>1</v>
      </c>
      <c r="M125" s="849">
        <v>4227.33</v>
      </c>
      <c r="N125" s="849"/>
      <c r="O125" s="849"/>
      <c r="P125" s="837"/>
      <c r="Q125" s="850"/>
    </row>
    <row r="126" spans="1:17" ht="14.4" customHeight="1" x14ac:dyDescent="0.3">
      <c r="A126" s="831" t="s">
        <v>557</v>
      </c>
      <c r="B126" s="832" t="s">
        <v>2997</v>
      </c>
      <c r="C126" s="832" t="s">
        <v>3044</v>
      </c>
      <c r="D126" s="832" t="s">
        <v>3151</v>
      </c>
      <c r="E126" s="832" t="s">
        <v>3152</v>
      </c>
      <c r="F126" s="849">
        <v>1</v>
      </c>
      <c r="G126" s="849">
        <v>4385.37</v>
      </c>
      <c r="H126" s="849"/>
      <c r="I126" s="849">
        <v>4385.37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557</v>
      </c>
      <c r="B127" s="832" t="s">
        <v>2997</v>
      </c>
      <c r="C127" s="832" t="s">
        <v>3044</v>
      </c>
      <c r="D127" s="832" t="s">
        <v>3153</v>
      </c>
      <c r="E127" s="832" t="s">
        <v>3154</v>
      </c>
      <c r="F127" s="849"/>
      <c r="G127" s="849"/>
      <c r="H127" s="849"/>
      <c r="I127" s="849"/>
      <c r="J127" s="849">
        <v>2</v>
      </c>
      <c r="K127" s="849">
        <v>29501.119999999999</v>
      </c>
      <c r="L127" s="849">
        <v>1</v>
      </c>
      <c r="M127" s="849">
        <v>14750.56</v>
      </c>
      <c r="N127" s="849"/>
      <c r="O127" s="849"/>
      <c r="P127" s="837"/>
      <c r="Q127" s="850"/>
    </row>
    <row r="128" spans="1:17" ht="14.4" customHeight="1" x14ac:dyDescent="0.3">
      <c r="A128" s="831" t="s">
        <v>557</v>
      </c>
      <c r="B128" s="832" t="s">
        <v>2997</v>
      </c>
      <c r="C128" s="832" t="s">
        <v>3044</v>
      </c>
      <c r="D128" s="832" t="s">
        <v>3155</v>
      </c>
      <c r="E128" s="832" t="s">
        <v>3156</v>
      </c>
      <c r="F128" s="849">
        <v>1</v>
      </c>
      <c r="G128" s="849">
        <v>4385.37</v>
      </c>
      <c r="H128" s="849"/>
      <c r="I128" s="849">
        <v>4385.37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557</v>
      </c>
      <c r="B129" s="832" t="s">
        <v>2997</v>
      </c>
      <c r="C129" s="832" t="s">
        <v>3044</v>
      </c>
      <c r="D129" s="832" t="s">
        <v>3157</v>
      </c>
      <c r="E129" s="832" t="s">
        <v>3158</v>
      </c>
      <c r="F129" s="849">
        <v>7</v>
      </c>
      <c r="G129" s="849">
        <v>67145.19</v>
      </c>
      <c r="H129" s="849">
        <v>0.875</v>
      </c>
      <c r="I129" s="849">
        <v>9592.17</v>
      </c>
      <c r="J129" s="849">
        <v>8</v>
      </c>
      <c r="K129" s="849">
        <v>76737.36</v>
      </c>
      <c r="L129" s="849">
        <v>1</v>
      </c>
      <c r="M129" s="849">
        <v>9592.17</v>
      </c>
      <c r="N129" s="849">
        <v>17</v>
      </c>
      <c r="O129" s="849">
        <v>163066.89000000001</v>
      </c>
      <c r="P129" s="837">
        <v>2.125</v>
      </c>
      <c r="Q129" s="850">
        <v>9592.17</v>
      </c>
    </row>
    <row r="130" spans="1:17" ht="14.4" customHeight="1" x14ac:dyDescent="0.3">
      <c r="A130" s="831" t="s">
        <v>557</v>
      </c>
      <c r="B130" s="832" t="s">
        <v>2997</v>
      </c>
      <c r="C130" s="832" t="s">
        <v>3044</v>
      </c>
      <c r="D130" s="832" t="s">
        <v>3159</v>
      </c>
      <c r="E130" s="832" t="s">
        <v>3160</v>
      </c>
      <c r="F130" s="849">
        <v>2</v>
      </c>
      <c r="G130" s="849">
        <v>121969.64</v>
      </c>
      <c r="H130" s="849"/>
      <c r="I130" s="849">
        <v>60984.82</v>
      </c>
      <c r="J130" s="849"/>
      <c r="K130" s="849"/>
      <c r="L130" s="849"/>
      <c r="M130" s="849"/>
      <c r="N130" s="849">
        <v>4</v>
      </c>
      <c r="O130" s="849">
        <v>243939.28</v>
      </c>
      <c r="P130" s="837"/>
      <c r="Q130" s="850">
        <v>60984.82</v>
      </c>
    </row>
    <row r="131" spans="1:17" ht="14.4" customHeight="1" x14ac:dyDescent="0.3">
      <c r="A131" s="831" t="s">
        <v>557</v>
      </c>
      <c r="B131" s="832" t="s">
        <v>2997</v>
      </c>
      <c r="C131" s="832" t="s">
        <v>3044</v>
      </c>
      <c r="D131" s="832" t="s">
        <v>3161</v>
      </c>
      <c r="E131" s="832" t="s">
        <v>3162</v>
      </c>
      <c r="F131" s="849"/>
      <c r="G131" s="849"/>
      <c r="H131" s="849"/>
      <c r="I131" s="849"/>
      <c r="J131" s="849">
        <v>1</v>
      </c>
      <c r="K131" s="849">
        <v>20152.09</v>
      </c>
      <c r="L131" s="849">
        <v>1</v>
      </c>
      <c r="M131" s="849">
        <v>20152.09</v>
      </c>
      <c r="N131" s="849"/>
      <c r="O131" s="849"/>
      <c r="P131" s="837"/>
      <c r="Q131" s="850"/>
    </row>
    <row r="132" spans="1:17" ht="14.4" customHeight="1" x14ac:dyDescent="0.3">
      <c r="A132" s="831" t="s">
        <v>557</v>
      </c>
      <c r="B132" s="832" t="s">
        <v>2997</v>
      </c>
      <c r="C132" s="832" t="s">
        <v>3044</v>
      </c>
      <c r="D132" s="832" t="s">
        <v>3163</v>
      </c>
      <c r="E132" s="832" t="s">
        <v>3164</v>
      </c>
      <c r="F132" s="849">
        <v>3</v>
      </c>
      <c r="G132" s="849">
        <v>55954.62</v>
      </c>
      <c r="H132" s="849"/>
      <c r="I132" s="849">
        <v>18651.54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557</v>
      </c>
      <c r="B133" s="832" t="s">
        <v>2997</v>
      </c>
      <c r="C133" s="832" t="s">
        <v>3044</v>
      </c>
      <c r="D133" s="832" t="s">
        <v>3165</v>
      </c>
      <c r="E133" s="832" t="s">
        <v>3166</v>
      </c>
      <c r="F133" s="849">
        <v>4</v>
      </c>
      <c r="G133" s="849">
        <v>129748</v>
      </c>
      <c r="H133" s="849">
        <v>2</v>
      </c>
      <c r="I133" s="849">
        <v>32437</v>
      </c>
      <c r="J133" s="849">
        <v>2</v>
      </c>
      <c r="K133" s="849">
        <v>64874</v>
      </c>
      <c r="L133" s="849">
        <v>1</v>
      </c>
      <c r="M133" s="849">
        <v>32437</v>
      </c>
      <c r="N133" s="849">
        <v>5</v>
      </c>
      <c r="O133" s="849">
        <v>162185</v>
      </c>
      <c r="P133" s="837">
        <v>2.5</v>
      </c>
      <c r="Q133" s="850">
        <v>32437</v>
      </c>
    </row>
    <row r="134" spans="1:17" ht="14.4" customHeight="1" x14ac:dyDescent="0.3">
      <c r="A134" s="831" t="s">
        <v>557</v>
      </c>
      <c r="B134" s="832" t="s">
        <v>2997</v>
      </c>
      <c r="C134" s="832" t="s">
        <v>3044</v>
      </c>
      <c r="D134" s="832" t="s">
        <v>3167</v>
      </c>
      <c r="E134" s="832" t="s">
        <v>3168</v>
      </c>
      <c r="F134" s="849">
        <v>143</v>
      </c>
      <c r="G134" s="849">
        <v>1265550</v>
      </c>
      <c r="H134" s="849">
        <v>1.153225806451613</v>
      </c>
      <c r="I134" s="849">
        <v>8850</v>
      </c>
      <c r="J134" s="849">
        <v>124</v>
      </c>
      <c r="K134" s="849">
        <v>1097400</v>
      </c>
      <c r="L134" s="849">
        <v>1</v>
      </c>
      <c r="M134" s="849">
        <v>8850</v>
      </c>
      <c r="N134" s="849">
        <v>6</v>
      </c>
      <c r="O134" s="849">
        <v>53100</v>
      </c>
      <c r="P134" s="837">
        <v>4.8387096774193547E-2</v>
      </c>
      <c r="Q134" s="850">
        <v>8850</v>
      </c>
    </row>
    <row r="135" spans="1:17" ht="14.4" customHeight="1" x14ac:dyDescent="0.3">
      <c r="A135" s="831" t="s">
        <v>557</v>
      </c>
      <c r="B135" s="832" t="s">
        <v>2997</v>
      </c>
      <c r="C135" s="832" t="s">
        <v>3044</v>
      </c>
      <c r="D135" s="832" t="s">
        <v>3169</v>
      </c>
      <c r="E135" s="832" t="s">
        <v>3168</v>
      </c>
      <c r="F135" s="849">
        <v>44</v>
      </c>
      <c r="G135" s="849">
        <v>199364</v>
      </c>
      <c r="H135" s="849">
        <v>2.2000000000000002</v>
      </c>
      <c r="I135" s="849">
        <v>4531</v>
      </c>
      <c r="J135" s="849">
        <v>20</v>
      </c>
      <c r="K135" s="849">
        <v>90620</v>
      </c>
      <c r="L135" s="849">
        <v>1</v>
      </c>
      <c r="M135" s="849">
        <v>4531</v>
      </c>
      <c r="N135" s="849">
        <v>3</v>
      </c>
      <c r="O135" s="849">
        <v>13593</v>
      </c>
      <c r="P135" s="837">
        <v>0.15</v>
      </c>
      <c r="Q135" s="850">
        <v>4531</v>
      </c>
    </row>
    <row r="136" spans="1:17" ht="14.4" customHeight="1" x14ac:dyDescent="0.3">
      <c r="A136" s="831" t="s">
        <v>557</v>
      </c>
      <c r="B136" s="832" t="s">
        <v>2997</v>
      </c>
      <c r="C136" s="832" t="s">
        <v>3044</v>
      </c>
      <c r="D136" s="832" t="s">
        <v>3170</v>
      </c>
      <c r="E136" s="832" t="s">
        <v>3171</v>
      </c>
      <c r="F136" s="849">
        <v>29</v>
      </c>
      <c r="G136" s="849">
        <v>530265</v>
      </c>
      <c r="H136" s="849">
        <v>0.35365853658536583</v>
      </c>
      <c r="I136" s="849">
        <v>18285</v>
      </c>
      <c r="J136" s="849">
        <v>82</v>
      </c>
      <c r="K136" s="849">
        <v>1499370</v>
      </c>
      <c r="L136" s="849">
        <v>1</v>
      </c>
      <c r="M136" s="849">
        <v>18285</v>
      </c>
      <c r="N136" s="849">
        <v>81</v>
      </c>
      <c r="O136" s="849">
        <v>1481085</v>
      </c>
      <c r="P136" s="837">
        <v>0.98780487804878048</v>
      </c>
      <c r="Q136" s="850">
        <v>18285</v>
      </c>
    </row>
    <row r="137" spans="1:17" ht="14.4" customHeight="1" x14ac:dyDescent="0.3">
      <c r="A137" s="831" t="s">
        <v>557</v>
      </c>
      <c r="B137" s="832" t="s">
        <v>2997</v>
      </c>
      <c r="C137" s="832" t="s">
        <v>3044</v>
      </c>
      <c r="D137" s="832" t="s">
        <v>3172</v>
      </c>
      <c r="E137" s="832" t="s">
        <v>3168</v>
      </c>
      <c r="F137" s="849">
        <v>140</v>
      </c>
      <c r="G137" s="849">
        <v>279440</v>
      </c>
      <c r="H137" s="849">
        <v>1.1570247933884297</v>
      </c>
      <c r="I137" s="849">
        <v>1996</v>
      </c>
      <c r="J137" s="849">
        <v>121</v>
      </c>
      <c r="K137" s="849">
        <v>241516</v>
      </c>
      <c r="L137" s="849">
        <v>1</v>
      </c>
      <c r="M137" s="849">
        <v>1996</v>
      </c>
      <c r="N137" s="849">
        <v>6</v>
      </c>
      <c r="O137" s="849">
        <v>11976</v>
      </c>
      <c r="P137" s="837">
        <v>4.9586776859504134E-2</v>
      </c>
      <c r="Q137" s="850">
        <v>1996</v>
      </c>
    </row>
    <row r="138" spans="1:17" ht="14.4" customHeight="1" x14ac:dyDescent="0.3">
      <c r="A138" s="831" t="s">
        <v>557</v>
      </c>
      <c r="B138" s="832" t="s">
        <v>2997</v>
      </c>
      <c r="C138" s="832" t="s">
        <v>3044</v>
      </c>
      <c r="D138" s="832" t="s">
        <v>3173</v>
      </c>
      <c r="E138" s="832" t="s">
        <v>3174</v>
      </c>
      <c r="F138" s="849">
        <v>24</v>
      </c>
      <c r="G138" s="849">
        <v>61560</v>
      </c>
      <c r="H138" s="849">
        <v>6</v>
      </c>
      <c r="I138" s="849">
        <v>2565</v>
      </c>
      <c r="J138" s="849">
        <v>4</v>
      </c>
      <c r="K138" s="849">
        <v>10260</v>
      </c>
      <c r="L138" s="849">
        <v>1</v>
      </c>
      <c r="M138" s="849">
        <v>2565</v>
      </c>
      <c r="N138" s="849">
        <v>4</v>
      </c>
      <c r="O138" s="849">
        <v>10260</v>
      </c>
      <c r="P138" s="837">
        <v>1</v>
      </c>
      <c r="Q138" s="850">
        <v>2565</v>
      </c>
    </row>
    <row r="139" spans="1:17" ht="14.4" customHeight="1" x14ac:dyDescent="0.3">
      <c r="A139" s="831" t="s">
        <v>557</v>
      </c>
      <c r="B139" s="832" t="s">
        <v>2997</v>
      </c>
      <c r="C139" s="832" t="s">
        <v>3044</v>
      </c>
      <c r="D139" s="832" t="s">
        <v>3175</v>
      </c>
      <c r="E139" s="832" t="s">
        <v>3174</v>
      </c>
      <c r="F139" s="849">
        <v>24</v>
      </c>
      <c r="G139" s="849">
        <v>278760</v>
      </c>
      <c r="H139" s="849">
        <v>1.8461538461538463</v>
      </c>
      <c r="I139" s="849">
        <v>11615</v>
      </c>
      <c r="J139" s="849">
        <v>13</v>
      </c>
      <c r="K139" s="849">
        <v>150995</v>
      </c>
      <c r="L139" s="849">
        <v>1</v>
      </c>
      <c r="M139" s="849">
        <v>11615</v>
      </c>
      <c r="N139" s="849">
        <v>4</v>
      </c>
      <c r="O139" s="849">
        <v>46460</v>
      </c>
      <c r="P139" s="837">
        <v>0.30769230769230771</v>
      </c>
      <c r="Q139" s="850">
        <v>11615</v>
      </c>
    </row>
    <row r="140" spans="1:17" ht="14.4" customHeight="1" x14ac:dyDescent="0.3">
      <c r="A140" s="831" t="s">
        <v>557</v>
      </c>
      <c r="B140" s="832" t="s">
        <v>2997</v>
      </c>
      <c r="C140" s="832" t="s">
        <v>3044</v>
      </c>
      <c r="D140" s="832" t="s">
        <v>3176</v>
      </c>
      <c r="E140" s="832" t="s">
        <v>3174</v>
      </c>
      <c r="F140" s="849">
        <v>36</v>
      </c>
      <c r="G140" s="849">
        <v>89838</v>
      </c>
      <c r="H140" s="849">
        <v>0.78260869565217395</v>
      </c>
      <c r="I140" s="849">
        <v>2495.5</v>
      </c>
      <c r="J140" s="849">
        <v>46</v>
      </c>
      <c r="K140" s="849">
        <v>114793</v>
      </c>
      <c r="L140" s="849">
        <v>1</v>
      </c>
      <c r="M140" s="849">
        <v>2495.5</v>
      </c>
      <c r="N140" s="849">
        <v>2</v>
      </c>
      <c r="O140" s="849">
        <v>4991</v>
      </c>
      <c r="P140" s="837">
        <v>4.3478260869565216E-2</v>
      </c>
      <c r="Q140" s="850">
        <v>2495.5</v>
      </c>
    </row>
    <row r="141" spans="1:17" ht="14.4" customHeight="1" x14ac:dyDescent="0.3">
      <c r="A141" s="831" t="s">
        <v>557</v>
      </c>
      <c r="B141" s="832" t="s">
        <v>2997</v>
      </c>
      <c r="C141" s="832" t="s">
        <v>3044</v>
      </c>
      <c r="D141" s="832" t="s">
        <v>3177</v>
      </c>
      <c r="E141" s="832" t="s">
        <v>3178</v>
      </c>
      <c r="F141" s="849">
        <v>15</v>
      </c>
      <c r="G141" s="849">
        <v>318180</v>
      </c>
      <c r="H141" s="849">
        <v>1.875</v>
      </c>
      <c r="I141" s="849">
        <v>21212</v>
      </c>
      <c r="J141" s="849">
        <v>8</v>
      </c>
      <c r="K141" s="849">
        <v>169696</v>
      </c>
      <c r="L141" s="849">
        <v>1</v>
      </c>
      <c r="M141" s="849">
        <v>21212</v>
      </c>
      <c r="N141" s="849">
        <v>16</v>
      </c>
      <c r="O141" s="849">
        <v>318457.37999999995</v>
      </c>
      <c r="P141" s="837">
        <v>1.8766345700546858</v>
      </c>
      <c r="Q141" s="850">
        <v>19903.586249999997</v>
      </c>
    </row>
    <row r="142" spans="1:17" ht="14.4" customHeight="1" x14ac:dyDescent="0.3">
      <c r="A142" s="831" t="s">
        <v>557</v>
      </c>
      <c r="B142" s="832" t="s">
        <v>2997</v>
      </c>
      <c r="C142" s="832" t="s">
        <v>3044</v>
      </c>
      <c r="D142" s="832" t="s">
        <v>3179</v>
      </c>
      <c r="E142" s="832" t="s">
        <v>3114</v>
      </c>
      <c r="F142" s="849">
        <v>1</v>
      </c>
      <c r="G142" s="849">
        <v>3122.56</v>
      </c>
      <c r="H142" s="849">
        <v>1</v>
      </c>
      <c r="I142" s="849">
        <v>3122.56</v>
      </c>
      <c r="J142" s="849">
        <v>1</v>
      </c>
      <c r="K142" s="849">
        <v>3122.56</v>
      </c>
      <c r="L142" s="849">
        <v>1</v>
      </c>
      <c r="M142" s="849">
        <v>3122.56</v>
      </c>
      <c r="N142" s="849"/>
      <c r="O142" s="849"/>
      <c r="P142" s="837"/>
      <c r="Q142" s="850"/>
    </row>
    <row r="143" spans="1:17" ht="14.4" customHeight="1" x14ac:dyDescent="0.3">
      <c r="A143" s="831" t="s">
        <v>557</v>
      </c>
      <c r="B143" s="832" t="s">
        <v>2997</v>
      </c>
      <c r="C143" s="832" t="s">
        <v>3044</v>
      </c>
      <c r="D143" s="832" t="s">
        <v>3180</v>
      </c>
      <c r="E143" s="832" t="s">
        <v>3181</v>
      </c>
      <c r="F143" s="849">
        <v>1</v>
      </c>
      <c r="G143" s="849">
        <v>20540.98</v>
      </c>
      <c r="H143" s="849"/>
      <c r="I143" s="849">
        <v>20540.98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557</v>
      </c>
      <c r="B144" s="832" t="s">
        <v>2997</v>
      </c>
      <c r="C144" s="832" t="s">
        <v>3044</v>
      </c>
      <c r="D144" s="832" t="s">
        <v>3182</v>
      </c>
      <c r="E144" s="832" t="s">
        <v>3183</v>
      </c>
      <c r="F144" s="849">
        <v>6</v>
      </c>
      <c r="G144" s="849">
        <v>239940</v>
      </c>
      <c r="H144" s="849"/>
      <c r="I144" s="849">
        <v>39990</v>
      </c>
      <c r="J144" s="849"/>
      <c r="K144" s="849"/>
      <c r="L144" s="849"/>
      <c r="M144" s="849"/>
      <c r="N144" s="849">
        <v>3</v>
      </c>
      <c r="O144" s="849">
        <v>119970</v>
      </c>
      <c r="P144" s="837"/>
      <c r="Q144" s="850">
        <v>39990</v>
      </c>
    </row>
    <row r="145" spans="1:17" ht="14.4" customHeight="1" x14ac:dyDescent="0.3">
      <c r="A145" s="831" t="s">
        <v>557</v>
      </c>
      <c r="B145" s="832" t="s">
        <v>2997</v>
      </c>
      <c r="C145" s="832" t="s">
        <v>3044</v>
      </c>
      <c r="D145" s="832" t="s">
        <v>3184</v>
      </c>
      <c r="E145" s="832" t="s">
        <v>3185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65000</v>
      </c>
      <c r="P145" s="837"/>
      <c r="Q145" s="850">
        <v>65000</v>
      </c>
    </row>
    <row r="146" spans="1:17" ht="14.4" customHeight="1" x14ac:dyDescent="0.3">
      <c r="A146" s="831" t="s">
        <v>557</v>
      </c>
      <c r="B146" s="832" t="s">
        <v>2997</v>
      </c>
      <c r="C146" s="832" t="s">
        <v>3044</v>
      </c>
      <c r="D146" s="832" t="s">
        <v>3186</v>
      </c>
      <c r="E146" s="832" t="s">
        <v>3187</v>
      </c>
      <c r="F146" s="849">
        <v>2</v>
      </c>
      <c r="G146" s="849">
        <v>25691</v>
      </c>
      <c r="H146" s="849"/>
      <c r="I146" s="849">
        <v>12845.5</v>
      </c>
      <c r="J146" s="849"/>
      <c r="K146" s="849"/>
      <c r="L146" s="849"/>
      <c r="M146" s="849"/>
      <c r="N146" s="849">
        <v>4</v>
      </c>
      <c r="O146" s="849">
        <v>47528.34</v>
      </c>
      <c r="P146" s="837"/>
      <c r="Q146" s="850">
        <v>11882.084999999999</v>
      </c>
    </row>
    <row r="147" spans="1:17" ht="14.4" customHeight="1" x14ac:dyDescent="0.3">
      <c r="A147" s="831" t="s">
        <v>557</v>
      </c>
      <c r="B147" s="832" t="s">
        <v>2997</v>
      </c>
      <c r="C147" s="832" t="s">
        <v>3044</v>
      </c>
      <c r="D147" s="832" t="s">
        <v>3188</v>
      </c>
      <c r="E147" s="832" t="s">
        <v>3187</v>
      </c>
      <c r="F147" s="849">
        <v>1</v>
      </c>
      <c r="G147" s="849">
        <v>64567.3</v>
      </c>
      <c r="H147" s="849">
        <v>1</v>
      </c>
      <c r="I147" s="849">
        <v>64567.3</v>
      </c>
      <c r="J147" s="849">
        <v>1</v>
      </c>
      <c r="K147" s="849">
        <v>64567.3</v>
      </c>
      <c r="L147" s="849">
        <v>1</v>
      </c>
      <c r="M147" s="849">
        <v>64567.3</v>
      </c>
      <c r="N147" s="849">
        <v>2</v>
      </c>
      <c r="O147" s="849">
        <v>123646.22</v>
      </c>
      <c r="P147" s="837">
        <v>1.9149975297093109</v>
      </c>
      <c r="Q147" s="850">
        <v>61823.11</v>
      </c>
    </row>
    <row r="148" spans="1:17" ht="14.4" customHeight="1" x14ac:dyDescent="0.3">
      <c r="A148" s="831" t="s">
        <v>557</v>
      </c>
      <c r="B148" s="832" t="s">
        <v>2997</v>
      </c>
      <c r="C148" s="832" t="s">
        <v>3044</v>
      </c>
      <c r="D148" s="832" t="s">
        <v>3189</v>
      </c>
      <c r="E148" s="832" t="s">
        <v>3190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741805.25</v>
      </c>
      <c r="P148" s="837"/>
      <c r="Q148" s="850">
        <v>741805.25</v>
      </c>
    </row>
    <row r="149" spans="1:17" ht="14.4" customHeight="1" x14ac:dyDescent="0.3">
      <c r="A149" s="831" t="s">
        <v>557</v>
      </c>
      <c r="B149" s="832" t="s">
        <v>2997</v>
      </c>
      <c r="C149" s="832" t="s">
        <v>3044</v>
      </c>
      <c r="D149" s="832" t="s">
        <v>3191</v>
      </c>
      <c r="E149" s="832" t="s">
        <v>3114</v>
      </c>
      <c r="F149" s="849"/>
      <c r="G149" s="849"/>
      <c r="H149" s="849"/>
      <c r="I149" s="849"/>
      <c r="J149" s="849">
        <v>1</v>
      </c>
      <c r="K149" s="849">
        <v>8630.84</v>
      </c>
      <c r="L149" s="849">
        <v>1</v>
      </c>
      <c r="M149" s="849">
        <v>8630.84</v>
      </c>
      <c r="N149" s="849"/>
      <c r="O149" s="849"/>
      <c r="P149" s="837"/>
      <c r="Q149" s="850"/>
    </row>
    <row r="150" spans="1:17" ht="14.4" customHeight="1" x14ac:dyDescent="0.3">
      <c r="A150" s="831" t="s">
        <v>557</v>
      </c>
      <c r="B150" s="832" t="s">
        <v>2997</v>
      </c>
      <c r="C150" s="832" t="s">
        <v>3044</v>
      </c>
      <c r="D150" s="832" t="s">
        <v>3192</v>
      </c>
      <c r="E150" s="832" t="s">
        <v>3193</v>
      </c>
      <c r="F150" s="849"/>
      <c r="G150" s="849"/>
      <c r="H150" s="849"/>
      <c r="I150" s="849"/>
      <c r="J150" s="849">
        <v>13</v>
      </c>
      <c r="K150" s="849">
        <v>50680.5</v>
      </c>
      <c r="L150" s="849">
        <v>1</v>
      </c>
      <c r="M150" s="849">
        <v>3898.5</v>
      </c>
      <c r="N150" s="849">
        <v>106</v>
      </c>
      <c r="O150" s="849">
        <v>413241</v>
      </c>
      <c r="P150" s="837">
        <v>8.1538461538461533</v>
      </c>
      <c r="Q150" s="850">
        <v>3898.5</v>
      </c>
    </row>
    <row r="151" spans="1:17" ht="14.4" customHeight="1" x14ac:dyDescent="0.3">
      <c r="A151" s="831" t="s">
        <v>557</v>
      </c>
      <c r="B151" s="832" t="s">
        <v>2997</v>
      </c>
      <c r="C151" s="832" t="s">
        <v>3044</v>
      </c>
      <c r="D151" s="832" t="s">
        <v>3194</v>
      </c>
      <c r="E151" s="832" t="s">
        <v>3195</v>
      </c>
      <c r="F151" s="849"/>
      <c r="G151" s="849"/>
      <c r="H151" s="849"/>
      <c r="I151" s="849"/>
      <c r="J151" s="849">
        <v>31</v>
      </c>
      <c r="K151" s="849">
        <v>72199</v>
      </c>
      <c r="L151" s="849">
        <v>1</v>
      </c>
      <c r="M151" s="849">
        <v>2329</v>
      </c>
      <c r="N151" s="849">
        <v>204</v>
      </c>
      <c r="O151" s="849">
        <v>475116</v>
      </c>
      <c r="P151" s="837">
        <v>6.580645161290323</v>
      </c>
      <c r="Q151" s="850">
        <v>2329</v>
      </c>
    </row>
    <row r="152" spans="1:17" ht="14.4" customHeight="1" x14ac:dyDescent="0.3">
      <c r="A152" s="831" t="s">
        <v>557</v>
      </c>
      <c r="B152" s="832" t="s">
        <v>2997</v>
      </c>
      <c r="C152" s="832" t="s">
        <v>3044</v>
      </c>
      <c r="D152" s="832" t="s">
        <v>3196</v>
      </c>
      <c r="E152" s="832" t="s">
        <v>3195</v>
      </c>
      <c r="F152" s="849"/>
      <c r="G152" s="849"/>
      <c r="H152" s="849"/>
      <c r="I152" s="849"/>
      <c r="J152" s="849">
        <v>12</v>
      </c>
      <c r="K152" s="849">
        <v>112212</v>
      </c>
      <c r="L152" s="849">
        <v>1</v>
      </c>
      <c r="M152" s="849">
        <v>9351</v>
      </c>
      <c r="N152" s="849">
        <v>178</v>
      </c>
      <c r="O152" s="849">
        <v>1664478</v>
      </c>
      <c r="P152" s="837">
        <v>14.833333333333334</v>
      </c>
      <c r="Q152" s="850">
        <v>9351</v>
      </c>
    </row>
    <row r="153" spans="1:17" ht="14.4" customHeight="1" x14ac:dyDescent="0.3">
      <c r="A153" s="831" t="s">
        <v>557</v>
      </c>
      <c r="B153" s="832" t="s">
        <v>2997</v>
      </c>
      <c r="C153" s="832" t="s">
        <v>3044</v>
      </c>
      <c r="D153" s="832" t="s">
        <v>3197</v>
      </c>
      <c r="E153" s="832" t="s">
        <v>3168</v>
      </c>
      <c r="F153" s="849"/>
      <c r="G153" s="849"/>
      <c r="H153" s="849"/>
      <c r="I153" s="849"/>
      <c r="J153" s="849">
        <v>1</v>
      </c>
      <c r="K153" s="849">
        <v>9918</v>
      </c>
      <c r="L153" s="849">
        <v>1</v>
      </c>
      <c r="M153" s="849">
        <v>9918</v>
      </c>
      <c r="N153" s="849"/>
      <c r="O153" s="849"/>
      <c r="P153" s="837"/>
      <c r="Q153" s="850"/>
    </row>
    <row r="154" spans="1:17" ht="14.4" customHeight="1" x14ac:dyDescent="0.3">
      <c r="A154" s="831" t="s">
        <v>557</v>
      </c>
      <c r="B154" s="832" t="s">
        <v>2997</v>
      </c>
      <c r="C154" s="832" t="s">
        <v>3044</v>
      </c>
      <c r="D154" s="832" t="s">
        <v>3198</v>
      </c>
      <c r="E154" s="832" t="s">
        <v>3199</v>
      </c>
      <c r="F154" s="849"/>
      <c r="G154" s="849"/>
      <c r="H154" s="849"/>
      <c r="I154" s="849"/>
      <c r="J154" s="849">
        <v>9</v>
      </c>
      <c r="K154" s="849">
        <v>23180.670000000002</v>
      </c>
      <c r="L154" s="849">
        <v>1</v>
      </c>
      <c r="M154" s="849">
        <v>2575.63</v>
      </c>
      <c r="N154" s="849"/>
      <c r="O154" s="849"/>
      <c r="P154" s="837"/>
      <c r="Q154" s="850"/>
    </row>
    <row r="155" spans="1:17" ht="14.4" customHeight="1" x14ac:dyDescent="0.3">
      <c r="A155" s="831" t="s">
        <v>557</v>
      </c>
      <c r="B155" s="832" t="s">
        <v>2997</v>
      </c>
      <c r="C155" s="832" t="s">
        <v>3044</v>
      </c>
      <c r="D155" s="832" t="s">
        <v>3200</v>
      </c>
      <c r="E155" s="832" t="s">
        <v>3195</v>
      </c>
      <c r="F155" s="849"/>
      <c r="G155" s="849"/>
      <c r="H155" s="849"/>
      <c r="I155" s="849"/>
      <c r="J155" s="849"/>
      <c r="K155" s="849"/>
      <c r="L155" s="849"/>
      <c r="M155" s="849"/>
      <c r="N155" s="849">
        <v>24</v>
      </c>
      <c r="O155" s="849">
        <v>227592</v>
      </c>
      <c r="P155" s="837"/>
      <c r="Q155" s="850">
        <v>9483</v>
      </c>
    </row>
    <row r="156" spans="1:17" ht="14.4" customHeight="1" x14ac:dyDescent="0.3">
      <c r="A156" s="831" t="s">
        <v>557</v>
      </c>
      <c r="B156" s="832" t="s">
        <v>2997</v>
      </c>
      <c r="C156" s="832" t="s">
        <v>3044</v>
      </c>
      <c r="D156" s="832" t="s">
        <v>3201</v>
      </c>
      <c r="E156" s="832" t="s">
        <v>3174</v>
      </c>
      <c r="F156" s="849"/>
      <c r="G156" s="849"/>
      <c r="H156" s="849"/>
      <c r="I156" s="849"/>
      <c r="J156" s="849">
        <v>1</v>
      </c>
      <c r="K156" s="849">
        <v>11255</v>
      </c>
      <c r="L156" s="849">
        <v>1</v>
      </c>
      <c r="M156" s="849">
        <v>11255</v>
      </c>
      <c r="N156" s="849"/>
      <c r="O156" s="849"/>
      <c r="P156" s="837"/>
      <c r="Q156" s="850"/>
    </row>
    <row r="157" spans="1:17" ht="14.4" customHeight="1" x14ac:dyDescent="0.3">
      <c r="A157" s="831" t="s">
        <v>557</v>
      </c>
      <c r="B157" s="832" t="s">
        <v>2997</v>
      </c>
      <c r="C157" s="832" t="s">
        <v>3044</v>
      </c>
      <c r="D157" s="832" t="s">
        <v>3202</v>
      </c>
      <c r="E157" s="832" t="s">
        <v>3203</v>
      </c>
      <c r="F157" s="849"/>
      <c r="G157" s="849"/>
      <c r="H157" s="849"/>
      <c r="I157" s="849"/>
      <c r="J157" s="849">
        <v>8</v>
      </c>
      <c r="K157" s="849">
        <v>96320</v>
      </c>
      <c r="L157" s="849">
        <v>1</v>
      </c>
      <c r="M157" s="849">
        <v>12040</v>
      </c>
      <c r="N157" s="849"/>
      <c r="O157" s="849"/>
      <c r="P157" s="837"/>
      <c r="Q157" s="850"/>
    </row>
    <row r="158" spans="1:17" ht="14.4" customHeight="1" x14ac:dyDescent="0.3">
      <c r="A158" s="831" t="s">
        <v>557</v>
      </c>
      <c r="B158" s="832" t="s">
        <v>2997</v>
      </c>
      <c r="C158" s="832" t="s">
        <v>3044</v>
      </c>
      <c r="D158" s="832" t="s">
        <v>3204</v>
      </c>
      <c r="E158" s="832" t="s">
        <v>3205</v>
      </c>
      <c r="F158" s="849"/>
      <c r="G158" s="849"/>
      <c r="H158" s="849"/>
      <c r="I158" s="849"/>
      <c r="J158" s="849">
        <v>25</v>
      </c>
      <c r="K158" s="849">
        <v>302041</v>
      </c>
      <c r="L158" s="849">
        <v>1</v>
      </c>
      <c r="M158" s="849">
        <v>12081.64</v>
      </c>
      <c r="N158" s="849">
        <v>16</v>
      </c>
      <c r="O158" s="849">
        <v>193306.23999999999</v>
      </c>
      <c r="P158" s="837">
        <v>0.64</v>
      </c>
      <c r="Q158" s="850">
        <v>12081.64</v>
      </c>
    </row>
    <row r="159" spans="1:17" ht="14.4" customHeight="1" x14ac:dyDescent="0.3">
      <c r="A159" s="831" t="s">
        <v>557</v>
      </c>
      <c r="B159" s="832" t="s">
        <v>2997</v>
      </c>
      <c r="C159" s="832" t="s">
        <v>3044</v>
      </c>
      <c r="D159" s="832" t="s">
        <v>3206</v>
      </c>
      <c r="E159" s="832" t="s">
        <v>3203</v>
      </c>
      <c r="F159" s="849"/>
      <c r="G159" s="849"/>
      <c r="H159" s="849"/>
      <c r="I159" s="849"/>
      <c r="J159" s="849">
        <v>2</v>
      </c>
      <c r="K159" s="849">
        <v>17294</v>
      </c>
      <c r="L159" s="849">
        <v>1</v>
      </c>
      <c r="M159" s="849">
        <v>8647</v>
      </c>
      <c r="N159" s="849"/>
      <c r="O159" s="849"/>
      <c r="P159" s="837"/>
      <c r="Q159" s="850"/>
    </row>
    <row r="160" spans="1:17" ht="14.4" customHeight="1" x14ac:dyDescent="0.3">
      <c r="A160" s="831" t="s">
        <v>557</v>
      </c>
      <c r="B160" s="832" t="s">
        <v>2997</v>
      </c>
      <c r="C160" s="832" t="s">
        <v>3044</v>
      </c>
      <c r="D160" s="832" t="s">
        <v>3207</v>
      </c>
      <c r="E160" s="832" t="s">
        <v>3208</v>
      </c>
      <c r="F160" s="849"/>
      <c r="G160" s="849"/>
      <c r="H160" s="849"/>
      <c r="I160" s="849"/>
      <c r="J160" s="849">
        <v>1</v>
      </c>
      <c r="K160" s="849">
        <v>7199.62</v>
      </c>
      <c r="L160" s="849">
        <v>1</v>
      </c>
      <c r="M160" s="849">
        <v>7199.62</v>
      </c>
      <c r="N160" s="849"/>
      <c r="O160" s="849"/>
      <c r="P160" s="837"/>
      <c r="Q160" s="850"/>
    </row>
    <row r="161" spans="1:17" ht="14.4" customHeight="1" x14ac:dyDescent="0.3">
      <c r="A161" s="831" t="s">
        <v>557</v>
      </c>
      <c r="B161" s="832" t="s">
        <v>2997</v>
      </c>
      <c r="C161" s="832" t="s">
        <v>3044</v>
      </c>
      <c r="D161" s="832" t="s">
        <v>3209</v>
      </c>
      <c r="E161" s="832" t="s">
        <v>3203</v>
      </c>
      <c r="F161" s="849"/>
      <c r="G161" s="849"/>
      <c r="H161" s="849"/>
      <c r="I161" s="849"/>
      <c r="J161" s="849">
        <v>8</v>
      </c>
      <c r="K161" s="849">
        <v>16288</v>
      </c>
      <c r="L161" s="849">
        <v>1</v>
      </c>
      <c r="M161" s="849">
        <v>2036</v>
      </c>
      <c r="N161" s="849"/>
      <c r="O161" s="849"/>
      <c r="P161" s="837"/>
      <c r="Q161" s="850"/>
    </row>
    <row r="162" spans="1:17" ht="14.4" customHeight="1" x14ac:dyDescent="0.3">
      <c r="A162" s="831" t="s">
        <v>557</v>
      </c>
      <c r="B162" s="832" t="s">
        <v>2997</v>
      </c>
      <c r="C162" s="832" t="s">
        <v>3044</v>
      </c>
      <c r="D162" s="832" t="s">
        <v>3210</v>
      </c>
      <c r="E162" s="832" t="s">
        <v>3211</v>
      </c>
      <c r="F162" s="849"/>
      <c r="G162" s="849"/>
      <c r="H162" s="849"/>
      <c r="I162" s="849"/>
      <c r="J162" s="849">
        <v>4</v>
      </c>
      <c r="K162" s="849">
        <v>30980.48</v>
      </c>
      <c r="L162" s="849">
        <v>1</v>
      </c>
      <c r="M162" s="849">
        <v>7745.12</v>
      </c>
      <c r="N162" s="849"/>
      <c r="O162" s="849"/>
      <c r="P162" s="837"/>
      <c r="Q162" s="850"/>
    </row>
    <row r="163" spans="1:17" ht="14.4" customHeight="1" x14ac:dyDescent="0.3">
      <c r="A163" s="831" t="s">
        <v>557</v>
      </c>
      <c r="B163" s="832" t="s">
        <v>2997</v>
      </c>
      <c r="C163" s="832" t="s">
        <v>3044</v>
      </c>
      <c r="D163" s="832" t="s">
        <v>3212</v>
      </c>
      <c r="E163" s="832" t="s">
        <v>3195</v>
      </c>
      <c r="F163" s="849"/>
      <c r="G163" s="849"/>
      <c r="H163" s="849"/>
      <c r="I163" s="849"/>
      <c r="J163" s="849">
        <v>2</v>
      </c>
      <c r="K163" s="849">
        <v>11040</v>
      </c>
      <c r="L163" s="849">
        <v>1</v>
      </c>
      <c r="M163" s="849">
        <v>5520</v>
      </c>
      <c r="N163" s="849">
        <v>5</v>
      </c>
      <c r="O163" s="849">
        <v>27600</v>
      </c>
      <c r="P163" s="837">
        <v>2.5</v>
      </c>
      <c r="Q163" s="850">
        <v>5520</v>
      </c>
    </row>
    <row r="164" spans="1:17" ht="14.4" customHeight="1" x14ac:dyDescent="0.3">
      <c r="A164" s="831" t="s">
        <v>557</v>
      </c>
      <c r="B164" s="832" t="s">
        <v>2997</v>
      </c>
      <c r="C164" s="832" t="s">
        <v>3044</v>
      </c>
      <c r="D164" s="832" t="s">
        <v>3213</v>
      </c>
      <c r="E164" s="832" t="s">
        <v>3195</v>
      </c>
      <c r="F164" s="849"/>
      <c r="G164" s="849"/>
      <c r="H164" s="849"/>
      <c r="I164" s="849"/>
      <c r="J164" s="849">
        <v>1</v>
      </c>
      <c r="K164" s="849">
        <v>1920.5</v>
      </c>
      <c r="L164" s="849">
        <v>1</v>
      </c>
      <c r="M164" s="849">
        <v>1920.5</v>
      </c>
      <c r="N164" s="849">
        <v>3</v>
      </c>
      <c r="O164" s="849">
        <v>5761.5</v>
      </c>
      <c r="P164" s="837">
        <v>3</v>
      </c>
      <c r="Q164" s="850">
        <v>1920.5</v>
      </c>
    </row>
    <row r="165" spans="1:17" ht="14.4" customHeight="1" x14ac:dyDescent="0.3">
      <c r="A165" s="831" t="s">
        <v>557</v>
      </c>
      <c r="B165" s="832" t="s">
        <v>2997</v>
      </c>
      <c r="C165" s="832" t="s">
        <v>3044</v>
      </c>
      <c r="D165" s="832" t="s">
        <v>3214</v>
      </c>
      <c r="E165" s="832" t="s">
        <v>3205</v>
      </c>
      <c r="F165" s="849"/>
      <c r="G165" s="849"/>
      <c r="H165" s="849"/>
      <c r="I165" s="849"/>
      <c r="J165" s="849">
        <v>4</v>
      </c>
      <c r="K165" s="849">
        <v>3425</v>
      </c>
      <c r="L165" s="849">
        <v>1</v>
      </c>
      <c r="M165" s="849">
        <v>856.25</v>
      </c>
      <c r="N165" s="849"/>
      <c r="O165" s="849"/>
      <c r="P165" s="837"/>
      <c r="Q165" s="850"/>
    </row>
    <row r="166" spans="1:17" ht="14.4" customHeight="1" x14ac:dyDescent="0.3">
      <c r="A166" s="831" t="s">
        <v>557</v>
      </c>
      <c r="B166" s="832" t="s">
        <v>2997</v>
      </c>
      <c r="C166" s="832" t="s">
        <v>3044</v>
      </c>
      <c r="D166" s="832" t="s">
        <v>3215</v>
      </c>
      <c r="E166" s="832" t="s">
        <v>3216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6960</v>
      </c>
      <c r="P166" s="837"/>
      <c r="Q166" s="850">
        <v>6960</v>
      </c>
    </row>
    <row r="167" spans="1:17" ht="14.4" customHeight="1" x14ac:dyDescent="0.3">
      <c r="A167" s="831" t="s">
        <v>557</v>
      </c>
      <c r="B167" s="832" t="s">
        <v>2997</v>
      </c>
      <c r="C167" s="832" t="s">
        <v>3044</v>
      </c>
      <c r="D167" s="832" t="s">
        <v>3217</v>
      </c>
      <c r="E167" s="832" t="s">
        <v>3205</v>
      </c>
      <c r="F167" s="849"/>
      <c r="G167" s="849"/>
      <c r="H167" s="849"/>
      <c r="I167" s="849"/>
      <c r="J167" s="849"/>
      <c r="K167" s="849"/>
      <c r="L167" s="849"/>
      <c r="M167" s="849"/>
      <c r="N167" s="849">
        <v>16</v>
      </c>
      <c r="O167" s="849">
        <v>23289.919999999998</v>
      </c>
      <c r="P167" s="837"/>
      <c r="Q167" s="850">
        <v>1455.62</v>
      </c>
    </row>
    <row r="168" spans="1:17" ht="14.4" customHeight="1" x14ac:dyDescent="0.3">
      <c r="A168" s="831" t="s">
        <v>557</v>
      </c>
      <c r="B168" s="832" t="s">
        <v>2997</v>
      </c>
      <c r="C168" s="832" t="s">
        <v>3044</v>
      </c>
      <c r="D168" s="832" t="s">
        <v>3218</v>
      </c>
      <c r="E168" s="832" t="s">
        <v>3219</v>
      </c>
      <c r="F168" s="849"/>
      <c r="G168" s="849"/>
      <c r="H168" s="849"/>
      <c r="I168" s="849"/>
      <c r="J168" s="849"/>
      <c r="K168" s="849"/>
      <c r="L168" s="849"/>
      <c r="M168" s="849"/>
      <c r="N168" s="849">
        <v>23</v>
      </c>
      <c r="O168" s="849">
        <v>53296.29</v>
      </c>
      <c r="P168" s="837"/>
      <c r="Q168" s="850">
        <v>2317.23</v>
      </c>
    </row>
    <row r="169" spans="1:17" ht="14.4" customHeight="1" x14ac:dyDescent="0.3">
      <c r="A169" s="831" t="s">
        <v>557</v>
      </c>
      <c r="B169" s="832" t="s">
        <v>2997</v>
      </c>
      <c r="C169" s="832" t="s">
        <v>3044</v>
      </c>
      <c r="D169" s="832" t="s">
        <v>3220</v>
      </c>
      <c r="E169" s="832" t="s">
        <v>3219</v>
      </c>
      <c r="F169" s="849"/>
      <c r="G169" s="849"/>
      <c r="H169" s="849"/>
      <c r="I169" s="849"/>
      <c r="J169" s="849"/>
      <c r="K169" s="849"/>
      <c r="L169" s="849"/>
      <c r="M169" s="849"/>
      <c r="N169" s="849">
        <v>7</v>
      </c>
      <c r="O169" s="849">
        <v>379561.76999999996</v>
      </c>
      <c r="P169" s="837"/>
      <c r="Q169" s="850">
        <v>54223.109999999993</v>
      </c>
    </row>
    <row r="170" spans="1:17" ht="14.4" customHeight="1" x14ac:dyDescent="0.3">
      <c r="A170" s="831" t="s">
        <v>557</v>
      </c>
      <c r="B170" s="832" t="s">
        <v>2997</v>
      </c>
      <c r="C170" s="832" t="s">
        <v>3044</v>
      </c>
      <c r="D170" s="832" t="s">
        <v>3221</v>
      </c>
      <c r="E170" s="832" t="s">
        <v>3133</v>
      </c>
      <c r="F170" s="849">
        <v>4</v>
      </c>
      <c r="G170" s="849">
        <v>17141.439999999999</v>
      </c>
      <c r="H170" s="849"/>
      <c r="I170" s="849">
        <v>4285.3599999999997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557</v>
      </c>
      <c r="B171" s="832" t="s">
        <v>2997</v>
      </c>
      <c r="C171" s="832" t="s">
        <v>3044</v>
      </c>
      <c r="D171" s="832" t="s">
        <v>3222</v>
      </c>
      <c r="E171" s="832" t="s">
        <v>3133</v>
      </c>
      <c r="F171" s="849">
        <v>10</v>
      </c>
      <c r="G171" s="849">
        <v>32137.600000000002</v>
      </c>
      <c r="H171" s="849"/>
      <c r="I171" s="849">
        <v>3213.76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557</v>
      </c>
      <c r="B172" s="832" t="s">
        <v>2997</v>
      </c>
      <c r="C172" s="832" t="s">
        <v>3044</v>
      </c>
      <c r="D172" s="832" t="s">
        <v>3223</v>
      </c>
      <c r="E172" s="832" t="s">
        <v>3133</v>
      </c>
      <c r="F172" s="849">
        <v>10</v>
      </c>
      <c r="G172" s="849">
        <v>33526.400000000001</v>
      </c>
      <c r="H172" s="849"/>
      <c r="I172" s="849">
        <v>3352.6400000000003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557</v>
      </c>
      <c r="B173" s="832" t="s">
        <v>2997</v>
      </c>
      <c r="C173" s="832" t="s">
        <v>3044</v>
      </c>
      <c r="D173" s="832" t="s">
        <v>3224</v>
      </c>
      <c r="E173" s="832" t="s">
        <v>3225</v>
      </c>
      <c r="F173" s="849"/>
      <c r="G173" s="849"/>
      <c r="H173" s="849"/>
      <c r="I173" s="849"/>
      <c r="J173" s="849">
        <v>6</v>
      </c>
      <c r="K173" s="849">
        <v>113136</v>
      </c>
      <c r="L173" s="849">
        <v>1</v>
      </c>
      <c r="M173" s="849">
        <v>18856</v>
      </c>
      <c r="N173" s="849"/>
      <c r="O173" s="849"/>
      <c r="P173" s="837"/>
      <c r="Q173" s="850"/>
    </row>
    <row r="174" spans="1:17" ht="14.4" customHeight="1" x14ac:dyDescent="0.3">
      <c r="A174" s="831" t="s">
        <v>557</v>
      </c>
      <c r="B174" s="832" t="s">
        <v>2997</v>
      </c>
      <c r="C174" s="832" t="s">
        <v>3044</v>
      </c>
      <c r="D174" s="832" t="s">
        <v>3226</v>
      </c>
      <c r="E174" s="832" t="s">
        <v>3227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35562.61</v>
      </c>
      <c r="P174" s="837"/>
      <c r="Q174" s="850">
        <v>35562.61</v>
      </c>
    </row>
    <row r="175" spans="1:17" ht="14.4" customHeight="1" x14ac:dyDescent="0.3">
      <c r="A175" s="831" t="s">
        <v>557</v>
      </c>
      <c r="B175" s="832" t="s">
        <v>2997</v>
      </c>
      <c r="C175" s="832" t="s">
        <v>2901</v>
      </c>
      <c r="D175" s="832" t="s">
        <v>3228</v>
      </c>
      <c r="E175" s="832" t="s">
        <v>3229</v>
      </c>
      <c r="F175" s="849">
        <v>11</v>
      </c>
      <c r="G175" s="849">
        <v>3256</v>
      </c>
      <c r="H175" s="849">
        <v>0.47679015961341337</v>
      </c>
      <c r="I175" s="849">
        <v>296</v>
      </c>
      <c r="J175" s="849">
        <v>23</v>
      </c>
      <c r="K175" s="849">
        <v>6829</v>
      </c>
      <c r="L175" s="849">
        <v>1</v>
      </c>
      <c r="M175" s="849">
        <v>296.91304347826087</v>
      </c>
      <c r="N175" s="849">
        <v>13</v>
      </c>
      <c r="O175" s="849">
        <v>3861</v>
      </c>
      <c r="P175" s="837">
        <v>0.56538292575779758</v>
      </c>
      <c r="Q175" s="850">
        <v>297</v>
      </c>
    </row>
    <row r="176" spans="1:17" ht="14.4" customHeight="1" x14ac:dyDescent="0.3">
      <c r="A176" s="831" t="s">
        <v>557</v>
      </c>
      <c r="B176" s="832" t="s">
        <v>2997</v>
      </c>
      <c r="C176" s="832" t="s">
        <v>2901</v>
      </c>
      <c r="D176" s="832" t="s">
        <v>3230</v>
      </c>
      <c r="E176" s="832" t="s">
        <v>3231</v>
      </c>
      <c r="F176" s="849"/>
      <c r="G176" s="849"/>
      <c r="H176" s="849"/>
      <c r="I176" s="849"/>
      <c r="J176" s="849">
        <v>1</v>
      </c>
      <c r="K176" s="849">
        <v>8689</v>
      </c>
      <c r="L176" s="849">
        <v>1</v>
      </c>
      <c r="M176" s="849">
        <v>8689</v>
      </c>
      <c r="N176" s="849">
        <v>1</v>
      </c>
      <c r="O176" s="849">
        <v>8704</v>
      </c>
      <c r="P176" s="837">
        <v>1.001726320635286</v>
      </c>
      <c r="Q176" s="850">
        <v>8704</v>
      </c>
    </row>
    <row r="177" spans="1:17" ht="14.4" customHeight="1" x14ac:dyDescent="0.3">
      <c r="A177" s="831" t="s">
        <v>557</v>
      </c>
      <c r="B177" s="832" t="s">
        <v>2997</v>
      </c>
      <c r="C177" s="832" t="s">
        <v>2901</v>
      </c>
      <c r="D177" s="832" t="s">
        <v>3232</v>
      </c>
      <c r="E177" s="832" t="s">
        <v>3233</v>
      </c>
      <c r="F177" s="849">
        <v>28</v>
      </c>
      <c r="G177" s="849">
        <v>159600</v>
      </c>
      <c r="H177" s="849">
        <v>1.9983722531772365</v>
      </c>
      <c r="I177" s="849">
        <v>5700</v>
      </c>
      <c r="J177" s="849">
        <v>14</v>
      </c>
      <c r="K177" s="849">
        <v>79865</v>
      </c>
      <c r="L177" s="849">
        <v>1</v>
      </c>
      <c r="M177" s="849">
        <v>5704.6428571428569</v>
      </c>
      <c r="N177" s="849">
        <v>15</v>
      </c>
      <c r="O177" s="849">
        <v>85800</v>
      </c>
      <c r="P177" s="837">
        <v>1.0743129030238527</v>
      </c>
      <c r="Q177" s="850">
        <v>5720</v>
      </c>
    </row>
    <row r="178" spans="1:17" ht="14.4" customHeight="1" x14ac:dyDescent="0.3">
      <c r="A178" s="831" t="s">
        <v>557</v>
      </c>
      <c r="B178" s="832" t="s">
        <v>2997</v>
      </c>
      <c r="C178" s="832" t="s">
        <v>2901</v>
      </c>
      <c r="D178" s="832" t="s">
        <v>3234</v>
      </c>
      <c r="E178" s="832" t="s">
        <v>3235</v>
      </c>
      <c r="F178" s="849">
        <v>1</v>
      </c>
      <c r="G178" s="849">
        <v>11807</v>
      </c>
      <c r="H178" s="849">
        <v>0.99932289462547608</v>
      </c>
      <c r="I178" s="849">
        <v>11807</v>
      </c>
      <c r="J178" s="849">
        <v>1</v>
      </c>
      <c r="K178" s="849">
        <v>11815</v>
      </c>
      <c r="L178" s="849">
        <v>1</v>
      </c>
      <c r="M178" s="849">
        <v>11815</v>
      </c>
      <c r="N178" s="849">
        <v>4</v>
      </c>
      <c r="O178" s="849">
        <v>47326</v>
      </c>
      <c r="P178" s="837">
        <v>4.0055861193398226</v>
      </c>
      <c r="Q178" s="850">
        <v>11831.5</v>
      </c>
    </row>
    <row r="179" spans="1:17" ht="14.4" customHeight="1" x14ac:dyDescent="0.3">
      <c r="A179" s="831" t="s">
        <v>557</v>
      </c>
      <c r="B179" s="832" t="s">
        <v>2997</v>
      </c>
      <c r="C179" s="832" t="s">
        <v>2901</v>
      </c>
      <c r="D179" s="832" t="s">
        <v>3236</v>
      </c>
      <c r="E179" s="832" t="s">
        <v>3237</v>
      </c>
      <c r="F179" s="849"/>
      <c r="G179" s="849"/>
      <c r="H179" s="849"/>
      <c r="I179" s="849"/>
      <c r="J179" s="849"/>
      <c r="K179" s="849"/>
      <c r="L179" s="849"/>
      <c r="M179" s="849"/>
      <c r="N179" s="849">
        <v>2</v>
      </c>
      <c r="O179" s="849">
        <v>22370</v>
      </c>
      <c r="P179" s="837"/>
      <c r="Q179" s="850">
        <v>11185</v>
      </c>
    </row>
    <row r="180" spans="1:17" ht="14.4" customHeight="1" x14ac:dyDescent="0.3">
      <c r="A180" s="831" t="s">
        <v>557</v>
      </c>
      <c r="B180" s="832" t="s">
        <v>2997</v>
      </c>
      <c r="C180" s="832" t="s">
        <v>2901</v>
      </c>
      <c r="D180" s="832" t="s">
        <v>3238</v>
      </c>
      <c r="E180" s="832" t="s">
        <v>3239</v>
      </c>
      <c r="F180" s="849">
        <v>35</v>
      </c>
      <c r="G180" s="849">
        <v>82036</v>
      </c>
      <c r="H180" s="849">
        <v>1.5881521633917337</v>
      </c>
      <c r="I180" s="849">
        <v>2343.8857142857141</v>
      </c>
      <c r="J180" s="849">
        <v>22</v>
      </c>
      <c r="K180" s="849">
        <v>51655</v>
      </c>
      <c r="L180" s="849">
        <v>1</v>
      </c>
      <c r="M180" s="849">
        <v>2347.9545454545455</v>
      </c>
      <c r="N180" s="849">
        <v>20</v>
      </c>
      <c r="O180" s="849">
        <v>47060</v>
      </c>
      <c r="P180" s="837">
        <v>0.91104442938728103</v>
      </c>
      <c r="Q180" s="850">
        <v>2353</v>
      </c>
    </row>
    <row r="181" spans="1:17" ht="14.4" customHeight="1" x14ac:dyDescent="0.3">
      <c r="A181" s="831" t="s">
        <v>557</v>
      </c>
      <c r="B181" s="832" t="s">
        <v>2997</v>
      </c>
      <c r="C181" s="832" t="s">
        <v>2901</v>
      </c>
      <c r="D181" s="832" t="s">
        <v>3240</v>
      </c>
      <c r="E181" s="832" t="s">
        <v>3241</v>
      </c>
      <c r="F181" s="849">
        <v>6</v>
      </c>
      <c r="G181" s="849">
        <v>31416</v>
      </c>
      <c r="H181" s="849">
        <v>0.54524627720504004</v>
      </c>
      <c r="I181" s="849">
        <v>5236</v>
      </c>
      <c r="J181" s="849">
        <v>11</v>
      </c>
      <c r="K181" s="849">
        <v>57618</v>
      </c>
      <c r="L181" s="849">
        <v>1</v>
      </c>
      <c r="M181" s="849">
        <v>5238</v>
      </c>
      <c r="N181" s="849">
        <v>18</v>
      </c>
      <c r="O181" s="849">
        <v>94369</v>
      </c>
      <c r="P181" s="837">
        <v>1.6378388697976327</v>
      </c>
      <c r="Q181" s="850">
        <v>5242.7222222222226</v>
      </c>
    </row>
    <row r="182" spans="1:17" ht="14.4" customHeight="1" x14ac:dyDescent="0.3">
      <c r="A182" s="831" t="s">
        <v>557</v>
      </c>
      <c r="B182" s="832" t="s">
        <v>2997</v>
      </c>
      <c r="C182" s="832" t="s">
        <v>2901</v>
      </c>
      <c r="D182" s="832" t="s">
        <v>3242</v>
      </c>
      <c r="E182" s="832" t="s">
        <v>3243</v>
      </c>
      <c r="F182" s="849">
        <v>1</v>
      </c>
      <c r="G182" s="849">
        <v>19519</v>
      </c>
      <c r="H182" s="849">
        <v>0.49964163210976298</v>
      </c>
      <c r="I182" s="849">
        <v>19519</v>
      </c>
      <c r="J182" s="849">
        <v>2</v>
      </c>
      <c r="K182" s="849">
        <v>39066</v>
      </c>
      <c r="L182" s="849">
        <v>1</v>
      </c>
      <c r="M182" s="849">
        <v>19533</v>
      </c>
      <c r="N182" s="849"/>
      <c r="O182" s="849"/>
      <c r="P182" s="837"/>
      <c r="Q182" s="850"/>
    </row>
    <row r="183" spans="1:17" ht="14.4" customHeight="1" x14ac:dyDescent="0.3">
      <c r="A183" s="831" t="s">
        <v>557</v>
      </c>
      <c r="B183" s="832" t="s">
        <v>2997</v>
      </c>
      <c r="C183" s="832" t="s">
        <v>2901</v>
      </c>
      <c r="D183" s="832" t="s">
        <v>3244</v>
      </c>
      <c r="E183" s="832" t="s">
        <v>3245</v>
      </c>
      <c r="F183" s="849">
        <v>1</v>
      </c>
      <c r="G183" s="849">
        <v>13023</v>
      </c>
      <c r="H183" s="849"/>
      <c r="I183" s="849">
        <v>13023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557</v>
      </c>
      <c r="B184" s="832" t="s">
        <v>2997</v>
      </c>
      <c r="C184" s="832" t="s">
        <v>2901</v>
      </c>
      <c r="D184" s="832" t="s">
        <v>3246</v>
      </c>
      <c r="E184" s="832" t="s">
        <v>3247</v>
      </c>
      <c r="F184" s="849">
        <v>1</v>
      </c>
      <c r="G184" s="849">
        <v>4101</v>
      </c>
      <c r="H184" s="849">
        <v>0.99902557856272833</v>
      </c>
      <c r="I184" s="849">
        <v>4101</v>
      </c>
      <c r="J184" s="849">
        <v>1</v>
      </c>
      <c r="K184" s="849">
        <v>4105</v>
      </c>
      <c r="L184" s="849">
        <v>1</v>
      </c>
      <c r="M184" s="849">
        <v>4105</v>
      </c>
      <c r="N184" s="849">
        <v>1</v>
      </c>
      <c r="O184" s="849">
        <v>4114</v>
      </c>
      <c r="P184" s="837">
        <v>1.0021924482338611</v>
      </c>
      <c r="Q184" s="850">
        <v>4114</v>
      </c>
    </row>
    <row r="185" spans="1:17" ht="14.4" customHeight="1" x14ac:dyDescent="0.3">
      <c r="A185" s="831" t="s">
        <v>557</v>
      </c>
      <c r="B185" s="832" t="s">
        <v>2997</v>
      </c>
      <c r="C185" s="832" t="s">
        <v>2901</v>
      </c>
      <c r="D185" s="832" t="s">
        <v>3248</v>
      </c>
      <c r="E185" s="832" t="s">
        <v>3249</v>
      </c>
      <c r="F185" s="849">
        <v>1</v>
      </c>
      <c r="G185" s="849">
        <v>14875</v>
      </c>
      <c r="H185" s="849">
        <v>0.99912681354110688</v>
      </c>
      <c r="I185" s="849">
        <v>14875</v>
      </c>
      <c r="J185" s="849">
        <v>1</v>
      </c>
      <c r="K185" s="849">
        <v>14888</v>
      </c>
      <c r="L185" s="849">
        <v>1</v>
      </c>
      <c r="M185" s="849">
        <v>14888</v>
      </c>
      <c r="N185" s="849"/>
      <c r="O185" s="849"/>
      <c r="P185" s="837"/>
      <c r="Q185" s="850"/>
    </row>
    <row r="186" spans="1:17" ht="14.4" customHeight="1" x14ac:dyDescent="0.3">
      <c r="A186" s="831" t="s">
        <v>557</v>
      </c>
      <c r="B186" s="832" t="s">
        <v>2997</v>
      </c>
      <c r="C186" s="832" t="s">
        <v>2901</v>
      </c>
      <c r="D186" s="832" t="s">
        <v>3250</v>
      </c>
      <c r="E186" s="832" t="s">
        <v>3251</v>
      </c>
      <c r="F186" s="849">
        <v>26</v>
      </c>
      <c r="G186" s="849">
        <v>66300</v>
      </c>
      <c r="H186" s="849">
        <v>1.4421821978595666</v>
      </c>
      <c r="I186" s="849">
        <v>2550</v>
      </c>
      <c r="J186" s="849">
        <v>18</v>
      </c>
      <c r="K186" s="849">
        <v>45972</v>
      </c>
      <c r="L186" s="849">
        <v>1</v>
      </c>
      <c r="M186" s="849">
        <v>2554</v>
      </c>
      <c r="N186" s="849">
        <v>15</v>
      </c>
      <c r="O186" s="849">
        <v>38445</v>
      </c>
      <c r="P186" s="837">
        <v>0.83626990341947272</v>
      </c>
      <c r="Q186" s="850">
        <v>2563</v>
      </c>
    </row>
    <row r="187" spans="1:17" ht="14.4" customHeight="1" x14ac:dyDescent="0.3">
      <c r="A187" s="831" t="s">
        <v>557</v>
      </c>
      <c r="B187" s="832" t="s">
        <v>2997</v>
      </c>
      <c r="C187" s="832" t="s">
        <v>2901</v>
      </c>
      <c r="D187" s="832" t="s">
        <v>3252</v>
      </c>
      <c r="E187" s="832" t="s">
        <v>3253</v>
      </c>
      <c r="F187" s="849">
        <v>1</v>
      </c>
      <c r="G187" s="849">
        <v>5988</v>
      </c>
      <c r="H187" s="849"/>
      <c r="I187" s="849">
        <v>5988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557</v>
      </c>
      <c r="B188" s="832" t="s">
        <v>2997</v>
      </c>
      <c r="C188" s="832" t="s">
        <v>2901</v>
      </c>
      <c r="D188" s="832" t="s">
        <v>3254</v>
      </c>
      <c r="E188" s="832" t="s">
        <v>3255</v>
      </c>
      <c r="F188" s="849">
        <v>1219</v>
      </c>
      <c r="G188" s="849">
        <v>212106</v>
      </c>
      <c r="H188" s="849">
        <v>0.82253711201079627</v>
      </c>
      <c r="I188" s="849">
        <v>174</v>
      </c>
      <c r="J188" s="849">
        <v>1482</v>
      </c>
      <c r="K188" s="849">
        <v>257868</v>
      </c>
      <c r="L188" s="849">
        <v>1</v>
      </c>
      <c r="M188" s="849">
        <v>174</v>
      </c>
      <c r="N188" s="849">
        <v>1273</v>
      </c>
      <c r="O188" s="849">
        <v>222763</v>
      </c>
      <c r="P188" s="837">
        <v>0.86386445778460297</v>
      </c>
      <c r="Q188" s="850">
        <v>174.99057344854674</v>
      </c>
    </row>
    <row r="189" spans="1:17" ht="14.4" customHeight="1" x14ac:dyDescent="0.3">
      <c r="A189" s="831" t="s">
        <v>557</v>
      </c>
      <c r="B189" s="832" t="s">
        <v>2997</v>
      </c>
      <c r="C189" s="832" t="s">
        <v>2901</v>
      </c>
      <c r="D189" s="832" t="s">
        <v>3256</v>
      </c>
      <c r="E189" s="832" t="s">
        <v>3257</v>
      </c>
      <c r="F189" s="849">
        <v>4</v>
      </c>
      <c r="G189" s="849">
        <v>5992</v>
      </c>
      <c r="H189" s="849">
        <v>0.66622192572826333</v>
      </c>
      <c r="I189" s="849">
        <v>1498</v>
      </c>
      <c r="J189" s="849">
        <v>6</v>
      </c>
      <c r="K189" s="849">
        <v>8994</v>
      </c>
      <c r="L189" s="849">
        <v>1</v>
      </c>
      <c r="M189" s="849">
        <v>1499</v>
      </c>
      <c r="N189" s="849">
        <v>7</v>
      </c>
      <c r="O189" s="849">
        <v>10514</v>
      </c>
      <c r="P189" s="837">
        <v>1.1690015565932843</v>
      </c>
      <c r="Q189" s="850">
        <v>1502</v>
      </c>
    </row>
    <row r="190" spans="1:17" ht="14.4" customHeight="1" x14ac:dyDescent="0.3">
      <c r="A190" s="831" t="s">
        <v>557</v>
      </c>
      <c r="B190" s="832" t="s">
        <v>2997</v>
      </c>
      <c r="C190" s="832" t="s">
        <v>2901</v>
      </c>
      <c r="D190" s="832" t="s">
        <v>3258</v>
      </c>
      <c r="E190" s="832" t="s">
        <v>3259</v>
      </c>
      <c r="F190" s="849">
        <v>25</v>
      </c>
      <c r="G190" s="849">
        <v>140025</v>
      </c>
      <c r="H190" s="849">
        <v>1.7842352731303917</v>
      </c>
      <c r="I190" s="849">
        <v>5601</v>
      </c>
      <c r="J190" s="849">
        <v>14</v>
      </c>
      <c r="K190" s="849">
        <v>78479</v>
      </c>
      <c r="L190" s="849">
        <v>1</v>
      </c>
      <c r="M190" s="849">
        <v>5605.6428571428569</v>
      </c>
      <c r="N190" s="849">
        <v>14</v>
      </c>
      <c r="O190" s="849">
        <v>78694</v>
      </c>
      <c r="P190" s="837">
        <v>1.002739586386167</v>
      </c>
      <c r="Q190" s="850">
        <v>5621</v>
      </c>
    </row>
    <row r="191" spans="1:17" ht="14.4" customHeight="1" x14ac:dyDescent="0.3">
      <c r="A191" s="831" t="s">
        <v>557</v>
      </c>
      <c r="B191" s="832" t="s">
        <v>2997</v>
      </c>
      <c r="C191" s="832" t="s">
        <v>2901</v>
      </c>
      <c r="D191" s="832" t="s">
        <v>3260</v>
      </c>
      <c r="E191" s="832" t="s">
        <v>3261</v>
      </c>
      <c r="F191" s="849">
        <v>352</v>
      </c>
      <c r="G191" s="849">
        <v>1341966</v>
      </c>
      <c r="H191" s="849">
        <v>0.77813174069349411</v>
      </c>
      <c r="I191" s="849">
        <v>3812.403409090909</v>
      </c>
      <c r="J191" s="849">
        <v>451</v>
      </c>
      <c r="K191" s="849">
        <v>1724600</v>
      </c>
      <c r="L191" s="849">
        <v>1</v>
      </c>
      <c r="M191" s="849">
        <v>3823.9467849223947</v>
      </c>
      <c r="N191" s="849">
        <v>499</v>
      </c>
      <c r="O191" s="849">
        <v>1912649</v>
      </c>
      <c r="P191" s="837">
        <v>1.1090391974950713</v>
      </c>
      <c r="Q191" s="850">
        <v>3832.9639278557115</v>
      </c>
    </row>
    <row r="192" spans="1:17" ht="14.4" customHeight="1" x14ac:dyDescent="0.3">
      <c r="A192" s="831" t="s">
        <v>557</v>
      </c>
      <c r="B192" s="832" t="s">
        <v>2997</v>
      </c>
      <c r="C192" s="832" t="s">
        <v>2901</v>
      </c>
      <c r="D192" s="832" t="s">
        <v>3262</v>
      </c>
      <c r="E192" s="832" t="s">
        <v>3263</v>
      </c>
      <c r="F192" s="849">
        <v>202</v>
      </c>
      <c r="G192" s="849">
        <v>321184</v>
      </c>
      <c r="H192" s="849">
        <v>0.97340873686954099</v>
      </c>
      <c r="I192" s="849">
        <v>1590.0198019801981</v>
      </c>
      <c r="J192" s="849">
        <v>207</v>
      </c>
      <c r="K192" s="849">
        <v>329958</v>
      </c>
      <c r="L192" s="849">
        <v>1</v>
      </c>
      <c r="M192" s="849">
        <v>1594</v>
      </c>
      <c r="N192" s="849">
        <v>227</v>
      </c>
      <c r="O192" s="849">
        <v>362742</v>
      </c>
      <c r="P192" s="837">
        <v>1.0993581001218338</v>
      </c>
      <c r="Q192" s="850">
        <v>1597.9823788546255</v>
      </c>
    </row>
    <row r="193" spans="1:17" ht="14.4" customHeight="1" x14ac:dyDescent="0.3">
      <c r="A193" s="831" t="s">
        <v>557</v>
      </c>
      <c r="B193" s="832" t="s">
        <v>2997</v>
      </c>
      <c r="C193" s="832" t="s">
        <v>2901</v>
      </c>
      <c r="D193" s="832" t="s">
        <v>3264</v>
      </c>
      <c r="E193" s="832" t="s">
        <v>3265</v>
      </c>
      <c r="F193" s="849">
        <v>69</v>
      </c>
      <c r="G193" s="849">
        <v>197542</v>
      </c>
      <c r="H193" s="849">
        <v>0.91837284983728495</v>
      </c>
      <c r="I193" s="849">
        <v>2862.927536231884</v>
      </c>
      <c r="J193" s="849">
        <v>75</v>
      </c>
      <c r="K193" s="849">
        <v>215100</v>
      </c>
      <c r="L193" s="849">
        <v>1</v>
      </c>
      <c r="M193" s="849">
        <v>2868</v>
      </c>
      <c r="N193" s="849">
        <v>95</v>
      </c>
      <c r="O193" s="849">
        <v>273125</v>
      </c>
      <c r="P193" s="837">
        <v>1.2697582519758253</v>
      </c>
      <c r="Q193" s="850">
        <v>2875</v>
      </c>
    </row>
    <row r="194" spans="1:17" ht="14.4" customHeight="1" x14ac:dyDescent="0.3">
      <c r="A194" s="831" t="s">
        <v>557</v>
      </c>
      <c r="B194" s="832" t="s">
        <v>2997</v>
      </c>
      <c r="C194" s="832" t="s">
        <v>2901</v>
      </c>
      <c r="D194" s="832" t="s">
        <v>3266</v>
      </c>
      <c r="E194" s="832" t="s">
        <v>3267</v>
      </c>
      <c r="F194" s="849">
        <v>77</v>
      </c>
      <c r="G194" s="849">
        <v>91431</v>
      </c>
      <c r="H194" s="849">
        <v>0.8254651824165109</v>
      </c>
      <c r="I194" s="849">
        <v>1187.4155844155844</v>
      </c>
      <c r="J194" s="849">
        <v>93</v>
      </c>
      <c r="K194" s="849">
        <v>110763</v>
      </c>
      <c r="L194" s="849">
        <v>1</v>
      </c>
      <c r="M194" s="849">
        <v>1191</v>
      </c>
      <c r="N194" s="849">
        <v>94</v>
      </c>
      <c r="O194" s="849">
        <v>112330</v>
      </c>
      <c r="P194" s="837">
        <v>1.0141473235647283</v>
      </c>
      <c r="Q194" s="850">
        <v>1195</v>
      </c>
    </row>
    <row r="195" spans="1:17" ht="14.4" customHeight="1" x14ac:dyDescent="0.3">
      <c r="A195" s="831" t="s">
        <v>557</v>
      </c>
      <c r="B195" s="832" t="s">
        <v>2997</v>
      </c>
      <c r="C195" s="832" t="s">
        <v>2901</v>
      </c>
      <c r="D195" s="832" t="s">
        <v>3268</v>
      </c>
      <c r="E195" s="832" t="s">
        <v>3269</v>
      </c>
      <c r="F195" s="849">
        <v>13</v>
      </c>
      <c r="G195" s="849">
        <v>83421</v>
      </c>
      <c r="H195" s="849">
        <v>0.86599190283400806</v>
      </c>
      <c r="I195" s="849">
        <v>6417</v>
      </c>
      <c r="J195" s="849">
        <v>15</v>
      </c>
      <c r="K195" s="849">
        <v>96330</v>
      </c>
      <c r="L195" s="849">
        <v>1</v>
      </c>
      <c r="M195" s="849">
        <v>6422</v>
      </c>
      <c r="N195" s="849">
        <v>19</v>
      </c>
      <c r="O195" s="849">
        <v>122246</v>
      </c>
      <c r="P195" s="837">
        <v>1.2690335305719922</v>
      </c>
      <c r="Q195" s="850">
        <v>6434</v>
      </c>
    </row>
    <row r="196" spans="1:17" ht="14.4" customHeight="1" x14ac:dyDescent="0.3">
      <c r="A196" s="831" t="s">
        <v>557</v>
      </c>
      <c r="B196" s="832" t="s">
        <v>2997</v>
      </c>
      <c r="C196" s="832" t="s">
        <v>2901</v>
      </c>
      <c r="D196" s="832" t="s">
        <v>3270</v>
      </c>
      <c r="E196" s="832" t="s">
        <v>3271</v>
      </c>
      <c r="F196" s="849">
        <v>203</v>
      </c>
      <c r="G196" s="849">
        <v>807011</v>
      </c>
      <c r="H196" s="849">
        <v>1.0555538115829428</v>
      </c>
      <c r="I196" s="849">
        <v>3975.423645320197</v>
      </c>
      <c r="J196" s="849">
        <v>192</v>
      </c>
      <c r="K196" s="849">
        <v>764538</v>
      </c>
      <c r="L196" s="849">
        <v>1</v>
      </c>
      <c r="M196" s="849">
        <v>3981.96875</v>
      </c>
      <c r="N196" s="849">
        <v>207</v>
      </c>
      <c r="O196" s="849">
        <v>825914</v>
      </c>
      <c r="P196" s="837">
        <v>1.0802785473056931</v>
      </c>
      <c r="Q196" s="850">
        <v>3989.9227053140098</v>
      </c>
    </row>
    <row r="197" spans="1:17" ht="14.4" customHeight="1" x14ac:dyDescent="0.3">
      <c r="A197" s="831" t="s">
        <v>557</v>
      </c>
      <c r="B197" s="832" t="s">
        <v>2997</v>
      </c>
      <c r="C197" s="832" t="s">
        <v>2901</v>
      </c>
      <c r="D197" s="832" t="s">
        <v>3272</v>
      </c>
      <c r="E197" s="832" t="s">
        <v>3273</v>
      </c>
      <c r="F197" s="849">
        <v>1</v>
      </c>
      <c r="G197" s="849">
        <v>4395</v>
      </c>
      <c r="H197" s="849"/>
      <c r="I197" s="849">
        <v>4395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557</v>
      </c>
      <c r="B198" s="832" t="s">
        <v>2997</v>
      </c>
      <c r="C198" s="832" t="s">
        <v>2901</v>
      </c>
      <c r="D198" s="832" t="s">
        <v>3274</v>
      </c>
      <c r="E198" s="832" t="s">
        <v>3275</v>
      </c>
      <c r="F198" s="849">
        <v>0</v>
      </c>
      <c r="G198" s="849">
        <v>0</v>
      </c>
      <c r="H198" s="849"/>
      <c r="I198" s="849"/>
      <c r="J198" s="849">
        <v>0</v>
      </c>
      <c r="K198" s="849">
        <v>0</v>
      </c>
      <c r="L198" s="849"/>
      <c r="M198" s="849"/>
      <c r="N198" s="849">
        <v>0</v>
      </c>
      <c r="O198" s="849">
        <v>0</v>
      </c>
      <c r="P198" s="837"/>
      <c r="Q198" s="850"/>
    </row>
    <row r="199" spans="1:17" ht="14.4" customHeight="1" x14ac:dyDescent="0.3">
      <c r="A199" s="831" t="s">
        <v>557</v>
      </c>
      <c r="B199" s="832" t="s">
        <v>2997</v>
      </c>
      <c r="C199" s="832" t="s">
        <v>2901</v>
      </c>
      <c r="D199" s="832" t="s">
        <v>3276</v>
      </c>
      <c r="E199" s="832" t="s">
        <v>3277</v>
      </c>
      <c r="F199" s="849">
        <v>412</v>
      </c>
      <c r="G199" s="849">
        <v>0</v>
      </c>
      <c r="H199" s="849"/>
      <c r="I199" s="849">
        <v>0</v>
      </c>
      <c r="J199" s="849">
        <v>463</v>
      </c>
      <c r="K199" s="849">
        <v>0</v>
      </c>
      <c r="L199" s="849"/>
      <c r="M199" s="849">
        <v>0</v>
      </c>
      <c r="N199" s="849">
        <v>566</v>
      </c>
      <c r="O199" s="849">
        <v>0</v>
      </c>
      <c r="P199" s="837"/>
      <c r="Q199" s="850">
        <v>0</v>
      </c>
    </row>
    <row r="200" spans="1:17" ht="14.4" customHeight="1" x14ac:dyDescent="0.3">
      <c r="A200" s="831" t="s">
        <v>557</v>
      </c>
      <c r="B200" s="832" t="s">
        <v>2997</v>
      </c>
      <c r="C200" s="832" t="s">
        <v>2901</v>
      </c>
      <c r="D200" s="832" t="s">
        <v>3278</v>
      </c>
      <c r="E200" s="832" t="s">
        <v>3279</v>
      </c>
      <c r="F200" s="849">
        <v>14</v>
      </c>
      <c r="G200" s="849">
        <v>0</v>
      </c>
      <c r="H200" s="849"/>
      <c r="I200" s="849">
        <v>0</v>
      </c>
      <c r="J200" s="849">
        <v>35</v>
      </c>
      <c r="K200" s="849">
        <v>0</v>
      </c>
      <c r="L200" s="849"/>
      <c r="M200" s="849">
        <v>0</v>
      </c>
      <c r="N200" s="849">
        <v>20</v>
      </c>
      <c r="O200" s="849">
        <v>0</v>
      </c>
      <c r="P200" s="837"/>
      <c r="Q200" s="850">
        <v>0</v>
      </c>
    </row>
    <row r="201" spans="1:17" ht="14.4" customHeight="1" x14ac:dyDescent="0.3">
      <c r="A201" s="831" t="s">
        <v>557</v>
      </c>
      <c r="B201" s="832" t="s">
        <v>2997</v>
      </c>
      <c r="C201" s="832" t="s">
        <v>2901</v>
      </c>
      <c r="D201" s="832" t="s">
        <v>3280</v>
      </c>
      <c r="E201" s="832" t="s">
        <v>3281</v>
      </c>
      <c r="F201" s="849">
        <v>2</v>
      </c>
      <c r="G201" s="849">
        <v>22864</v>
      </c>
      <c r="H201" s="849"/>
      <c r="I201" s="849">
        <v>11432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557</v>
      </c>
      <c r="B202" s="832" t="s">
        <v>2997</v>
      </c>
      <c r="C202" s="832" t="s">
        <v>2901</v>
      </c>
      <c r="D202" s="832" t="s">
        <v>2926</v>
      </c>
      <c r="E202" s="832" t="s">
        <v>2927</v>
      </c>
      <c r="F202" s="849">
        <v>423</v>
      </c>
      <c r="G202" s="849">
        <v>106173</v>
      </c>
      <c r="H202" s="849">
        <v>0.93791574279379153</v>
      </c>
      <c r="I202" s="849">
        <v>251</v>
      </c>
      <c r="J202" s="849">
        <v>451</v>
      </c>
      <c r="K202" s="849">
        <v>113201</v>
      </c>
      <c r="L202" s="849">
        <v>1</v>
      </c>
      <c r="M202" s="849">
        <v>251</v>
      </c>
      <c r="N202" s="849">
        <v>474</v>
      </c>
      <c r="O202" s="849">
        <v>119448</v>
      </c>
      <c r="P202" s="837">
        <v>1.0551850248672714</v>
      </c>
      <c r="Q202" s="850">
        <v>252</v>
      </c>
    </row>
    <row r="203" spans="1:17" ht="14.4" customHeight="1" x14ac:dyDescent="0.3">
      <c r="A203" s="831" t="s">
        <v>557</v>
      </c>
      <c r="B203" s="832" t="s">
        <v>2997</v>
      </c>
      <c r="C203" s="832" t="s">
        <v>2901</v>
      </c>
      <c r="D203" s="832" t="s">
        <v>3282</v>
      </c>
      <c r="E203" s="832" t="s">
        <v>3283</v>
      </c>
      <c r="F203" s="849">
        <v>48</v>
      </c>
      <c r="G203" s="849">
        <v>266256</v>
      </c>
      <c r="H203" s="849">
        <v>0.84149844978145238</v>
      </c>
      <c r="I203" s="849">
        <v>5547</v>
      </c>
      <c r="J203" s="849">
        <v>57</v>
      </c>
      <c r="K203" s="849">
        <v>316407</v>
      </c>
      <c r="L203" s="849">
        <v>1</v>
      </c>
      <c r="M203" s="849">
        <v>5551</v>
      </c>
      <c r="N203" s="849">
        <v>63</v>
      </c>
      <c r="O203" s="849">
        <v>350280</v>
      </c>
      <c r="P203" s="837">
        <v>1.1070551536470432</v>
      </c>
      <c r="Q203" s="850">
        <v>5560</v>
      </c>
    </row>
    <row r="204" spans="1:17" ht="14.4" customHeight="1" x14ac:dyDescent="0.3">
      <c r="A204" s="831" t="s">
        <v>557</v>
      </c>
      <c r="B204" s="832" t="s">
        <v>2997</v>
      </c>
      <c r="C204" s="832" t="s">
        <v>2901</v>
      </c>
      <c r="D204" s="832" t="s">
        <v>3284</v>
      </c>
      <c r="E204" s="832" t="s">
        <v>3285</v>
      </c>
      <c r="F204" s="849">
        <v>1960</v>
      </c>
      <c r="G204" s="849">
        <v>2174384</v>
      </c>
      <c r="H204" s="849">
        <v>0.96210148864885336</v>
      </c>
      <c r="I204" s="849">
        <v>1109.3795918367348</v>
      </c>
      <c r="J204" s="849">
        <v>2043</v>
      </c>
      <c r="K204" s="849">
        <v>2260036</v>
      </c>
      <c r="L204" s="849">
        <v>1</v>
      </c>
      <c r="M204" s="849">
        <v>1106.2339696524718</v>
      </c>
      <c r="N204" s="849">
        <v>2061</v>
      </c>
      <c r="O204" s="849">
        <v>2276442</v>
      </c>
      <c r="P204" s="837">
        <v>1.0072591764024998</v>
      </c>
      <c r="Q204" s="850">
        <v>1104.5327510917029</v>
      </c>
    </row>
    <row r="205" spans="1:17" ht="14.4" customHeight="1" x14ac:dyDescent="0.3">
      <c r="A205" s="831" t="s">
        <v>557</v>
      </c>
      <c r="B205" s="832" t="s">
        <v>2997</v>
      </c>
      <c r="C205" s="832" t="s">
        <v>2901</v>
      </c>
      <c r="D205" s="832" t="s">
        <v>3286</v>
      </c>
      <c r="E205" s="832" t="s">
        <v>3287</v>
      </c>
      <c r="F205" s="849">
        <v>302</v>
      </c>
      <c r="G205" s="849">
        <v>398362</v>
      </c>
      <c r="H205" s="849">
        <v>0.96127970502499949</v>
      </c>
      <c r="I205" s="849">
        <v>1319.0794701986756</v>
      </c>
      <c r="J205" s="849">
        <v>313</v>
      </c>
      <c r="K205" s="849">
        <v>414408</v>
      </c>
      <c r="L205" s="849">
        <v>1</v>
      </c>
      <c r="M205" s="849">
        <v>1323.9872204472842</v>
      </c>
      <c r="N205" s="849">
        <v>364</v>
      </c>
      <c r="O205" s="849">
        <v>483016</v>
      </c>
      <c r="P205" s="837">
        <v>1.1655566494855312</v>
      </c>
      <c r="Q205" s="850">
        <v>1326.967032967033</v>
      </c>
    </row>
    <row r="206" spans="1:17" ht="14.4" customHeight="1" x14ac:dyDescent="0.3">
      <c r="A206" s="831" t="s">
        <v>557</v>
      </c>
      <c r="B206" s="832" t="s">
        <v>2997</v>
      </c>
      <c r="C206" s="832" t="s">
        <v>2901</v>
      </c>
      <c r="D206" s="832" t="s">
        <v>3288</v>
      </c>
      <c r="E206" s="832" t="s">
        <v>3289</v>
      </c>
      <c r="F206" s="849">
        <v>141</v>
      </c>
      <c r="G206" s="849">
        <v>66903</v>
      </c>
      <c r="H206" s="849">
        <v>0.85183346065699006</v>
      </c>
      <c r="I206" s="849">
        <v>474.48936170212767</v>
      </c>
      <c r="J206" s="849">
        <v>165</v>
      </c>
      <c r="K206" s="849">
        <v>78540</v>
      </c>
      <c r="L206" s="849">
        <v>1</v>
      </c>
      <c r="M206" s="849">
        <v>476</v>
      </c>
      <c r="N206" s="849">
        <v>172</v>
      </c>
      <c r="O206" s="849">
        <v>82044</v>
      </c>
      <c r="P206" s="837">
        <v>1.0446142093200916</v>
      </c>
      <c r="Q206" s="850">
        <v>477</v>
      </c>
    </row>
    <row r="207" spans="1:17" ht="14.4" customHeight="1" x14ac:dyDescent="0.3">
      <c r="A207" s="831" t="s">
        <v>557</v>
      </c>
      <c r="B207" s="832" t="s">
        <v>2997</v>
      </c>
      <c r="C207" s="832" t="s">
        <v>2901</v>
      </c>
      <c r="D207" s="832" t="s">
        <v>3290</v>
      </c>
      <c r="E207" s="832" t="s">
        <v>3291</v>
      </c>
      <c r="F207" s="849">
        <v>15</v>
      </c>
      <c r="G207" s="849">
        <v>68910</v>
      </c>
      <c r="H207" s="849">
        <v>14.983692106979777</v>
      </c>
      <c r="I207" s="849">
        <v>4594</v>
      </c>
      <c r="J207" s="849">
        <v>1</v>
      </c>
      <c r="K207" s="849">
        <v>4599</v>
      </c>
      <c r="L207" s="849">
        <v>1</v>
      </c>
      <c r="M207" s="849">
        <v>4599</v>
      </c>
      <c r="N207" s="849">
        <v>5</v>
      </c>
      <c r="O207" s="849">
        <v>23055</v>
      </c>
      <c r="P207" s="837">
        <v>5.0130463144161777</v>
      </c>
      <c r="Q207" s="850">
        <v>4611</v>
      </c>
    </row>
    <row r="208" spans="1:17" ht="14.4" customHeight="1" x14ac:dyDescent="0.3">
      <c r="A208" s="831" t="s">
        <v>557</v>
      </c>
      <c r="B208" s="832" t="s">
        <v>2997</v>
      </c>
      <c r="C208" s="832" t="s">
        <v>2901</v>
      </c>
      <c r="D208" s="832" t="s">
        <v>3292</v>
      </c>
      <c r="E208" s="832" t="s">
        <v>3293</v>
      </c>
      <c r="F208" s="849">
        <v>44</v>
      </c>
      <c r="G208" s="849">
        <v>180928</v>
      </c>
      <c r="H208" s="849">
        <v>1.1573466385210771</v>
      </c>
      <c r="I208" s="849">
        <v>4112</v>
      </c>
      <c r="J208" s="849">
        <v>38</v>
      </c>
      <c r="K208" s="849">
        <v>156330</v>
      </c>
      <c r="L208" s="849">
        <v>1</v>
      </c>
      <c r="M208" s="849">
        <v>4113.9473684210525</v>
      </c>
      <c r="N208" s="849">
        <v>41</v>
      </c>
      <c r="O208" s="849">
        <v>168914</v>
      </c>
      <c r="P208" s="837">
        <v>1.0804963858504446</v>
      </c>
      <c r="Q208" s="850">
        <v>4119.8536585365855</v>
      </c>
    </row>
    <row r="209" spans="1:17" ht="14.4" customHeight="1" x14ac:dyDescent="0.3">
      <c r="A209" s="831" t="s">
        <v>557</v>
      </c>
      <c r="B209" s="832" t="s">
        <v>2997</v>
      </c>
      <c r="C209" s="832" t="s">
        <v>2901</v>
      </c>
      <c r="D209" s="832" t="s">
        <v>3294</v>
      </c>
      <c r="E209" s="832" t="s">
        <v>3295</v>
      </c>
      <c r="F209" s="849">
        <v>6</v>
      </c>
      <c r="G209" s="849">
        <v>61839</v>
      </c>
      <c r="H209" s="849">
        <v>5.9672874650197816</v>
      </c>
      <c r="I209" s="849">
        <v>10306.5</v>
      </c>
      <c r="J209" s="849">
        <v>1</v>
      </c>
      <c r="K209" s="849">
        <v>10363</v>
      </c>
      <c r="L209" s="849">
        <v>1</v>
      </c>
      <c r="M209" s="849">
        <v>10363</v>
      </c>
      <c r="N209" s="849">
        <v>3</v>
      </c>
      <c r="O209" s="849">
        <v>31146</v>
      </c>
      <c r="P209" s="837">
        <v>3.0055003377400369</v>
      </c>
      <c r="Q209" s="850">
        <v>10382</v>
      </c>
    </row>
    <row r="210" spans="1:17" ht="14.4" customHeight="1" x14ac:dyDescent="0.3">
      <c r="A210" s="831" t="s">
        <v>557</v>
      </c>
      <c r="B210" s="832" t="s">
        <v>2997</v>
      </c>
      <c r="C210" s="832" t="s">
        <v>2901</v>
      </c>
      <c r="D210" s="832" t="s">
        <v>3296</v>
      </c>
      <c r="E210" s="832" t="s">
        <v>3297</v>
      </c>
      <c r="F210" s="849">
        <v>323</v>
      </c>
      <c r="G210" s="849">
        <v>115102</v>
      </c>
      <c r="H210" s="849">
        <v>1.0367027840074936</v>
      </c>
      <c r="I210" s="849">
        <v>356.35294117647061</v>
      </c>
      <c r="J210" s="849">
        <v>311</v>
      </c>
      <c r="K210" s="849">
        <v>111027</v>
      </c>
      <c r="L210" s="849">
        <v>1</v>
      </c>
      <c r="M210" s="849">
        <v>357</v>
      </c>
      <c r="N210" s="849">
        <v>330</v>
      </c>
      <c r="O210" s="849">
        <v>118462</v>
      </c>
      <c r="P210" s="837">
        <v>1.0669656930296234</v>
      </c>
      <c r="Q210" s="850">
        <v>358.9757575757576</v>
      </c>
    </row>
    <row r="211" spans="1:17" ht="14.4" customHeight="1" x14ac:dyDescent="0.3">
      <c r="A211" s="831" t="s">
        <v>557</v>
      </c>
      <c r="B211" s="832" t="s">
        <v>2997</v>
      </c>
      <c r="C211" s="832" t="s">
        <v>2901</v>
      </c>
      <c r="D211" s="832" t="s">
        <v>2942</v>
      </c>
      <c r="E211" s="832" t="s">
        <v>2943</v>
      </c>
      <c r="F211" s="849"/>
      <c r="G211" s="849"/>
      <c r="H211" s="849"/>
      <c r="I211" s="849"/>
      <c r="J211" s="849">
        <v>1</v>
      </c>
      <c r="K211" s="849">
        <v>183</v>
      </c>
      <c r="L211" s="849">
        <v>1</v>
      </c>
      <c r="M211" s="849">
        <v>183</v>
      </c>
      <c r="N211" s="849"/>
      <c r="O211" s="849"/>
      <c r="P211" s="837"/>
      <c r="Q211" s="850"/>
    </row>
    <row r="212" spans="1:17" ht="14.4" customHeight="1" x14ac:dyDescent="0.3">
      <c r="A212" s="831" t="s">
        <v>557</v>
      </c>
      <c r="B212" s="832" t="s">
        <v>2997</v>
      </c>
      <c r="C212" s="832" t="s">
        <v>2901</v>
      </c>
      <c r="D212" s="832" t="s">
        <v>3298</v>
      </c>
      <c r="E212" s="832" t="s">
        <v>3299</v>
      </c>
      <c r="F212" s="849">
        <v>3</v>
      </c>
      <c r="G212" s="849">
        <v>15150</v>
      </c>
      <c r="H212" s="849">
        <v>1.4988128215275029</v>
      </c>
      <c r="I212" s="849">
        <v>5050</v>
      </c>
      <c r="J212" s="849">
        <v>2</v>
      </c>
      <c r="K212" s="849">
        <v>10108</v>
      </c>
      <c r="L212" s="849">
        <v>1</v>
      </c>
      <c r="M212" s="849">
        <v>5054</v>
      </c>
      <c r="N212" s="849">
        <v>4</v>
      </c>
      <c r="O212" s="849">
        <v>20252</v>
      </c>
      <c r="P212" s="837">
        <v>2.0035615354174912</v>
      </c>
      <c r="Q212" s="850">
        <v>5063</v>
      </c>
    </row>
    <row r="213" spans="1:17" ht="14.4" customHeight="1" x14ac:dyDescent="0.3">
      <c r="A213" s="831" t="s">
        <v>557</v>
      </c>
      <c r="B213" s="832" t="s">
        <v>2997</v>
      </c>
      <c r="C213" s="832" t="s">
        <v>2901</v>
      </c>
      <c r="D213" s="832" t="s">
        <v>2946</v>
      </c>
      <c r="E213" s="832" t="s">
        <v>2947</v>
      </c>
      <c r="F213" s="849">
        <v>390</v>
      </c>
      <c r="G213" s="849">
        <v>144965</v>
      </c>
      <c r="H213" s="849">
        <v>0.92099160742307862</v>
      </c>
      <c r="I213" s="849">
        <v>371.70512820512823</v>
      </c>
      <c r="J213" s="849">
        <v>422</v>
      </c>
      <c r="K213" s="849">
        <v>157401</v>
      </c>
      <c r="L213" s="849">
        <v>1</v>
      </c>
      <c r="M213" s="849">
        <v>372.98815165876778</v>
      </c>
      <c r="N213" s="849">
        <v>390</v>
      </c>
      <c r="O213" s="849">
        <v>145859</v>
      </c>
      <c r="P213" s="837">
        <v>0.92667136803451056</v>
      </c>
      <c r="Q213" s="850">
        <v>373.99743589743588</v>
      </c>
    </row>
    <row r="214" spans="1:17" ht="14.4" customHeight="1" x14ac:dyDescent="0.3">
      <c r="A214" s="831" t="s">
        <v>557</v>
      </c>
      <c r="B214" s="832" t="s">
        <v>2997</v>
      </c>
      <c r="C214" s="832" t="s">
        <v>2901</v>
      </c>
      <c r="D214" s="832" t="s">
        <v>3300</v>
      </c>
      <c r="E214" s="832" t="s">
        <v>3301</v>
      </c>
      <c r="F214" s="849">
        <v>72</v>
      </c>
      <c r="G214" s="849">
        <v>11016</v>
      </c>
      <c r="H214" s="849">
        <v>0.66055045871559637</v>
      </c>
      <c r="I214" s="849">
        <v>153</v>
      </c>
      <c r="J214" s="849">
        <v>109</v>
      </c>
      <c r="K214" s="849">
        <v>16677</v>
      </c>
      <c r="L214" s="849">
        <v>1</v>
      </c>
      <c r="M214" s="849">
        <v>153</v>
      </c>
      <c r="N214" s="849">
        <v>110</v>
      </c>
      <c r="O214" s="849">
        <v>16940</v>
      </c>
      <c r="P214" s="837">
        <v>1.0157702224620735</v>
      </c>
      <c r="Q214" s="850">
        <v>154</v>
      </c>
    </row>
    <row r="215" spans="1:17" ht="14.4" customHeight="1" x14ac:dyDescent="0.3">
      <c r="A215" s="831" t="s">
        <v>557</v>
      </c>
      <c r="B215" s="832" t="s">
        <v>2997</v>
      </c>
      <c r="C215" s="832" t="s">
        <v>2901</v>
      </c>
      <c r="D215" s="832" t="s">
        <v>3302</v>
      </c>
      <c r="E215" s="832" t="s">
        <v>3303</v>
      </c>
      <c r="F215" s="849">
        <v>3</v>
      </c>
      <c r="G215" s="849">
        <v>35223</v>
      </c>
      <c r="H215" s="849">
        <v>1.4989786364797004</v>
      </c>
      <c r="I215" s="849">
        <v>11741</v>
      </c>
      <c r="J215" s="849">
        <v>2</v>
      </c>
      <c r="K215" s="849">
        <v>23498</v>
      </c>
      <c r="L215" s="849">
        <v>1</v>
      </c>
      <c r="M215" s="849">
        <v>11749</v>
      </c>
      <c r="N215" s="849">
        <v>6</v>
      </c>
      <c r="O215" s="849">
        <v>70626</v>
      </c>
      <c r="P215" s="837">
        <v>3.005617499361648</v>
      </c>
      <c r="Q215" s="850">
        <v>11771</v>
      </c>
    </row>
    <row r="216" spans="1:17" ht="14.4" customHeight="1" x14ac:dyDescent="0.3">
      <c r="A216" s="831" t="s">
        <v>557</v>
      </c>
      <c r="B216" s="832" t="s">
        <v>2997</v>
      </c>
      <c r="C216" s="832" t="s">
        <v>2901</v>
      </c>
      <c r="D216" s="832" t="s">
        <v>3304</v>
      </c>
      <c r="E216" s="832" t="s">
        <v>3305</v>
      </c>
      <c r="F216" s="849">
        <v>8</v>
      </c>
      <c r="G216" s="849">
        <v>35856</v>
      </c>
      <c r="H216" s="849">
        <v>0.99910833704859559</v>
      </c>
      <c r="I216" s="849">
        <v>4482</v>
      </c>
      <c r="J216" s="849">
        <v>8</v>
      </c>
      <c r="K216" s="849">
        <v>35888</v>
      </c>
      <c r="L216" s="849">
        <v>1</v>
      </c>
      <c r="M216" s="849">
        <v>4486</v>
      </c>
      <c r="N216" s="849">
        <v>8</v>
      </c>
      <c r="O216" s="849">
        <v>35960</v>
      </c>
      <c r="P216" s="837">
        <v>1.0020062416406599</v>
      </c>
      <c r="Q216" s="850">
        <v>4495</v>
      </c>
    </row>
    <row r="217" spans="1:17" ht="14.4" customHeight="1" x14ac:dyDescent="0.3">
      <c r="A217" s="831" t="s">
        <v>557</v>
      </c>
      <c r="B217" s="832" t="s">
        <v>2997</v>
      </c>
      <c r="C217" s="832" t="s">
        <v>2901</v>
      </c>
      <c r="D217" s="832" t="s">
        <v>3306</v>
      </c>
      <c r="E217" s="832" t="s">
        <v>3307</v>
      </c>
      <c r="F217" s="849">
        <v>54</v>
      </c>
      <c r="G217" s="849">
        <v>696168</v>
      </c>
      <c r="H217" s="849">
        <v>0.83018966925640825</v>
      </c>
      <c r="I217" s="849">
        <v>12892</v>
      </c>
      <c r="J217" s="849">
        <v>65</v>
      </c>
      <c r="K217" s="849">
        <v>838565</v>
      </c>
      <c r="L217" s="849">
        <v>1</v>
      </c>
      <c r="M217" s="849">
        <v>12901</v>
      </c>
      <c r="N217" s="849">
        <v>41</v>
      </c>
      <c r="O217" s="849">
        <v>529925</v>
      </c>
      <c r="P217" s="837">
        <v>0.63194266395568621</v>
      </c>
      <c r="Q217" s="850">
        <v>12925</v>
      </c>
    </row>
    <row r="218" spans="1:17" ht="14.4" customHeight="1" x14ac:dyDescent="0.3">
      <c r="A218" s="831" t="s">
        <v>557</v>
      </c>
      <c r="B218" s="832" t="s">
        <v>2997</v>
      </c>
      <c r="C218" s="832" t="s">
        <v>2901</v>
      </c>
      <c r="D218" s="832" t="s">
        <v>3308</v>
      </c>
      <c r="E218" s="832" t="s">
        <v>3309</v>
      </c>
      <c r="F218" s="849">
        <v>79</v>
      </c>
      <c r="G218" s="849">
        <v>196650</v>
      </c>
      <c r="H218" s="849">
        <v>0.92730565012779043</v>
      </c>
      <c r="I218" s="849">
        <v>2489.2405063291139</v>
      </c>
      <c r="J218" s="849">
        <v>85</v>
      </c>
      <c r="K218" s="849">
        <v>212066</v>
      </c>
      <c r="L218" s="849">
        <v>1</v>
      </c>
      <c r="M218" s="849">
        <v>2494.8941176470589</v>
      </c>
      <c r="N218" s="849">
        <v>90</v>
      </c>
      <c r="O218" s="849">
        <v>225173</v>
      </c>
      <c r="P218" s="837">
        <v>1.061806230135901</v>
      </c>
      <c r="Q218" s="850">
        <v>2501.9222222222224</v>
      </c>
    </row>
    <row r="219" spans="1:17" ht="14.4" customHeight="1" x14ac:dyDescent="0.3">
      <c r="A219" s="831" t="s">
        <v>557</v>
      </c>
      <c r="B219" s="832" t="s">
        <v>2997</v>
      </c>
      <c r="C219" s="832" t="s">
        <v>2901</v>
      </c>
      <c r="D219" s="832" t="s">
        <v>3310</v>
      </c>
      <c r="E219" s="832" t="s">
        <v>3311</v>
      </c>
      <c r="F219" s="849">
        <v>1</v>
      </c>
      <c r="G219" s="849">
        <v>5788</v>
      </c>
      <c r="H219" s="849">
        <v>0.99896444597859857</v>
      </c>
      <c r="I219" s="849">
        <v>5788</v>
      </c>
      <c r="J219" s="849">
        <v>1</v>
      </c>
      <c r="K219" s="849">
        <v>5794</v>
      </c>
      <c r="L219" s="849">
        <v>1</v>
      </c>
      <c r="M219" s="849">
        <v>5794</v>
      </c>
      <c r="N219" s="849">
        <v>1</v>
      </c>
      <c r="O219" s="849">
        <v>5809</v>
      </c>
      <c r="P219" s="837">
        <v>1.0025888850535036</v>
      </c>
      <c r="Q219" s="850">
        <v>5809</v>
      </c>
    </row>
    <row r="220" spans="1:17" ht="14.4" customHeight="1" x14ac:dyDescent="0.3">
      <c r="A220" s="831" t="s">
        <v>557</v>
      </c>
      <c r="B220" s="832" t="s">
        <v>2997</v>
      </c>
      <c r="C220" s="832" t="s">
        <v>2901</v>
      </c>
      <c r="D220" s="832" t="s">
        <v>3312</v>
      </c>
      <c r="E220" s="832" t="s">
        <v>3313</v>
      </c>
      <c r="F220" s="849">
        <v>61</v>
      </c>
      <c r="G220" s="849">
        <v>43349</v>
      </c>
      <c r="H220" s="849">
        <v>1.2390738888094899</v>
      </c>
      <c r="I220" s="849">
        <v>710.63934426229503</v>
      </c>
      <c r="J220" s="849">
        <v>49</v>
      </c>
      <c r="K220" s="849">
        <v>34985</v>
      </c>
      <c r="L220" s="849">
        <v>1</v>
      </c>
      <c r="M220" s="849">
        <v>713.9795918367347</v>
      </c>
      <c r="N220" s="849">
        <v>59</v>
      </c>
      <c r="O220" s="849">
        <v>42240</v>
      </c>
      <c r="P220" s="837">
        <v>1.2073745891096184</v>
      </c>
      <c r="Q220" s="850">
        <v>715.93220338983053</v>
      </c>
    </row>
    <row r="221" spans="1:17" ht="14.4" customHeight="1" x14ac:dyDescent="0.3">
      <c r="A221" s="831" t="s">
        <v>557</v>
      </c>
      <c r="B221" s="832" t="s">
        <v>2997</v>
      </c>
      <c r="C221" s="832" t="s">
        <v>2901</v>
      </c>
      <c r="D221" s="832" t="s">
        <v>3314</v>
      </c>
      <c r="E221" s="832" t="s">
        <v>3315</v>
      </c>
      <c r="F221" s="849">
        <v>3</v>
      </c>
      <c r="G221" s="849">
        <v>0</v>
      </c>
      <c r="H221" s="849"/>
      <c r="I221" s="849">
        <v>0</v>
      </c>
      <c r="J221" s="849">
        <v>4</v>
      </c>
      <c r="K221" s="849">
        <v>0</v>
      </c>
      <c r="L221" s="849"/>
      <c r="M221" s="849">
        <v>0</v>
      </c>
      <c r="N221" s="849">
        <v>2</v>
      </c>
      <c r="O221" s="849">
        <v>0</v>
      </c>
      <c r="P221" s="837"/>
      <c r="Q221" s="850">
        <v>0</v>
      </c>
    </row>
    <row r="222" spans="1:17" ht="14.4" customHeight="1" x14ac:dyDescent="0.3">
      <c r="A222" s="831" t="s">
        <v>557</v>
      </c>
      <c r="B222" s="832" t="s">
        <v>2997</v>
      </c>
      <c r="C222" s="832" t="s">
        <v>2901</v>
      </c>
      <c r="D222" s="832" t="s">
        <v>3316</v>
      </c>
      <c r="E222" s="832" t="s">
        <v>3317</v>
      </c>
      <c r="F222" s="849">
        <v>145</v>
      </c>
      <c r="G222" s="849">
        <v>209237</v>
      </c>
      <c r="H222" s="849">
        <v>1.1217157285842183</v>
      </c>
      <c r="I222" s="849">
        <v>1443.0137931034483</v>
      </c>
      <c r="J222" s="849">
        <v>129</v>
      </c>
      <c r="K222" s="849">
        <v>186533</v>
      </c>
      <c r="L222" s="849">
        <v>1</v>
      </c>
      <c r="M222" s="849">
        <v>1445.9922480620155</v>
      </c>
      <c r="N222" s="849">
        <v>142</v>
      </c>
      <c r="O222" s="849">
        <v>205758</v>
      </c>
      <c r="P222" s="837">
        <v>1.1030648732395876</v>
      </c>
      <c r="Q222" s="850">
        <v>1449</v>
      </c>
    </row>
    <row r="223" spans="1:17" ht="14.4" customHeight="1" x14ac:dyDescent="0.3">
      <c r="A223" s="831" t="s">
        <v>557</v>
      </c>
      <c r="B223" s="832" t="s">
        <v>2997</v>
      </c>
      <c r="C223" s="832" t="s">
        <v>2901</v>
      </c>
      <c r="D223" s="832" t="s">
        <v>3318</v>
      </c>
      <c r="E223" s="832" t="s">
        <v>3319</v>
      </c>
      <c r="F223" s="849">
        <v>11</v>
      </c>
      <c r="G223" s="849">
        <v>61226</v>
      </c>
      <c r="H223" s="849">
        <v>1.374012567324955</v>
      </c>
      <c r="I223" s="849">
        <v>5566</v>
      </c>
      <c r="J223" s="849">
        <v>8</v>
      </c>
      <c r="K223" s="849">
        <v>44560</v>
      </c>
      <c r="L223" s="849">
        <v>1</v>
      </c>
      <c r="M223" s="849">
        <v>5570</v>
      </c>
      <c r="N223" s="849">
        <v>9</v>
      </c>
      <c r="O223" s="849">
        <v>50220</v>
      </c>
      <c r="P223" s="837">
        <v>1.127019748653501</v>
      </c>
      <c r="Q223" s="850">
        <v>5580</v>
      </c>
    </row>
    <row r="224" spans="1:17" ht="14.4" customHeight="1" x14ac:dyDescent="0.3">
      <c r="A224" s="831" t="s">
        <v>557</v>
      </c>
      <c r="B224" s="832" t="s">
        <v>2997</v>
      </c>
      <c r="C224" s="832" t="s">
        <v>2901</v>
      </c>
      <c r="D224" s="832" t="s">
        <v>3320</v>
      </c>
      <c r="E224" s="832" t="s">
        <v>3321</v>
      </c>
      <c r="F224" s="849">
        <v>4</v>
      </c>
      <c r="G224" s="849">
        <v>42888</v>
      </c>
      <c r="H224" s="849">
        <v>0.44411307859583721</v>
      </c>
      <c r="I224" s="849">
        <v>10722</v>
      </c>
      <c r="J224" s="849">
        <v>9</v>
      </c>
      <c r="K224" s="849">
        <v>96570</v>
      </c>
      <c r="L224" s="849">
        <v>1</v>
      </c>
      <c r="M224" s="849">
        <v>10730</v>
      </c>
      <c r="N224" s="849">
        <v>10</v>
      </c>
      <c r="O224" s="849">
        <v>107490</v>
      </c>
      <c r="P224" s="837">
        <v>1.1130785958372165</v>
      </c>
      <c r="Q224" s="850">
        <v>10749</v>
      </c>
    </row>
    <row r="225" spans="1:17" ht="14.4" customHeight="1" x14ac:dyDescent="0.3">
      <c r="A225" s="831" t="s">
        <v>557</v>
      </c>
      <c r="B225" s="832" t="s">
        <v>2997</v>
      </c>
      <c r="C225" s="832" t="s">
        <v>2901</v>
      </c>
      <c r="D225" s="832" t="s">
        <v>3322</v>
      </c>
      <c r="E225" s="832" t="s">
        <v>3323</v>
      </c>
      <c r="F225" s="849">
        <v>6</v>
      </c>
      <c r="G225" s="849">
        <v>20100</v>
      </c>
      <c r="H225" s="849">
        <v>5.9928443649373886</v>
      </c>
      <c r="I225" s="849">
        <v>3350</v>
      </c>
      <c r="J225" s="849">
        <v>1</v>
      </c>
      <c r="K225" s="849">
        <v>3354</v>
      </c>
      <c r="L225" s="849">
        <v>1</v>
      </c>
      <c r="M225" s="849">
        <v>3354</v>
      </c>
      <c r="N225" s="849">
        <v>4</v>
      </c>
      <c r="O225" s="849">
        <v>13452</v>
      </c>
      <c r="P225" s="837">
        <v>4.010733452593918</v>
      </c>
      <c r="Q225" s="850">
        <v>3363</v>
      </c>
    </row>
    <row r="226" spans="1:17" ht="14.4" customHeight="1" x14ac:dyDescent="0.3">
      <c r="A226" s="831" t="s">
        <v>557</v>
      </c>
      <c r="B226" s="832" t="s">
        <v>2997</v>
      </c>
      <c r="C226" s="832" t="s">
        <v>2901</v>
      </c>
      <c r="D226" s="832" t="s">
        <v>3324</v>
      </c>
      <c r="E226" s="832" t="s">
        <v>3325</v>
      </c>
      <c r="F226" s="849">
        <v>8</v>
      </c>
      <c r="G226" s="849">
        <v>65528</v>
      </c>
      <c r="H226" s="849">
        <v>1.1420205998710329</v>
      </c>
      <c r="I226" s="849">
        <v>8191</v>
      </c>
      <c r="J226" s="849">
        <v>7</v>
      </c>
      <c r="K226" s="849">
        <v>57379</v>
      </c>
      <c r="L226" s="849">
        <v>1</v>
      </c>
      <c r="M226" s="849">
        <v>8197</v>
      </c>
      <c r="N226" s="849">
        <v>3</v>
      </c>
      <c r="O226" s="849">
        <v>24642</v>
      </c>
      <c r="P226" s="837">
        <v>0.42946025549417033</v>
      </c>
      <c r="Q226" s="850">
        <v>8214</v>
      </c>
    </row>
    <row r="227" spans="1:17" ht="14.4" customHeight="1" x14ac:dyDescent="0.3">
      <c r="A227" s="831" t="s">
        <v>557</v>
      </c>
      <c r="B227" s="832" t="s">
        <v>2997</v>
      </c>
      <c r="C227" s="832" t="s">
        <v>2901</v>
      </c>
      <c r="D227" s="832" t="s">
        <v>3326</v>
      </c>
      <c r="E227" s="832" t="s">
        <v>3281</v>
      </c>
      <c r="F227" s="849">
        <v>1</v>
      </c>
      <c r="G227" s="849">
        <v>9951</v>
      </c>
      <c r="H227" s="849"/>
      <c r="I227" s="849">
        <v>9951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557</v>
      </c>
      <c r="B228" s="832" t="s">
        <v>2997</v>
      </c>
      <c r="C228" s="832" t="s">
        <v>2901</v>
      </c>
      <c r="D228" s="832" t="s">
        <v>3327</v>
      </c>
      <c r="E228" s="832" t="s">
        <v>3328</v>
      </c>
      <c r="F228" s="849">
        <v>51</v>
      </c>
      <c r="G228" s="849">
        <v>234804</v>
      </c>
      <c r="H228" s="849">
        <v>1.7567785957981685</v>
      </c>
      <c r="I228" s="849">
        <v>4604</v>
      </c>
      <c r="J228" s="849">
        <v>29</v>
      </c>
      <c r="K228" s="849">
        <v>133656</v>
      </c>
      <c r="L228" s="849">
        <v>1</v>
      </c>
      <c r="M228" s="849">
        <v>4608.8275862068967</v>
      </c>
      <c r="N228" s="849">
        <v>26</v>
      </c>
      <c r="O228" s="849">
        <v>120109</v>
      </c>
      <c r="P228" s="837">
        <v>0.89864278446160295</v>
      </c>
      <c r="Q228" s="850">
        <v>4619.5769230769229</v>
      </c>
    </row>
    <row r="229" spans="1:17" ht="14.4" customHeight="1" x14ac:dyDescent="0.3">
      <c r="A229" s="831" t="s">
        <v>557</v>
      </c>
      <c r="B229" s="832" t="s">
        <v>2997</v>
      </c>
      <c r="C229" s="832" t="s">
        <v>2901</v>
      </c>
      <c r="D229" s="832" t="s">
        <v>3329</v>
      </c>
      <c r="E229" s="832" t="s">
        <v>3330</v>
      </c>
      <c r="F229" s="849">
        <v>1</v>
      </c>
      <c r="G229" s="849">
        <v>3820</v>
      </c>
      <c r="H229" s="849">
        <v>0.24973849372384938</v>
      </c>
      <c r="I229" s="849">
        <v>3820</v>
      </c>
      <c r="J229" s="849">
        <v>4</v>
      </c>
      <c r="K229" s="849">
        <v>15296</v>
      </c>
      <c r="L229" s="849">
        <v>1</v>
      </c>
      <c r="M229" s="849">
        <v>3824</v>
      </c>
      <c r="N229" s="849">
        <v>2</v>
      </c>
      <c r="O229" s="849">
        <v>7666</v>
      </c>
      <c r="P229" s="837">
        <v>0.50117677824267781</v>
      </c>
      <c r="Q229" s="850">
        <v>3833</v>
      </c>
    </row>
    <row r="230" spans="1:17" ht="14.4" customHeight="1" x14ac:dyDescent="0.3">
      <c r="A230" s="831" t="s">
        <v>557</v>
      </c>
      <c r="B230" s="832" t="s">
        <v>2997</v>
      </c>
      <c r="C230" s="832" t="s">
        <v>2901</v>
      </c>
      <c r="D230" s="832" t="s">
        <v>3331</v>
      </c>
      <c r="E230" s="832" t="s">
        <v>3332</v>
      </c>
      <c r="F230" s="849"/>
      <c r="G230" s="849"/>
      <c r="H230" s="849"/>
      <c r="I230" s="849"/>
      <c r="J230" s="849">
        <v>1</v>
      </c>
      <c r="K230" s="849">
        <v>2364</v>
      </c>
      <c r="L230" s="849">
        <v>1</v>
      </c>
      <c r="M230" s="849">
        <v>2364</v>
      </c>
      <c r="N230" s="849">
        <v>7</v>
      </c>
      <c r="O230" s="849">
        <v>16590</v>
      </c>
      <c r="P230" s="837">
        <v>7.0177664974619294</v>
      </c>
      <c r="Q230" s="850">
        <v>2370</v>
      </c>
    </row>
    <row r="231" spans="1:17" ht="14.4" customHeight="1" x14ac:dyDescent="0.3">
      <c r="A231" s="831" t="s">
        <v>557</v>
      </c>
      <c r="B231" s="832" t="s">
        <v>2997</v>
      </c>
      <c r="C231" s="832" t="s">
        <v>2901</v>
      </c>
      <c r="D231" s="832" t="s">
        <v>3333</v>
      </c>
      <c r="E231" s="832" t="s">
        <v>3334</v>
      </c>
      <c r="F231" s="849">
        <v>1</v>
      </c>
      <c r="G231" s="849">
        <v>1265</v>
      </c>
      <c r="H231" s="849"/>
      <c r="I231" s="849">
        <v>1265</v>
      </c>
      <c r="J231" s="849"/>
      <c r="K231" s="849"/>
      <c r="L231" s="849"/>
      <c r="M231" s="849"/>
      <c r="N231" s="849">
        <v>1</v>
      </c>
      <c r="O231" s="849">
        <v>1268</v>
      </c>
      <c r="P231" s="837"/>
      <c r="Q231" s="850">
        <v>1268</v>
      </c>
    </row>
    <row r="232" spans="1:17" ht="14.4" customHeight="1" x14ac:dyDescent="0.3">
      <c r="A232" s="831" t="s">
        <v>557</v>
      </c>
      <c r="B232" s="832" t="s">
        <v>2997</v>
      </c>
      <c r="C232" s="832" t="s">
        <v>2901</v>
      </c>
      <c r="D232" s="832" t="s">
        <v>3335</v>
      </c>
      <c r="E232" s="832" t="s">
        <v>3336</v>
      </c>
      <c r="F232" s="849">
        <v>4</v>
      </c>
      <c r="G232" s="849">
        <v>6384</v>
      </c>
      <c r="H232" s="849">
        <v>1.332498434564809</v>
      </c>
      <c r="I232" s="849">
        <v>1596</v>
      </c>
      <c r="J232" s="849">
        <v>3</v>
      </c>
      <c r="K232" s="849">
        <v>4791</v>
      </c>
      <c r="L232" s="849">
        <v>1</v>
      </c>
      <c r="M232" s="849">
        <v>1597</v>
      </c>
      <c r="N232" s="849">
        <v>5</v>
      </c>
      <c r="O232" s="849">
        <v>7995</v>
      </c>
      <c r="P232" s="837">
        <v>1.6687539135879774</v>
      </c>
      <c r="Q232" s="850">
        <v>1599</v>
      </c>
    </row>
    <row r="233" spans="1:17" ht="14.4" customHeight="1" x14ac:dyDescent="0.3">
      <c r="A233" s="831" t="s">
        <v>557</v>
      </c>
      <c r="B233" s="832" t="s">
        <v>2997</v>
      </c>
      <c r="C233" s="832" t="s">
        <v>2901</v>
      </c>
      <c r="D233" s="832" t="s">
        <v>3337</v>
      </c>
      <c r="E233" s="832" t="s">
        <v>3338</v>
      </c>
      <c r="F233" s="849"/>
      <c r="G233" s="849"/>
      <c r="H233" s="849"/>
      <c r="I233" s="849"/>
      <c r="J233" s="849">
        <v>4</v>
      </c>
      <c r="K233" s="849">
        <v>40780</v>
      </c>
      <c r="L233" s="849">
        <v>1</v>
      </c>
      <c r="M233" s="849">
        <v>10195</v>
      </c>
      <c r="N233" s="849"/>
      <c r="O233" s="849"/>
      <c r="P233" s="837"/>
      <c r="Q233" s="850"/>
    </row>
    <row r="234" spans="1:17" ht="14.4" customHeight="1" x14ac:dyDescent="0.3">
      <c r="A234" s="831" t="s">
        <v>557</v>
      </c>
      <c r="B234" s="832" t="s">
        <v>2997</v>
      </c>
      <c r="C234" s="832" t="s">
        <v>2901</v>
      </c>
      <c r="D234" s="832" t="s">
        <v>3339</v>
      </c>
      <c r="E234" s="832" t="s">
        <v>3340</v>
      </c>
      <c r="F234" s="849">
        <v>8</v>
      </c>
      <c r="G234" s="849">
        <v>36770</v>
      </c>
      <c r="H234" s="849">
        <v>1.5928091834524583</v>
      </c>
      <c r="I234" s="849">
        <v>4596.25</v>
      </c>
      <c r="J234" s="849">
        <v>5</v>
      </c>
      <c r="K234" s="849">
        <v>23085</v>
      </c>
      <c r="L234" s="849">
        <v>1</v>
      </c>
      <c r="M234" s="849">
        <v>4617</v>
      </c>
      <c r="N234" s="849">
        <v>6</v>
      </c>
      <c r="O234" s="849">
        <v>27756</v>
      </c>
      <c r="P234" s="837">
        <v>1.2023391812865498</v>
      </c>
      <c r="Q234" s="850">
        <v>4626</v>
      </c>
    </row>
    <row r="235" spans="1:17" ht="14.4" customHeight="1" x14ac:dyDescent="0.3">
      <c r="A235" s="831" t="s">
        <v>557</v>
      </c>
      <c r="B235" s="832" t="s">
        <v>2997</v>
      </c>
      <c r="C235" s="832" t="s">
        <v>2901</v>
      </c>
      <c r="D235" s="832" t="s">
        <v>3341</v>
      </c>
      <c r="E235" s="832" t="s">
        <v>3342</v>
      </c>
      <c r="F235" s="849"/>
      <c r="G235" s="849"/>
      <c r="H235" s="849"/>
      <c r="I235" s="849"/>
      <c r="J235" s="849"/>
      <c r="K235" s="849"/>
      <c r="L235" s="849"/>
      <c r="M235" s="849"/>
      <c r="N235" s="849">
        <v>4</v>
      </c>
      <c r="O235" s="849">
        <v>28709</v>
      </c>
      <c r="P235" s="837"/>
      <c r="Q235" s="850">
        <v>7177.25</v>
      </c>
    </row>
    <row r="236" spans="1:17" ht="14.4" customHeight="1" x14ac:dyDescent="0.3">
      <c r="A236" s="831" t="s">
        <v>557</v>
      </c>
      <c r="B236" s="832" t="s">
        <v>2997</v>
      </c>
      <c r="C236" s="832" t="s">
        <v>2901</v>
      </c>
      <c r="D236" s="832" t="s">
        <v>3343</v>
      </c>
      <c r="E236" s="832" t="s">
        <v>3344</v>
      </c>
      <c r="F236" s="849">
        <v>2</v>
      </c>
      <c r="G236" s="849">
        <v>3558</v>
      </c>
      <c r="H236" s="849">
        <v>0.66666666666666663</v>
      </c>
      <c r="I236" s="849">
        <v>1779</v>
      </c>
      <c r="J236" s="849">
        <v>3</v>
      </c>
      <c r="K236" s="849">
        <v>5337</v>
      </c>
      <c r="L236" s="849">
        <v>1</v>
      </c>
      <c r="M236" s="849">
        <v>1779</v>
      </c>
      <c r="N236" s="849">
        <v>2</v>
      </c>
      <c r="O236" s="849">
        <v>3562</v>
      </c>
      <c r="P236" s="837">
        <v>0.66741615139591526</v>
      </c>
      <c r="Q236" s="850">
        <v>1781</v>
      </c>
    </row>
    <row r="237" spans="1:17" ht="14.4" customHeight="1" x14ac:dyDescent="0.3">
      <c r="A237" s="831" t="s">
        <v>557</v>
      </c>
      <c r="B237" s="832" t="s">
        <v>2997</v>
      </c>
      <c r="C237" s="832" t="s">
        <v>2901</v>
      </c>
      <c r="D237" s="832" t="s">
        <v>3345</v>
      </c>
      <c r="E237" s="832" t="s">
        <v>3346</v>
      </c>
      <c r="F237" s="849"/>
      <c r="G237" s="849"/>
      <c r="H237" s="849"/>
      <c r="I237" s="849"/>
      <c r="J237" s="849">
        <v>1</v>
      </c>
      <c r="K237" s="849">
        <v>14673</v>
      </c>
      <c r="L237" s="849">
        <v>1</v>
      </c>
      <c r="M237" s="849">
        <v>14673</v>
      </c>
      <c r="N237" s="849"/>
      <c r="O237" s="849"/>
      <c r="P237" s="837"/>
      <c r="Q237" s="850"/>
    </row>
    <row r="238" spans="1:17" ht="14.4" customHeight="1" x14ac:dyDescent="0.3">
      <c r="A238" s="831" t="s">
        <v>557</v>
      </c>
      <c r="B238" s="832" t="s">
        <v>2997</v>
      </c>
      <c r="C238" s="832" t="s">
        <v>2901</v>
      </c>
      <c r="D238" s="832" t="s">
        <v>3347</v>
      </c>
      <c r="E238" s="832" t="s">
        <v>3348</v>
      </c>
      <c r="F238" s="849"/>
      <c r="G238" s="849"/>
      <c r="H238" s="849"/>
      <c r="I238" s="849"/>
      <c r="J238" s="849">
        <v>1</v>
      </c>
      <c r="K238" s="849">
        <v>5528</v>
      </c>
      <c r="L238" s="849">
        <v>1</v>
      </c>
      <c r="M238" s="849">
        <v>5528</v>
      </c>
      <c r="N238" s="849"/>
      <c r="O238" s="849"/>
      <c r="P238" s="837"/>
      <c r="Q238" s="850"/>
    </row>
    <row r="239" spans="1:17" ht="14.4" customHeight="1" x14ac:dyDescent="0.3">
      <c r="A239" s="831" t="s">
        <v>557</v>
      </c>
      <c r="B239" s="832" t="s">
        <v>2997</v>
      </c>
      <c r="C239" s="832" t="s">
        <v>2901</v>
      </c>
      <c r="D239" s="832" t="s">
        <v>3349</v>
      </c>
      <c r="E239" s="832" t="s">
        <v>3350</v>
      </c>
      <c r="F239" s="849">
        <v>49</v>
      </c>
      <c r="G239" s="849">
        <v>5488</v>
      </c>
      <c r="H239" s="849">
        <v>0.74242424242424243</v>
      </c>
      <c r="I239" s="849">
        <v>112</v>
      </c>
      <c r="J239" s="849">
        <v>66</v>
      </c>
      <c r="K239" s="849">
        <v>7392</v>
      </c>
      <c r="L239" s="849">
        <v>1</v>
      </c>
      <c r="M239" s="849">
        <v>112</v>
      </c>
      <c r="N239" s="849">
        <v>71</v>
      </c>
      <c r="O239" s="849">
        <v>8023</v>
      </c>
      <c r="P239" s="837">
        <v>1.0853625541125542</v>
      </c>
      <c r="Q239" s="850">
        <v>113</v>
      </c>
    </row>
    <row r="240" spans="1:17" ht="14.4" customHeight="1" x14ac:dyDescent="0.3">
      <c r="A240" s="831" t="s">
        <v>557</v>
      </c>
      <c r="B240" s="832" t="s">
        <v>2997</v>
      </c>
      <c r="C240" s="832" t="s">
        <v>2901</v>
      </c>
      <c r="D240" s="832" t="s">
        <v>3351</v>
      </c>
      <c r="E240" s="832" t="s">
        <v>3352</v>
      </c>
      <c r="F240" s="849"/>
      <c r="G240" s="849"/>
      <c r="H240" s="849"/>
      <c r="I240" s="849"/>
      <c r="J240" s="849">
        <v>1</v>
      </c>
      <c r="K240" s="849">
        <v>3025</v>
      </c>
      <c r="L240" s="849">
        <v>1</v>
      </c>
      <c r="M240" s="849">
        <v>3025</v>
      </c>
      <c r="N240" s="849"/>
      <c r="O240" s="849"/>
      <c r="P240" s="837"/>
      <c r="Q240" s="850"/>
    </row>
    <row r="241" spans="1:17" ht="14.4" customHeight="1" x14ac:dyDescent="0.3">
      <c r="A241" s="831" t="s">
        <v>557</v>
      </c>
      <c r="B241" s="832" t="s">
        <v>2997</v>
      </c>
      <c r="C241" s="832" t="s">
        <v>2901</v>
      </c>
      <c r="D241" s="832" t="s">
        <v>3353</v>
      </c>
      <c r="E241" s="832" t="s">
        <v>3354</v>
      </c>
      <c r="F241" s="849"/>
      <c r="G241" s="849"/>
      <c r="H241" s="849"/>
      <c r="I241" s="849"/>
      <c r="J241" s="849"/>
      <c r="K241" s="849"/>
      <c r="L241" s="849"/>
      <c r="M241" s="849"/>
      <c r="N241" s="849">
        <v>102</v>
      </c>
      <c r="O241" s="849">
        <v>32946</v>
      </c>
      <c r="P241" s="837"/>
      <c r="Q241" s="850">
        <v>323</v>
      </c>
    </row>
    <row r="242" spans="1:17" ht="14.4" customHeight="1" x14ac:dyDescent="0.3">
      <c r="A242" s="831" t="s">
        <v>557</v>
      </c>
      <c r="B242" s="832" t="s">
        <v>2997</v>
      </c>
      <c r="C242" s="832" t="s">
        <v>2901</v>
      </c>
      <c r="D242" s="832" t="s">
        <v>3355</v>
      </c>
      <c r="E242" s="832" t="s">
        <v>3356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11139</v>
      </c>
      <c r="P242" s="837"/>
      <c r="Q242" s="850">
        <v>11139</v>
      </c>
    </row>
    <row r="243" spans="1:17" ht="14.4" customHeight="1" x14ac:dyDescent="0.3">
      <c r="A243" s="831" t="s">
        <v>557</v>
      </c>
      <c r="B243" s="832" t="s">
        <v>3357</v>
      </c>
      <c r="C243" s="832" t="s">
        <v>2890</v>
      </c>
      <c r="D243" s="832" t="s">
        <v>3358</v>
      </c>
      <c r="E243" s="832" t="s">
        <v>1164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9976.18</v>
      </c>
      <c r="P243" s="837"/>
      <c r="Q243" s="850">
        <v>4988.09</v>
      </c>
    </row>
    <row r="244" spans="1:17" ht="14.4" customHeight="1" x14ac:dyDescent="0.3">
      <c r="A244" s="831" t="s">
        <v>557</v>
      </c>
      <c r="B244" s="832" t="s">
        <v>3357</v>
      </c>
      <c r="C244" s="832" t="s">
        <v>2890</v>
      </c>
      <c r="D244" s="832" t="s">
        <v>2998</v>
      </c>
      <c r="E244" s="832" t="s">
        <v>1696</v>
      </c>
      <c r="F244" s="849">
        <v>1</v>
      </c>
      <c r="G244" s="849">
        <v>85.48</v>
      </c>
      <c r="H244" s="849">
        <v>5.9301809301809304E-2</v>
      </c>
      <c r="I244" s="849">
        <v>85.48</v>
      </c>
      <c r="J244" s="849">
        <v>18</v>
      </c>
      <c r="K244" s="849">
        <v>1441.44</v>
      </c>
      <c r="L244" s="849">
        <v>1</v>
      </c>
      <c r="M244" s="849">
        <v>80.08</v>
      </c>
      <c r="N244" s="849">
        <v>10</v>
      </c>
      <c r="O244" s="849">
        <v>800.8</v>
      </c>
      <c r="P244" s="837">
        <v>0.55555555555555547</v>
      </c>
      <c r="Q244" s="850">
        <v>80.08</v>
      </c>
    </row>
    <row r="245" spans="1:17" ht="14.4" customHeight="1" x14ac:dyDescent="0.3">
      <c r="A245" s="831" t="s">
        <v>557</v>
      </c>
      <c r="B245" s="832" t="s">
        <v>3357</v>
      </c>
      <c r="C245" s="832" t="s">
        <v>2890</v>
      </c>
      <c r="D245" s="832" t="s">
        <v>2999</v>
      </c>
      <c r="E245" s="832" t="s">
        <v>1696</v>
      </c>
      <c r="F245" s="849">
        <v>39</v>
      </c>
      <c r="G245" s="849">
        <v>2969.07</v>
      </c>
      <c r="H245" s="849">
        <v>2.2941176470588234</v>
      </c>
      <c r="I245" s="849">
        <v>76.13000000000001</v>
      </c>
      <c r="J245" s="849">
        <v>17</v>
      </c>
      <c r="K245" s="849">
        <v>1294.21</v>
      </c>
      <c r="L245" s="849">
        <v>1</v>
      </c>
      <c r="M245" s="849">
        <v>76.13</v>
      </c>
      <c r="N245" s="849"/>
      <c r="O245" s="849"/>
      <c r="P245" s="837"/>
      <c r="Q245" s="850"/>
    </row>
    <row r="246" spans="1:17" ht="14.4" customHeight="1" x14ac:dyDescent="0.3">
      <c r="A246" s="831" t="s">
        <v>557</v>
      </c>
      <c r="B246" s="832" t="s">
        <v>3357</v>
      </c>
      <c r="C246" s="832" t="s">
        <v>2890</v>
      </c>
      <c r="D246" s="832" t="s">
        <v>3000</v>
      </c>
      <c r="E246" s="832" t="s">
        <v>1337</v>
      </c>
      <c r="F246" s="849">
        <v>3.1</v>
      </c>
      <c r="G246" s="849">
        <v>1367.87</v>
      </c>
      <c r="H246" s="849">
        <v>10.333685880486513</v>
      </c>
      <c r="I246" s="849">
        <v>441.24838709677414</v>
      </c>
      <c r="J246" s="849">
        <v>0.3</v>
      </c>
      <c r="K246" s="849">
        <v>132.37</v>
      </c>
      <c r="L246" s="849">
        <v>1</v>
      </c>
      <c r="M246" s="849">
        <v>441.23333333333335</v>
      </c>
      <c r="N246" s="849">
        <v>2</v>
      </c>
      <c r="O246" s="849">
        <v>882.52</v>
      </c>
      <c r="P246" s="837">
        <v>6.6670695776988742</v>
      </c>
      <c r="Q246" s="850">
        <v>441.26</v>
      </c>
    </row>
    <row r="247" spans="1:17" ht="14.4" customHeight="1" x14ac:dyDescent="0.3">
      <c r="A247" s="831" t="s">
        <v>557</v>
      </c>
      <c r="B247" s="832" t="s">
        <v>3357</v>
      </c>
      <c r="C247" s="832" t="s">
        <v>2890</v>
      </c>
      <c r="D247" s="832" t="s">
        <v>3359</v>
      </c>
      <c r="E247" s="832"/>
      <c r="F247" s="849">
        <v>10</v>
      </c>
      <c r="G247" s="849">
        <v>804.3</v>
      </c>
      <c r="H247" s="849"/>
      <c r="I247" s="849">
        <v>80.429999999999993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557</v>
      </c>
      <c r="B248" s="832" t="s">
        <v>3357</v>
      </c>
      <c r="C248" s="832" t="s">
        <v>2890</v>
      </c>
      <c r="D248" s="832" t="s">
        <v>3001</v>
      </c>
      <c r="E248" s="832" t="s">
        <v>939</v>
      </c>
      <c r="F248" s="849">
        <v>105</v>
      </c>
      <c r="G248" s="849">
        <v>6132</v>
      </c>
      <c r="H248" s="849">
        <v>1.8103448275862071</v>
      </c>
      <c r="I248" s="849">
        <v>58.4</v>
      </c>
      <c r="J248" s="849">
        <v>58</v>
      </c>
      <c r="K248" s="849">
        <v>3387.2</v>
      </c>
      <c r="L248" s="849">
        <v>1</v>
      </c>
      <c r="M248" s="849">
        <v>58.4</v>
      </c>
      <c r="N248" s="849">
        <v>39</v>
      </c>
      <c r="O248" s="849">
        <v>2277.6</v>
      </c>
      <c r="P248" s="837">
        <v>0.67241379310344829</v>
      </c>
      <c r="Q248" s="850">
        <v>58.4</v>
      </c>
    </row>
    <row r="249" spans="1:17" ht="14.4" customHeight="1" x14ac:dyDescent="0.3">
      <c r="A249" s="831" t="s">
        <v>557</v>
      </c>
      <c r="B249" s="832" t="s">
        <v>3357</v>
      </c>
      <c r="C249" s="832" t="s">
        <v>2890</v>
      </c>
      <c r="D249" s="832" t="s">
        <v>3360</v>
      </c>
      <c r="E249" s="832" t="s">
        <v>1182</v>
      </c>
      <c r="F249" s="849">
        <v>23.65</v>
      </c>
      <c r="G249" s="849">
        <v>16372.54</v>
      </c>
      <c r="H249" s="849">
        <v>0.1738963358387019</v>
      </c>
      <c r="I249" s="849">
        <v>692.28498942917554</v>
      </c>
      <c r="J249" s="849">
        <v>136</v>
      </c>
      <c r="K249" s="849">
        <v>94151.150000000009</v>
      </c>
      <c r="L249" s="849">
        <v>1</v>
      </c>
      <c r="M249" s="849">
        <v>692.28786764705887</v>
      </c>
      <c r="N249" s="849">
        <v>18.5</v>
      </c>
      <c r="O249" s="849">
        <v>12807.359999999999</v>
      </c>
      <c r="P249" s="837">
        <v>0.13602977765008709</v>
      </c>
      <c r="Q249" s="850">
        <v>692.28972972972963</v>
      </c>
    </row>
    <row r="250" spans="1:17" ht="14.4" customHeight="1" x14ac:dyDescent="0.3">
      <c r="A250" s="831" t="s">
        <v>557</v>
      </c>
      <c r="B250" s="832" t="s">
        <v>3357</v>
      </c>
      <c r="C250" s="832" t="s">
        <v>2890</v>
      </c>
      <c r="D250" s="832" t="s">
        <v>3361</v>
      </c>
      <c r="E250" s="832" t="s">
        <v>3362</v>
      </c>
      <c r="F250" s="849">
        <v>1.7</v>
      </c>
      <c r="G250" s="849">
        <v>20422.78</v>
      </c>
      <c r="H250" s="849">
        <v>0.25</v>
      </c>
      <c r="I250" s="849">
        <v>12013.4</v>
      </c>
      <c r="J250" s="849">
        <v>6.8</v>
      </c>
      <c r="K250" s="849">
        <v>81691.12</v>
      </c>
      <c r="L250" s="849">
        <v>1</v>
      </c>
      <c r="M250" s="849">
        <v>12013.4</v>
      </c>
      <c r="N250" s="849"/>
      <c r="O250" s="849"/>
      <c r="P250" s="837"/>
      <c r="Q250" s="850"/>
    </row>
    <row r="251" spans="1:17" ht="14.4" customHeight="1" x14ac:dyDescent="0.3">
      <c r="A251" s="831" t="s">
        <v>557</v>
      </c>
      <c r="B251" s="832" t="s">
        <v>3357</v>
      </c>
      <c r="C251" s="832" t="s">
        <v>2890</v>
      </c>
      <c r="D251" s="832" t="s">
        <v>3002</v>
      </c>
      <c r="E251" s="832" t="s">
        <v>1000</v>
      </c>
      <c r="F251" s="849">
        <v>148.81</v>
      </c>
      <c r="G251" s="849">
        <v>23153.170000000002</v>
      </c>
      <c r="H251" s="849">
        <v>2.241118063164742</v>
      </c>
      <c r="I251" s="849">
        <v>155.58880451582556</v>
      </c>
      <c r="J251" s="849">
        <v>66.400000000000006</v>
      </c>
      <c r="K251" s="849">
        <v>10331.08</v>
      </c>
      <c r="L251" s="849">
        <v>1</v>
      </c>
      <c r="M251" s="849">
        <v>155.58855421686746</v>
      </c>
      <c r="N251" s="849">
        <v>140.89999999999998</v>
      </c>
      <c r="O251" s="849">
        <v>21922.379999999997</v>
      </c>
      <c r="P251" s="837">
        <v>2.121983374439071</v>
      </c>
      <c r="Q251" s="850">
        <v>155.58821859474804</v>
      </c>
    </row>
    <row r="252" spans="1:17" ht="14.4" customHeight="1" x14ac:dyDescent="0.3">
      <c r="A252" s="831" t="s">
        <v>557</v>
      </c>
      <c r="B252" s="832" t="s">
        <v>3357</v>
      </c>
      <c r="C252" s="832" t="s">
        <v>2890</v>
      </c>
      <c r="D252" s="832" t="s">
        <v>3363</v>
      </c>
      <c r="E252" s="832" t="s">
        <v>3364</v>
      </c>
      <c r="F252" s="849"/>
      <c r="G252" s="849"/>
      <c r="H252" s="849"/>
      <c r="I252" s="849"/>
      <c r="J252" s="849"/>
      <c r="K252" s="849"/>
      <c r="L252" s="849"/>
      <c r="M252" s="849"/>
      <c r="N252" s="849">
        <v>3</v>
      </c>
      <c r="O252" s="849">
        <v>27474.81</v>
      </c>
      <c r="P252" s="837"/>
      <c r="Q252" s="850">
        <v>9158.27</v>
      </c>
    </row>
    <row r="253" spans="1:17" ht="14.4" customHeight="1" x14ac:dyDescent="0.3">
      <c r="A253" s="831" t="s">
        <v>557</v>
      </c>
      <c r="B253" s="832" t="s">
        <v>3357</v>
      </c>
      <c r="C253" s="832" t="s">
        <v>2890</v>
      </c>
      <c r="D253" s="832" t="s">
        <v>3003</v>
      </c>
      <c r="E253" s="832" t="s">
        <v>3004</v>
      </c>
      <c r="F253" s="849"/>
      <c r="G253" s="849"/>
      <c r="H253" s="849"/>
      <c r="I253" s="849"/>
      <c r="J253" s="849">
        <v>0.1</v>
      </c>
      <c r="K253" s="849">
        <v>39.18</v>
      </c>
      <c r="L253" s="849">
        <v>1</v>
      </c>
      <c r="M253" s="849">
        <v>391.79999999999995</v>
      </c>
      <c r="N253" s="849">
        <v>6.4</v>
      </c>
      <c r="O253" s="849">
        <v>3538.8199999999997</v>
      </c>
      <c r="P253" s="837">
        <v>90.322103113833577</v>
      </c>
      <c r="Q253" s="850">
        <v>552.94062499999995</v>
      </c>
    </row>
    <row r="254" spans="1:17" ht="14.4" customHeight="1" x14ac:dyDescent="0.3">
      <c r="A254" s="831" t="s">
        <v>557</v>
      </c>
      <c r="B254" s="832" t="s">
        <v>3357</v>
      </c>
      <c r="C254" s="832" t="s">
        <v>2890</v>
      </c>
      <c r="D254" s="832" t="s">
        <v>3005</v>
      </c>
      <c r="E254" s="832" t="s">
        <v>3006</v>
      </c>
      <c r="F254" s="849">
        <v>30</v>
      </c>
      <c r="G254" s="849">
        <v>1286.4000000000001</v>
      </c>
      <c r="H254" s="849">
        <v>7.5</v>
      </c>
      <c r="I254" s="849">
        <v>42.88</v>
      </c>
      <c r="J254" s="849">
        <v>4</v>
      </c>
      <c r="K254" s="849">
        <v>171.52</v>
      </c>
      <c r="L254" s="849">
        <v>1</v>
      </c>
      <c r="M254" s="849">
        <v>42.88</v>
      </c>
      <c r="N254" s="849">
        <v>34</v>
      </c>
      <c r="O254" s="849">
        <v>1457.92</v>
      </c>
      <c r="P254" s="837">
        <v>8.5</v>
      </c>
      <c r="Q254" s="850">
        <v>42.88</v>
      </c>
    </row>
    <row r="255" spans="1:17" ht="14.4" customHeight="1" x14ac:dyDescent="0.3">
      <c r="A255" s="831" t="s">
        <v>557</v>
      </c>
      <c r="B255" s="832" t="s">
        <v>3357</v>
      </c>
      <c r="C255" s="832" t="s">
        <v>2890</v>
      </c>
      <c r="D255" s="832" t="s">
        <v>3007</v>
      </c>
      <c r="E255" s="832" t="s">
        <v>771</v>
      </c>
      <c r="F255" s="849">
        <v>111</v>
      </c>
      <c r="G255" s="849">
        <v>8571.42</v>
      </c>
      <c r="H255" s="849">
        <v>7.9285714285714288</v>
      </c>
      <c r="I255" s="849">
        <v>77.22</v>
      </c>
      <c r="J255" s="849">
        <v>14</v>
      </c>
      <c r="K255" s="849">
        <v>1081.08</v>
      </c>
      <c r="L255" s="849">
        <v>1</v>
      </c>
      <c r="M255" s="849">
        <v>77.22</v>
      </c>
      <c r="N255" s="849">
        <v>40</v>
      </c>
      <c r="O255" s="849">
        <v>3088.8</v>
      </c>
      <c r="P255" s="837">
        <v>2.8571428571428577</v>
      </c>
      <c r="Q255" s="850">
        <v>77.22</v>
      </c>
    </row>
    <row r="256" spans="1:17" ht="14.4" customHeight="1" x14ac:dyDescent="0.3">
      <c r="A256" s="831" t="s">
        <v>557</v>
      </c>
      <c r="B256" s="832" t="s">
        <v>3357</v>
      </c>
      <c r="C256" s="832" t="s">
        <v>2890</v>
      </c>
      <c r="D256" s="832" t="s">
        <v>3008</v>
      </c>
      <c r="E256" s="832" t="s">
        <v>3009</v>
      </c>
      <c r="F256" s="849">
        <v>76.199999999999989</v>
      </c>
      <c r="G256" s="849">
        <v>20704.949999999997</v>
      </c>
      <c r="H256" s="849">
        <v>1.1189258070146899</v>
      </c>
      <c r="I256" s="849">
        <v>271.71850393700788</v>
      </c>
      <c r="J256" s="849">
        <v>68.099999999999994</v>
      </c>
      <c r="K256" s="849">
        <v>18504.310000000001</v>
      </c>
      <c r="L256" s="849">
        <v>1</v>
      </c>
      <c r="M256" s="849">
        <v>271.72261380323056</v>
      </c>
      <c r="N256" s="849">
        <v>48.8</v>
      </c>
      <c r="O256" s="849">
        <v>13259.76</v>
      </c>
      <c r="P256" s="837">
        <v>0.71657684074683137</v>
      </c>
      <c r="Q256" s="850">
        <v>271.71639344262297</v>
      </c>
    </row>
    <row r="257" spans="1:17" ht="14.4" customHeight="1" x14ac:dyDescent="0.3">
      <c r="A257" s="831" t="s">
        <v>557</v>
      </c>
      <c r="B257" s="832" t="s">
        <v>3357</v>
      </c>
      <c r="C257" s="832" t="s">
        <v>2890</v>
      </c>
      <c r="D257" s="832" t="s">
        <v>3365</v>
      </c>
      <c r="E257" s="832" t="s">
        <v>3366</v>
      </c>
      <c r="F257" s="849"/>
      <c r="G257" s="849"/>
      <c r="H257" s="849"/>
      <c r="I257" s="849"/>
      <c r="J257" s="849">
        <v>9</v>
      </c>
      <c r="K257" s="849">
        <v>591.75</v>
      </c>
      <c r="L257" s="849">
        <v>1</v>
      </c>
      <c r="M257" s="849">
        <v>65.75</v>
      </c>
      <c r="N257" s="849"/>
      <c r="O257" s="849"/>
      <c r="P257" s="837"/>
      <c r="Q257" s="850"/>
    </row>
    <row r="258" spans="1:17" ht="14.4" customHeight="1" x14ac:dyDescent="0.3">
      <c r="A258" s="831" t="s">
        <v>557</v>
      </c>
      <c r="B258" s="832" t="s">
        <v>3357</v>
      </c>
      <c r="C258" s="832" t="s">
        <v>2890</v>
      </c>
      <c r="D258" s="832" t="s">
        <v>3367</v>
      </c>
      <c r="E258" s="832" t="s">
        <v>3368</v>
      </c>
      <c r="F258" s="849"/>
      <c r="G258" s="849"/>
      <c r="H258" s="849"/>
      <c r="I258" s="849"/>
      <c r="J258" s="849">
        <v>3.3</v>
      </c>
      <c r="K258" s="849">
        <v>10770.32</v>
      </c>
      <c r="L258" s="849">
        <v>1</v>
      </c>
      <c r="M258" s="849">
        <v>3263.7333333333336</v>
      </c>
      <c r="N258" s="849">
        <v>0.1</v>
      </c>
      <c r="O258" s="849">
        <v>326.37</v>
      </c>
      <c r="P258" s="837">
        <v>3.0302720810523737E-2</v>
      </c>
      <c r="Q258" s="850">
        <v>3263.7</v>
      </c>
    </row>
    <row r="259" spans="1:17" ht="14.4" customHeight="1" x14ac:dyDescent="0.3">
      <c r="A259" s="831" t="s">
        <v>557</v>
      </c>
      <c r="B259" s="832" t="s">
        <v>3357</v>
      </c>
      <c r="C259" s="832" t="s">
        <v>2890</v>
      </c>
      <c r="D259" s="832" t="s">
        <v>3369</v>
      </c>
      <c r="E259" s="832" t="s">
        <v>3370</v>
      </c>
      <c r="F259" s="849">
        <v>24</v>
      </c>
      <c r="G259" s="849">
        <v>5260.8</v>
      </c>
      <c r="H259" s="849">
        <v>1.5000000000000002</v>
      </c>
      <c r="I259" s="849">
        <v>219.20000000000002</v>
      </c>
      <c r="J259" s="849">
        <v>16</v>
      </c>
      <c r="K259" s="849">
        <v>3507.2</v>
      </c>
      <c r="L259" s="849">
        <v>1</v>
      </c>
      <c r="M259" s="849">
        <v>219.2</v>
      </c>
      <c r="N259" s="849"/>
      <c r="O259" s="849"/>
      <c r="P259" s="837"/>
      <c r="Q259" s="850"/>
    </row>
    <row r="260" spans="1:17" ht="14.4" customHeight="1" x14ac:dyDescent="0.3">
      <c r="A260" s="831" t="s">
        <v>557</v>
      </c>
      <c r="B260" s="832" t="s">
        <v>3357</v>
      </c>
      <c r="C260" s="832" t="s">
        <v>2890</v>
      </c>
      <c r="D260" s="832" t="s">
        <v>3012</v>
      </c>
      <c r="E260" s="832" t="s">
        <v>1478</v>
      </c>
      <c r="F260" s="849">
        <v>85</v>
      </c>
      <c r="G260" s="849">
        <v>5588.75</v>
      </c>
      <c r="H260" s="849">
        <v>0.96264979097731684</v>
      </c>
      <c r="I260" s="849">
        <v>65.75</v>
      </c>
      <c r="J260" s="849">
        <v>91</v>
      </c>
      <c r="K260" s="849">
        <v>5805.5899999999992</v>
      </c>
      <c r="L260" s="849">
        <v>1</v>
      </c>
      <c r="M260" s="849">
        <v>63.797692307692301</v>
      </c>
      <c r="N260" s="849">
        <v>7</v>
      </c>
      <c r="O260" s="849">
        <v>460.25</v>
      </c>
      <c r="P260" s="837">
        <v>7.9277041609896681E-2</v>
      </c>
      <c r="Q260" s="850">
        <v>65.75</v>
      </c>
    </row>
    <row r="261" spans="1:17" ht="14.4" customHeight="1" x14ac:dyDescent="0.3">
      <c r="A261" s="831" t="s">
        <v>557</v>
      </c>
      <c r="B261" s="832" t="s">
        <v>3357</v>
      </c>
      <c r="C261" s="832" t="s">
        <v>2890</v>
      </c>
      <c r="D261" s="832" t="s">
        <v>3371</v>
      </c>
      <c r="E261" s="832"/>
      <c r="F261" s="849">
        <v>0.4</v>
      </c>
      <c r="G261" s="849">
        <v>18.54</v>
      </c>
      <c r="H261" s="849"/>
      <c r="I261" s="849">
        <v>46.349999999999994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557</v>
      </c>
      <c r="B262" s="832" t="s">
        <v>3357</v>
      </c>
      <c r="C262" s="832" t="s">
        <v>2890</v>
      </c>
      <c r="D262" s="832" t="s">
        <v>3013</v>
      </c>
      <c r="E262" s="832" t="s">
        <v>3014</v>
      </c>
      <c r="F262" s="849">
        <v>29.200000000000003</v>
      </c>
      <c r="G262" s="849">
        <v>2301.06</v>
      </c>
      <c r="H262" s="849">
        <v>1.3773359031759904</v>
      </c>
      <c r="I262" s="849">
        <v>78.803424657534237</v>
      </c>
      <c r="J262" s="849">
        <v>21.2</v>
      </c>
      <c r="K262" s="849">
        <v>1670.6599999999999</v>
      </c>
      <c r="L262" s="849">
        <v>1</v>
      </c>
      <c r="M262" s="849">
        <v>78.804716981132074</v>
      </c>
      <c r="N262" s="849">
        <v>12.9</v>
      </c>
      <c r="O262" s="849">
        <v>1016.5400000000001</v>
      </c>
      <c r="P262" s="837">
        <v>0.60846611518800964</v>
      </c>
      <c r="Q262" s="850">
        <v>78.801550387596905</v>
      </c>
    </row>
    <row r="263" spans="1:17" ht="14.4" customHeight="1" x14ac:dyDescent="0.3">
      <c r="A263" s="831" t="s">
        <v>557</v>
      </c>
      <c r="B263" s="832" t="s">
        <v>3357</v>
      </c>
      <c r="C263" s="832" t="s">
        <v>2890</v>
      </c>
      <c r="D263" s="832" t="s">
        <v>3015</v>
      </c>
      <c r="E263" s="832" t="s">
        <v>1573</v>
      </c>
      <c r="F263" s="849">
        <v>88</v>
      </c>
      <c r="G263" s="849">
        <v>6173.2000000000007</v>
      </c>
      <c r="H263" s="849">
        <v>1.1620688032377995</v>
      </c>
      <c r="I263" s="849">
        <v>70.150000000000006</v>
      </c>
      <c r="J263" s="849">
        <v>85</v>
      </c>
      <c r="K263" s="849">
        <v>5312.25</v>
      </c>
      <c r="L263" s="849">
        <v>1</v>
      </c>
      <c r="M263" s="849">
        <v>62.497058823529414</v>
      </c>
      <c r="N263" s="849">
        <v>21</v>
      </c>
      <c r="O263" s="849">
        <v>926.73</v>
      </c>
      <c r="P263" s="837">
        <v>0.17445150360016942</v>
      </c>
      <c r="Q263" s="850">
        <v>44.13</v>
      </c>
    </row>
    <row r="264" spans="1:17" ht="14.4" customHeight="1" x14ac:dyDescent="0.3">
      <c r="A264" s="831" t="s">
        <v>557</v>
      </c>
      <c r="B264" s="832" t="s">
        <v>3357</v>
      </c>
      <c r="C264" s="832" t="s">
        <v>2890</v>
      </c>
      <c r="D264" s="832" t="s">
        <v>3372</v>
      </c>
      <c r="E264" s="832" t="s">
        <v>3017</v>
      </c>
      <c r="F264" s="849"/>
      <c r="G264" s="849"/>
      <c r="H264" s="849"/>
      <c r="I264" s="849"/>
      <c r="J264" s="849">
        <v>0.6</v>
      </c>
      <c r="K264" s="849">
        <v>359.88</v>
      </c>
      <c r="L264" s="849">
        <v>1</v>
      </c>
      <c r="M264" s="849">
        <v>599.80000000000007</v>
      </c>
      <c r="N264" s="849">
        <v>8.5</v>
      </c>
      <c r="O264" s="849">
        <v>5098.43</v>
      </c>
      <c r="P264" s="837">
        <v>14.167027898188286</v>
      </c>
      <c r="Q264" s="850">
        <v>599.81529411764711</v>
      </c>
    </row>
    <row r="265" spans="1:17" ht="14.4" customHeight="1" x14ac:dyDescent="0.3">
      <c r="A265" s="831" t="s">
        <v>557</v>
      </c>
      <c r="B265" s="832" t="s">
        <v>3357</v>
      </c>
      <c r="C265" s="832" t="s">
        <v>2890</v>
      </c>
      <c r="D265" s="832" t="s">
        <v>3016</v>
      </c>
      <c r="E265" s="832" t="s">
        <v>3017</v>
      </c>
      <c r="F265" s="849">
        <v>7</v>
      </c>
      <c r="G265" s="849">
        <v>5598.36</v>
      </c>
      <c r="H265" s="849">
        <v>2.2580770068488176</v>
      </c>
      <c r="I265" s="849">
        <v>799.76571428571424</v>
      </c>
      <c r="J265" s="849">
        <v>3.0999999999999996</v>
      </c>
      <c r="K265" s="849">
        <v>2479.2600000000002</v>
      </c>
      <c r="L265" s="849">
        <v>1</v>
      </c>
      <c r="M265" s="849">
        <v>799.76129032258086</v>
      </c>
      <c r="N265" s="849">
        <v>0.9</v>
      </c>
      <c r="O265" s="849">
        <v>719.79</v>
      </c>
      <c r="P265" s="837">
        <v>0.29032453232012773</v>
      </c>
      <c r="Q265" s="850">
        <v>799.76666666666665</v>
      </c>
    </row>
    <row r="266" spans="1:17" ht="14.4" customHeight="1" x14ac:dyDescent="0.3">
      <c r="A266" s="831" t="s">
        <v>557</v>
      </c>
      <c r="B266" s="832" t="s">
        <v>3357</v>
      </c>
      <c r="C266" s="832" t="s">
        <v>2890</v>
      </c>
      <c r="D266" s="832" t="s">
        <v>3373</v>
      </c>
      <c r="E266" s="832" t="s">
        <v>1187</v>
      </c>
      <c r="F266" s="849">
        <v>7</v>
      </c>
      <c r="G266" s="849">
        <v>647.42999999999995</v>
      </c>
      <c r="H266" s="849"/>
      <c r="I266" s="849">
        <v>92.49</v>
      </c>
      <c r="J266" s="849"/>
      <c r="K266" s="849"/>
      <c r="L266" s="849"/>
      <c r="M266" s="849"/>
      <c r="N266" s="849">
        <v>30</v>
      </c>
      <c r="O266" s="849">
        <v>2774.7</v>
      </c>
      <c r="P266" s="837"/>
      <c r="Q266" s="850">
        <v>92.49</v>
      </c>
    </row>
    <row r="267" spans="1:17" ht="14.4" customHeight="1" x14ac:dyDescent="0.3">
      <c r="A267" s="831" t="s">
        <v>557</v>
      </c>
      <c r="B267" s="832" t="s">
        <v>3357</v>
      </c>
      <c r="C267" s="832" t="s">
        <v>2890</v>
      </c>
      <c r="D267" s="832" t="s">
        <v>3018</v>
      </c>
      <c r="E267" s="832" t="s">
        <v>3019</v>
      </c>
      <c r="F267" s="849">
        <v>8.4</v>
      </c>
      <c r="G267" s="849">
        <v>3291.12</v>
      </c>
      <c r="H267" s="849">
        <v>1.1506849315068493</v>
      </c>
      <c r="I267" s="849">
        <v>391.79999999999995</v>
      </c>
      <c r="J267" s="849">
        <v>7.3000000000000007</v>
      </c>
      <c r="K267" s="849">
        <v>2860.14</v>
      </c>
      <c r="L267" s="849">
        <v>1</v>
      </c>
      <c r="M267" s="849">
        <v>391.79999999999995</v>
      </c>
      <c r="N267" s="849">
        <v>2.2999999999999998</v>
      </c>
      <c r="O267" s="849">
        <v>901.14</v>
      </c>
      <c r="P267" s="837">
        <v>0.31506849315068491</v>
      </c>
      <c r="Q267" s="850">
        <v>391.8</v>
      </c>
    </row>
    <row r="268" spans="1:17" ht="14.4" customHeight="1" x14ac:dyDescent="0.3">
      <c r="A268" s="831" t="s">
        <v>557</v>
      </c>
      <c r="B268" s="832" t="s">
        <v>3357</v>
      </c>
      <c r="C268" s="832" t="s">
        <v>2890</v>
      </c>
      <c r="D268" s="832" t="s">
        <v>3374</v>
      </c>
      <c r="E268" s="832" t="s">
        <v>3021</v>
      </c>
      <c r="F268" s="849"/>
      <c r="G268" s="849"/>
      <c r="H268" s="849"/>
      <c r="I268" s="849"/>
      <c r="J268" s="849">
        <v>3</v>
      </c>
      <c r="K268" s="849">
        <v>328.8</v>
      </c>
      <c r="L268" s="849">
        <v>1</v>
      </c>
      <c r="M268" s="849">
        <v>109.60000000000001</v>
      </c>
      <c r="N268" s="849"/>
      <c r="O268" s="849"/>
      <c r="P268" s="837"/>
      <c r="Q268" s="850"/>
    </row>
    <row r="269" spans="1:17" ht="14.4" customHeight="1" x14ac:dyDescent="0.3">
      <c r="A269" s="831" t="s">
        <v>557</v>
      </c>
      <c r="B269" s="832" t="s">
        <v>3357</v>
      </c>
      <c r="C269" s="832" t="s">
        <v>2890</v>
      </c>
      <c r="D269" s="832" t="s">
        <v>3020</v>
      </c>
      <c r="E269" s="832" t="s">
        <v>3021</v>
      </c>
      <c r="F269" s="849">
        <v>21</v>
      </c>
      <c r="G269" s="849">
        <v>4603.2</v>
      </c>
      <c r="H269" s="849">
        <v>6.9999999999999991</v>
      </c>
      <c r="I269" s="849">
        <v>219.2</v>
      </c>
      <c r="J269" s="849">
        <v>3</v>
      </c>
      <c r="K269" s="849">
        <v>657.6</v>
      </c>
      <c r="L269" s="849">
        <v>1</v>
      </c>
      <c r="M269" s="849">
        <v>219.20000000000002</v>
      </c>
      <c r="N269" s="849"/>
      <c r="O269" s="849"/>
      <c r="P269" s="837"/>
      <c r="Q269" s="850"/>
    </row>
    <row r="270" spans="1:17" ht="14.4" customHeight="1" x14ac:dyDescent="0.3">
      <c r="A270" s="831" t="s">
        <v>557</v>
      </c>
      <c r="B270" s="832" t="s">
        <v>3357</v>
      </c>
      <c r="C270" s="832" t="s">
        <v>2890</v>
      </c>
      <c r="D270" s="832" t="s">
        <v>3022</v>
      </c>
      <c r="E270" s="832" t="s">
        <v>3023</v>
      </c>
      <c r="F270" s="849">
        <v>0.3</v>
      </c>
      <c r="G270" s="849">
        <v>231.63</v>
      </c>
      <c r="H270" s="849"/>
      <c r="I270" s="849">
        <v>772.1</v>
      </c>
      <c r="J270" s="849"/>
      <c r="K270" s="849"/>
      <c r="L270" s="849"/>
      <c r="M270" s="849"/>
      <c r="N270" s="849">
        <v>2.2000000000000002</v>
      </c>
      <c r="O270" s="849">
        <v>1698.74</v>
      </c>
      <c r="P270" s="837"/>
      <c r="Q270" s="850">
        <v>772.15454545454543</v>
      </c>
    </row>
    <row r="271" spans="1:17" ht="14.4" customHeight="1" x14ac:dyDescent="0.3">
      <c r="A271" s="831" t="s">
        <v>557</v>
      </c>
      <c r="B271" s="832" t="s">
        <v>3357</v>
      </c>
      <c r="C271" s="832" t="s">
        <v>2890</v>
      </c>
      <c r="D271" s="832" t="s">
        <v>3024</v>
      </c>
      <c r="E271" s="832"/>
      <c r="F271" s="849">
        <v>2.31</v>
      </c>
      <c r="G271" s="849">
        <v>5892.07</v>
      </c>
      <c r="H271" s="849"/>
      <c r="I271" s="849">
        <v>2550.6796536796537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557</v>
      </c>
      <c r="B272" s="832" t="s">
        <v>3357</v>
      </c>
      <c r="C272" s="832" t="s">
        <v>2890</v>
      </c>
      <c r="D272" s="832" t="s">
        <v>3025</v>
      </c>
      <c r="E272" s="832" t="s">
        <v>1341</v>
      </c>
      <c r="F272" s="849">
        <v>2.9</v>
      </c>
      <c r="G272" s="849">
        <v>1206.3699999999999</v>
      </c>
      <c r="H272" s="849">
        <v>0.6063623386545498</v>
      </c>
      <c r="I272" s="849">
        <v>415.98965517241379</v>
      </c>
      <c r="J272" s="849">
        <v>5.2</v>
      </c>
      <c r="K272" s="849">
        <v>1989.52</v>
      </c>
      <c r="L272" s="849">
        <v>1</v>
      </c>
      <c r="M272" s="849">
        <v>382.59999999999997</v>
      </c>
      <c r="N272" s="849">
        <v>1</v>
      </c>
      <c r="O272" s="849">
        <v>387.21</v>
      </c>
      <c r="P272" s="837">
        <v>0.19462483413084564</v>
      </c>
      <c r="Q272" s="850">
        <v>387.21</v>
      </c>
    </row>
    <row r="273" spans="1:17" ht="14.4" customHeight="1" x14ac:dyDescent="0.3">
      <c r="A273" s="831" t="s">
        <v>557</v>
      </c>
      <c r="B273" s="832" t="s">
        <v>3357</v>
      </c>
      <c r="C273" s="832" t="s">
        <v>2890</v>
      </c>
      <c r="D273" s="832" t="s">
        <v>3026</v>
      </c>
      <c r="E273" s="832" t="s">
        <v>1568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219.2</v>
      </c>
      <c r="P273" s="837"/>
      <c r="Q273" s="850">
        <v>219.2</v>
      </c>
    </row>
    <row r="274" spans="1:17" ht="14.4" customHeight="1" x14ac:dyDescent="0.3">
      <c r="A274" s="831" t="s">
        <v>557</v>
      </c>
      <c r="B274" s="832" t="s">
        <v>3357</v>
      </c>
      <c r="C274" s="832" t="s">
        <v>2890</v>
      </c>
      <c r="D274" s="832" t="s">
        <v>3375</v>
      </c>
      <c r="E274" s="832" t="s">
        <v>3376</v>
      </c>
      <c r="F274" s="849"/>
      <c r="G274" s="849"/>
      <c r="H274" s="849"/>
      <c r="I274" s="849"/>
      <c r="J274" s="849">
        <v>5</v>
      </c>
      <c r="K274" s="849">
        <v>51647.45</v>
      </c>
      <c r="L274" s="849">
        <v>1</v>
      </c>
      <c r="M274" s="849">
        <v>10329.49</v>
      </c>
      <c r="N274" s="849"/>
      <c r="O274" s="849"/>
      <c r="P274" s="837"/>
      <c r="Q274" s="850"/>
    </row>
    <row r="275" spans="1:17" ht="14.4" customHeight="1" x14ac:dyDescent="0.3">
      <c r="A275" s="831" t="s">
        <v>557</v>
      </c>
      <c r="B275" s="832" t="s">
        <v>3357</v>
      </c>
      <c r="C275" s="832" t="s">
        <v>2890</v>
      </c>
      <c r="D275" s="832" t="s">
        <v>3027</v>
      </c>
      <c r="E275" s="832" t="s">
        <v>1341</v>
      </c>
      <c r="F275" s="849">
        <v>5.2</v>
      </c>
      <c r="G275" s="849">
        <v>4459.24</v>
      </c>
      <c r="H275" s="849">
        <v>0.45066590666998152</v>
      </c>
      <c r="I275" s="849">
        <v>857.54615384615374</v>
      </c>
      <c r="J275" s="849">
        <v>12.4</v>
      </c>
      <c r="K275" s="849">
        <v>9894.7800000000007</v>
      </c>
      <c r="L275" s="849">
        <v>1</v>
      </c>
      <c r="M275" s="849">
        <v>797.9661290322581</v>
      </c>
      <c r="N275" s="849">
        <v>3.3</v>
      </c>
      <c r="O275" s="849">
        <v>2552.8600000000006</v>
      </c>
      <c r="P275" s="837">
        <v>0.25800068318850955</v>
      </c>
      <c r="Q275" s="850">
        <v>773.59393939393965</v>
      </c>
    </row>
    <row r="276" spans="1:17" ht="14.4" customHeight="1" x14ac:dyDescent="0.3">
      <c r="A276" s="831" t="s">
        <v>557</v>
      </c>
      <c r="B276" s="832" t="s">
        <v>3357</v>
      </c>
      <c r="C276" s="832" t="s">
        <v>2890</v>
      </c>
      <c r="D276" s="832" t="s">
        <v>3377</v>
      </c>
      <c r="E276" s="832"/>
      <c r="F276" s="849">
        <v>171</v>
      </c>
      <c r="G276" s="849">
        <v>11243.25</v>
      </c>
      <c r="H276" s="849"/>
      <c r="I276" s="849">
        <v>65.75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557</v>
      </c>
      <c r="B277" s="832" t="s">
        <v>3357</v>
      </c>
      <c r="C277" s="832" t="s">
        <v>2890</v>
      </c>
      <c r="D277" s="832" t="s">
        <v>3028</v>
      </c>
      <c r="E277" s="832" t="s">
        <v>1475</v>
      </c>
      <c r="F277" s="849"/>
      <c r="G277" s="849"/>
      <c r="H277" s="849"/>
      <c r="I277" s="849"/>
      <c r="J277" s="849">
        <v>30</v>
      </c>
      <c r="K277" s="849">
        <v>1972.5</v>
      </c>
      <c r="L277" s="849">
        <v>1</v>
      </c>
      <c r="M277" s="849">
        <v>65.75</v>
      </c>
      <c r="N277" s="849">
        <v>94.1</v>
      </c>
      <c r="O277" s="849">
        <v>6187.0599999999995</v>
      </c>
      <c r="P277" s="837">
        <v>3.136659062103929</v>
      </c>
      <c r="Q277" s="850">
        <v>65.749840595111579</v>
      </c>
    </row>
    <row r="278" spans="1:17" ht="14.4" customHeight="1" x14ac:dyDescent="0.3">
      <c r="A278" s="831" t="s">
        <v>557</v>
      </c>
      <c r="B278" s="832" t="s">
        <v>3357</v>
      </c>
      <c r="C278" s="832" t="s">
        <v>2890</v>
      </c>
      <c r="D278" s="832" t="s">
        <v>3029</v>
      </c>
      <c r="E278" s="832" t="s">
        <v>1467</v>
      </c>
      <c r="F278" s="849">
        <v>0.9</v>
      </c>
      <c r="G278" s="849">
        <v>1913.04</v>
      </c>
      <c r="H278" s="849">
        <v>0.20930232558139536</v>
      </c>
      <c r="I278" s="849">
        <v>2125.6</v>
      </c>
      <c r="J278" s="849">
        <v>4.3</v>
      </c>
      <c r="K278" s="849">
        <v>9140.08</v>
      </c>
      <c r="L278" s="849">
        <v>1</v>
      </c>
      <c r="M278" s="849">
        <v>2125.6</v>
      </c>
      <c r="N278" s="849">
        <v>2.1</v>
      </c>
      <c r="O278" s="849">
        <v>4463.76</v>
      </c>
      <c r="P278" s="837">
        <v>0.48837209302325585</v>
      </c>
      <c r="Q278" s="850">
        <v>2125.6</v>
      </c>
    </row>
    <row r="279" spans="1:17" ht="14.4" customHeight="1" x14ac:dyDescent="0.3">
      <c r="A279" s="831" t="s">
        <v>557</v>
      </c>
      <c r="B279" s="832" t="s">
        <v>3357</v>
      </c>
      <c r="C279" s="832" t="s">
        <v>2890</v>
      </c>
      <c r="D279" s="832" t="s">
        <v>3378</v>
      </c>
      <c r="E279" s="832" t="s">
        <v>3379</v>
      </c>
      <c r="F279" s="849">
        <v>4.2</v>
      </c>
      <c r="G279" s="849">
        <v>13707.75</v>
      </c>
      <c r="H279" s="849"/>
      <c r="I279" s="849">
        <v>3263.75</v>
      </c>
      <c r="J279" s="849"/>
      <c r="K279" s="849"/>
      <c r="L279" s="849"/>
      <c r="M279" s="849"/>
      <c r="N279" s="849">
        <v>0.3</v>
      </c>
      <c r="O279" s="849">
        <v>979.12</v>
      </c>
      <c r="P279" s="837"/>
      <c r="Q279" s="850">
        <v>3263.7333333333336</v>
      </c>
    </row>
    <row r="280" spans="1:17" ht="14.4" customHeight="1" x14ac:dyDescent="0.3">
      <c r="A280" s="831" t="s">
        <v>557</v>
      </c>
      <c r="B280" s="832" t="s">
        <v>3357</v>
      </c>
      <c r="C280" s="832" t="s">
        <v>2890</v>
      </c>
      <c r="D280" s="832" t="s">
        <v>3030</v>
      </c>
      <c r="E280" s="832" t="s">
        <v>1333</v>
      </c>
      <c r="F280" s="849"/>
      <c r="G280" s="849"/>
      <c r="H280" s="849"/>
      <c r="I280" s="849"/>
      <c r="J280" s="849"/>
      <c r="K280" s="849"/>
      <c r="L280" s="849"/>
      <c r="M280" s="849"/>
      <c r="N280" s="849">
        <v>10.199999999999999</v>
      </c>
      <c r="O280" s="849">
        <v>4084.08</v>
      </c>
      <c r="P280" s="837"/>
      <c r="Q280" s="850">
        <v>400.40000000000003</v>
      </c>
    </row>
    <row r="281" spans="1:17" ht="14.4" customHeight="1" x14ac:dyDescent="0.3">
      <c r="A281" s="831" t="s">
        <v>557</v>
      </c>
      <c r="B281" s="832" t="s">
        <v>3357</v>
      </c>
      <c r="C281" s="832" t="s">
        <v>2890</v>
      </c>
      <c r="D281" s="832" t="s">
        <v>3031</v>
      </c>
      <c r="E281" s="832" t="s">
        <v>1333</v>
      </c>
      <c r="F281" s="849">
        <v>1.4</v>
      </c>
      <c r="G281" s="849">
        <v>1603.04</v>
      </c>
      <c r="H281" s="849"/>
      <c r="I281" s="849">
        <v>1145.0285714285715</v>
      </c>
      <c r="J281" s="849"/>
      <c r="K281" s="849"/>
      <c r="L281" s="849"/>
      <c r="M281" s="849"/>
      <c r="N281" s="849">
        <v>3.75</v>
      </c>
      <c r="O281" s="849">
        <v>3504.48</v>
      </c>
      <c r="P281" s="837"/>
      <c r="Q281" s="850">
        <v>934.52800000000002</v>
      </c>
    </row>
    <row r="282" spans="1:17" ht="14.4" customHeight="1" x14ac:dyDescent="0.3">
      <c r="A282" s="831" t="s">
        <v>557</v>
      </c>
      <c r="B282" s="832" t="s">
        <v>3357</v>
      </c>
      <c r="C282" s="832" t="s">
        <v>2890</v>
      </c>
      <c r="D282" s="832" t="s">
        <v>3380</v>
      </c>
      <c r="E282" s="832" t="s">
        <v>1568</v>
      </c>
      <c r="F282" s="849"/>
      <c r="G282" s="849"/>
      <c r="H282" s="849"/>
      <c r="I282" s="849"/>
      <c r="J282" s="849"/>
      <c r="K282" s="849"/>
      <c r="L282" s="849"/>
      <c r="M282" s="849"/>
      <c r="N282" s="849">
        <v>10</v>
      </c>
      <c r="O282" s="849">
        <v>1096</v>
      </c>
      <c r="P282" s="837"/>
      <c r="Q282" s="850">
        <v>109.6</v>
      </c>
    </row>
    <row r="283" spans="1:17" ht="14.4" customHeight="1" x14ac:dyDescent="0.3">
      <c r="A283" s="831" t="s">
        <v>557</v>
      </c>
      <c r="B283" s="832" t="s">
        <v>3357</v>
      </c>
      <c r="C283" s="832" t="s">
        <v>2890</v>
      </c>
      <c r="D283" s="832" t="s">
        <v>3381</v>
      </c>
      <c r="E283" s="832" t="s">
        <v>3382</v>
      </c>
      <c r="F283" s="849"/>
      <c r="G283" s="849"/>
      <c r="H283" s="849"/>
      <c r="I283" s="849"/>
      <c r="J283" s="849">
        <v>11.8</v>
      </c>
      <c r="K283" s="849">
        <v>25082.080000000002</v>
      </c>
      <c r="L283" s="849">
        <v>1</v>
      </c>
      <c r="M283" s="849">
        <v>2125.6</v>
      </c>
      <c r="N283" s="849">
        <v>4.3000000000000007</v>
      </c>
      <c r="O283" s="849">
        <v>9140.08</v>
      </c>
      <c r="P283" s="837">
        <v>0.36440677966101692</v>
      </c>
      <c r="Q283" s="850">
        <v>2125.5999999999995</v>
      </c>
    </row>
    <row r="284" spans="1:17" ht="14.4" customHeight="1" x14ac:dyDescent="0.3">
      <c r="A284" s="831" t="s">
        <v>557</v>
      </c>
      <c r="B284" s="832" t="s">
        <v>3357</v>
      </c>
      <c r="C284" s="832" t="s">
        <v>2890</v>
      </c>
      <c r="D284" s="832" t="s">
        <v>3383</v>
      </c>
      <c r="E284" s="832" t="s">
        <v>3384</v>
      </c>
      <c r="F284" s="849"/>
      <c r="G284" s="849"/>
      <c r="H284" s="849"/>
      <c r="I284" s="849"/>
      <c r="J284" s="849">
        <v>29</v>
      </c>
      <c r="K284" s="849">
        <v>6164.24</v>
      </c>
      <c r="L284" s="849">
        <v>1</v>
      </c>
      <c r="M284" s="849">
        <v>212.56</v>
      </c>
      <c r="N284" s="849"/>
      <c r="O284" s="849"/>
      <c r="P284" s="837"/>
      <c r="Q284" s="850"/>
    </row>
    <row r="285" spans="1:17" ht="14.4" customHeight="1" x14ac:dyDescent="0.3">
      <c r="A285" s="831" t="s">
        <v>557</v>
      </c>
      <c r="B285" s="832" t="s">
        <v>3357</v>
      </c>
      <c r="C285" s="832" t="s">
        <v>2890</v>
      </c>
      <c r="D285" s="832" t="s">
        <v>3385</v>
      </c>
      <c r="E285" s="832" t="s">
        <v>1564</v>
      </c>
      <c r="F285" s="849"/>
      <c r="G285" s="849"/>
      <c r="H285" s="849"/>
      <c r="I285" s="849"/>
      <c r="J285" s="849"/>
      <c r="K285" s="849"/>
      <c r="L285" s="849"/>
      <c r="M285" s="849"/>
      <c r="N285" s="849">
        <v>2.2999999999999998</v>
      </c>
      <c r="O285" s="849">
        <v>1816.63</v>
      </c>
      <c r="P285" s="837"/>
      <c r="Q285" s="850">
        <v>789.83913043478276</v>
      </c>
    </row>
    <row r="286" spans="1:17" ht="14.4" customHeight="1" x14ac:dyDescent="0.3">
      <c r="A286" s="831" t="s">
        <v>557</v>
      </c>
      <c r="B286" s="832" t="s">
        <v>3357</v>
      </c>
      <c r="C286" s="832" t="s">
        <v>2890</v>
      </c>
      <c r="D286" s="832" t="s">
        <v>3386</v>
      </c>
      <c r="E286" s="832" t="s">
        <v>3387</v>
      </c>
      <c r="F286" s="849">
        <v>6</v>
      </c>
      <c r="G286" s="849">
        <v>9791.2000000000007</v>
      </c>
      <c r="H286" s="849"/>
      <c r="I286" s="849">
        <v>1631.8666666666668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557</v>
      </c>
      <c r="B287" s="832" t="s">
        <v>3357</v>
      </c>
      <c r="C287" s="832" t="s">
        <v>2890</v>
      </c>
      <c r="D287" s="832" t="s">
        <v>3032</v>
      </c>
      <c r="E287" s="832" t="s">
        <v>1557</v>
      </c>
      <c r="F287" s="849"/>
      <c r="G287" s="849"/>
      <c r="H287" s="849"/>
      <c r="I287" s="849"/>
      <c r="J287" s="849">
        <v>5.6</v>
      </c>
      <c r="K287" s="849">
        <v>18276.97</v>
      </c>
      <c r="L287" s="849">
        <v>1</v>
      </c>
      <c r="M287" s="849">
        <v>3263.7446428571434</v>
      </c>
      <c r="N287" s="849">
        <v>11.3</v>
      </c>
      <c r="O287" s="849">
        <v>36880.289999999994</v>
      </c>
      <c r="P287" s="837">
        <v>2.0178558043264276</v>
      </c>
      <c r="Q287" s="850">
        <v>3263.7424778761056</v>
      </c>
    </row>
    <row r="288" spans="1:17" ht="14.4" customHeight="1" x14ac:dyDescent="0.3">
      <c r="A288" s="831" t="s">
        <v>557</v>
      </c>
      <c r="B288" s="832" t="s">
        <v>3357</v>
      </c>
      <c r="C288" s="832" t="s">
        <v>2890</v>
      </c>
      <c r="D288" s="832" t="s">
        <v>3033</v>
      </c>
      <c r="E288" s="832" t="s">
        <v>3034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26143.46</v>
      </c>
      <c r="P288" s="837"/>
      <c r="Q288" s="850">
        <v>26143.46</v>
      </c>
    </row>
    <row r="289" spans="1:17" ht="14.4" customHeight="1" x14ac:dyDescent="0.3">
      <c r="A289" s="831" t="s">
        <v>557</v>
      </c>
      <c r="B289" s="832" t="s">
        <v>3357</v>
      </c>
      <c r="C289" s="832" t="s">
        <v>2890</v>
      </c>
      <c r="D289" s="832" t="s">
        <v>3388</v>
      </c>
      <c r="E289" s="832" t="s">
        <v>1164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9924</v>
      </c>
      <c r="P289" s="837"/>
      <c r="Q289" s="850">
        <v>9924</v>
      </c>
    </row>
    <row r="290" spans="1:17" ht="14.4" customHeight="1" x14ac:dyDescent="0.3">
      <c r="A290" s="831" t="s">
        <v>557</v>
      </c>
      <c r="B290" s="832" t="s">
        <v>3357</v>
      </c>
      <c r="C290" s="832" t="s">
        <v>3035</v>
      </c>
      <c r="D290" s="832" t="s">
        <v>3389</v>
      </c>
      <c r="E290" s="832" t="s">
        <v>3390</v>
      </c>
      <c r="F290" s="849">
        <v>3</v>
      </c>
      <c r="G290" s="849">
        <v>3913.76</v>
      </c>
      <c r="H290" s="849"/>
      <c r="I290" s="849">
        <v>1304.5866666666668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557</v>
      </c>
      <c r="B291" s="832" t="s">
        <v>3357</v>
      </c>
      <c r="C291" s="832" t="s">
        <v>3035</v>
      </c>
      <c r="D291" s="832" t="s">
        <v>3036</v>
      </c>
      <c r="E291" s="832" t="s">
        <v>3037</v>
      </c>
      <c r="F291" s="849">
        <v>93</v>
      </c>
      <c r="G291" s="849">
        <v>186524.83000000002</v>
      </c>
      <c r="H291" s="849">
        <v>1.3360731483255646</v>
      </c>
      <c r="I291" s="849">
        <v>2005.6433333333334</v>
      </c>
      <c r="J291" s="849">
        <v>65</v>
      </c>
      <c r="K291" s="849">
        <v>139606.75</v>
      </c>
      <c r="L291" s="849">
        <v>1</v>
      </c>
      <c r="M291" s="849">
        <v>2147.7961538461536</v>
      </c>
      <c r="N291" s="849">
        <v>39</v>
      </c>
      <c r="O291" s="849">
        <v>84223.23</v>
      </c>
      <c r="P291" s="837">
        <v>0.60328909597852531</v>
      </c>
      <c r="Q291" s="850">
        <v>2159.5699999999997</v>
      </c>
    </row>
    <row r="292" spans="1:17" ht="14.4" customHeight="1" x14ac:dyDescent="0.3">
      <c r="A292" s="831" t="s">
        <v>557</v>
      </c>
      <c r="B292" s="832" t="s">
        <v>3357</v>
      </c>
      <c r="C292" s="832" t="s">
        <v>3035</v>
      </c>
      <c r="D292" s="832" t="s">
        <v>3038</v>
      </c>
      <c r="E292" s="832" t="s">
        <v>3039</v>
      </c>
      <c r="F292" s="849">
        <v>1</v>
      </c>
      <c r="G292" s="849">
        <v>2460.89</v>
      </c>
      <c r="H292" s="849">
        <v>0.18634988546655812</v>
      </c>
      <c r="I292" s="849">
        <v>2460.89</v>
      </c>
      <c r="J292" s="849">
        <v>5</v>
      </c>
      <c r="K292" s="849">
        <v>13205.75</v>
      </c>
      <c r="L292" s="849">
        <v>1</v>
      </c>
      <c r="M292" s="849">
        <v>2641.15</v>
      </c>
      <c r="N292" s="849">
        <v>31</v>
      </c>
      <c r="O292" s="849">
        <v>81875.649999999994</v>
      </c>
      <c r="P292" s="837">
        <v>6.1999999999999993</v>
      </c>
      <c r="Q292" s="850">
        <v>2641.1499999999996</v>
      </c>
    </row>
    <row r="293" spans="1:17" ht="14.4" customHeight="1" x14ac:dyDescent="0.3">
      <c r="A293" s="831" t="s">
        <v>557</v>
      </c>
      <c r="B293" s="832" t="s">
        <v>3357</v>
      </c>
      <c r="C293" s="832" t="s">
        <v>3035</v>
      </c>
      <c r="D293" s="832" t="s">
        <v>3391</v>
      </c>
      <c r="E293" s="832" t="s">
        <v>3392</v>
      </c>
      <c r="F293" s="849">
        <v>1</v>
      </c>
      <c r="G293" s="849">
        <v>8292.09</v>
      </c>
      <c r="H293" s="849">
        <v>0.93144851477585711</v>
      </c>
      <c r="I293" s="849">
        <v>8292.09</v>
      </c>
      <c r="J293" s="849">
        <v>1</v>
      </c>
      <c r="K293" s="849">
        <v>8902.36</v>
      </c>
      <c r="L293" s="849">
        <v>1</v>
      </c>
      <c r="M293" s="849">
        <v>8902.36</v>
      </c>
      <c r="N293" s="849">
        <v>3</v>
      </c>
      <c r="O293" s="849">
        <v>26707.08</v>
      </c>
      <c r="P293" s="837">
        <v>3</v>
      </c>
      <c r="Q293" s="850">
        <v>8902.36</v>
      </c>
    </row>
    <row r="294" spans="1:17" ht="14.4" customHeight="1" x14ac:dyDescent="0.3">
      <c r="A294" s="831" t="s">
        <v>557</v>
      </c>
      <c r="B294" s="832" t="s">
        <v>3357</v>
      </c>
      <c r="C294" s="832" t="s">
        <v>3035</v>
      </c>
      <c r="D294" s="832" t="s">
        <v>3040</v>
      </c>
      <c r="E294" s="832" t="s">
        <v>3041</v>
      </c>
      <c r="F294" s="849">
        <v>2</v>
      </c>
      <c r="G294" s="849">
        <v>19822.66</v>
      </c>
      <c r="H294" s="849">
        <v>1.9228219591333913</v>
      </c>
      <c r="I294" s="849">
        <v>9911.33</v>
      </c>
      <c r="J294" s="849">
        <v>1</v>
      </c>
      <c r="K294" s="849">
        <v>10309.15</v>
      </c>
      <c r="L294" s="849">
        <v>1</v>
      </c>
      <c r="M294" s="849">
        <v>10309.15</v>
      </c>
      <c r="N294" s="849">
        <v>2</v>
      </c>
      <c r="O294" s="849">
        <v>20618.3</v>
      </c>
      <c r="P294" s="837">
        <v>2</v>
      </c>
      <c r="Q294" s="850">
        <v>10309.15</v>
      </c>
    </row>
    <row r="295" spans="1:17" ht="14.4" customHeight="1" x14ac:dyDescent="0.3">
      <c r="A295" s="831" t="s">
        <v>557</v>
      </c>
      <c r="B295" s="832" t="s">
        <v>3357</v>
      </c>
      <c r="C295" s="832" t="s">
        <v>3035</v>
      </c>
      <c r="D295" s="832" t="s">
        <v>3042</v>
      </c>
      <c r="E295" s="832" t="s">
        <v>3043</v>
      </c>
      <c r="F295" s="849">
        <v>49</v>
      </c>
      <c r="G295" s="849">
        <v>52074.520000000004</v>
      </c>
      <c r="H295" s="849">
        <v>0.8681086210190414</v>
      </c>
      <c r="I295" s="849">
        <v>1062.7453061224492</v>
      </c>
      <c r="J295" s="849">
        <v>50</v>
      </c>
      <c r="K295" s="849">
        <v>59986.18</v>
      </c>
      <c r="L295" s="849">
        <v>1</v>
      </c>
      <c r="M295" s="849">
        <v>1199.7236</v>
      </c>
      <c r="N295" s="849">
        <v>42</v>
      </c>
      <c r="O295" s="849">
        <v>50887.619999999995</v>
      </c>
      <c r="P295" s="837">
        <v>0.8483223969254251</v>
      </c>
      <c r="Q295" s="850">
        <v>1211.6099999999999</v>
      </c>
    </row>
    <row r="296" spans="1:17" ht="14.4" customHeight="1" x14ac:dyDescent="0.3">
      <c r="A296" s="831" t="s">
        <v>557</v>
      </c>
      <c r="B296" s="832" t="s">
        <v>3357</v>
      </c>
      <c r="C296" s="832" t="s">
        <v>3035</v>
      </c>
      <c r="D296" s="832" t="s">
        <v>3393</v>
      </c>
      <c r="E296" s="832" t="s">
        <v>3394</v>
      </c>
      <c r="F296" s="849"/>
      <c r="G296" s="849"/>
      <c r="H296" s="849"/>
      <c r="I296" s="849"/>
      <c r="J296" s="849"/>
      <c r="K296" s="849"/>
      <c r="L296" s="849"/>
      <c r="M296" s="849"/>
      <c r="N296" s="849">
        <v>2</v>
      </c>
      <c r="O296" s="849">
        <v>491.22</v>
      </c>
      <c r="P296" s="837"/>
      <c r="Q296" s="850">
        <v>245.61</v>
      </c>
    </row>
    <row r="297" spans="1:17" ht="14.4" customHeight="1" x14ac:dyDescent="0.3">
      <c r="A297" s="831" t="s">
        <v>557</v>
      </c>
      <c r="B297" s="832" t="s">
        <v>3357</v>
      </c>
      <c r="C297" s="832" t="s">
        <v>3044</v>
      </c>
      <c r="D297" s="832" t="s">
        <v>3045</v>
      </c>
      <c r="E297" s="832" t="s">
        <v>3046</v>
      </c>
      <c r="F297" s="849">
        <v>34</v>
      </c>
      <c r="G297" s="849">
        <v>23358</v>
      </c>
      <c r="H297" s="849">
        <v>1.2592592592592593</v>
      </c>
      <c r="I297" s="849">
        <v>687</v>
      </c>
      <c r="J297" s="849">
        <v>27</v>
      </c>
      <c r="K297" s="849">
        <v>18549</v>
      </c>
      <c r="L297" s="849">
        <v>1</v>
      </c>
      <c r="M297" s="849">
        <v>687</v>
      </c>
      <c r="N297" s="849">
        <v>23</v>
      </c>
      <c r="O297" s="849">
        <v>15801</v>
      </c>
      <c r="P297" s="837">
        <v>0.85185185185185186</v>
      </c>
      <c r="Q297" s="850">
        <v>687</v>
      </c>
    </row>
    <row r="298" spans="1:17" ht="14.4" customHeight="1" x14ac:dyDescent="0.3">
      <c r="A298" s="831" t="s">
        <v>557</v>
      </c>
      <c r="B298" s="832" t="s">
        <v>3357</v>
      </c>
      <c r="C298" s="832" t="s">
        <v>3044</v>
      </c>
      <c r="D298" s="832" t="s">
        <v>3047</v>
      </c>
      <c r="E298" s="832" t="s">
        <v>3048</v>
      </c>
      <c r="F298" s="849">
        <v>145</v>
      </c>
      <c r="G298" s="849">
        <v>34800</v>
      </c>
      <c r="H298" s="849">
        <v>1.25</v>
      </c>
      <c r="I298" s="849">
        <v>240</v>
      </c>
      <c r="J298" s="849">
        <v>116</v>
      </c>
      <c r="K298" s="849">
        <v>27840</v>
      </c>
      <c r="L298" s="849">
        <v>1</v>
      </c>
      <c r="M298" s="849">
        <v>240</v>
      </c>
      <c r="N298" s="849">
        <v>117</v>
      </c>
      <c r="O298" s="849">
        <v>28080</v>
      </c>
      <c r="P298" s="837">
        <v>1.0086206896551724</v>
      </c>
      <c r="Q298" s="850">
        <v>240</v>
      </c>
    </row>
    <row r="299" spans="1:17" ht="14.4" customHeight="1" x14ac:dyDescent="0.3">
      <c r="A299" s="831" t="s">
        <v>557</v>
      </c>
      <c r="B299" s="832" t="s">
        <v>3357</v>
      </c>
      <c r="C299" s="832" t="s">
        <v>3044</v>
      </c>
      <c r="D299" s="832" t="s">
        <v>3050</v>
      </c>
      <c r="E299" s="832" t="s">
        <v>3048</v>
      </c>
      <c r="F299" s="849">
        <v>7.27</v>
      </c>
      <c r="G299" s="849">
        <v>8839.1</v>
      </c>
      <c r="H299" s="849">
        <v>1.2341250781878297</v>
      </c>
      <c r="I299" s="849">
        <v>1215.8321870701513</v>
      </c>
      <c r="J299" s="849">
        <v>5.8900000000000006</v>
      </c>
      <c r="K299" s="849">
        <v>7162.24</v>
      </c>
      <c r="L299" s="849">
        <v>1</v>
      </c>
      <c r="M299" s="849">
        <v>1215.9999999999998</v>
      </c>
      <c r="N299" s="849">
        <v>5.56</v>
      </c>
      <c r="O299" s="849">
        <v>6760.96</v>
      </c>
      <c r="P299" s="837">
        <v>0.94397283531409171</v>
      </c>
      <c r="Q299" s="850">
        <v>1216</v>
      </c>
    </row>
    <row r="300" spans="1:17" ht="14.4" customHeight="1" x14ac:dyDescent="0.3">
      <c r="A300" s="831" t="s">
        <v>557</v>
      </c>
      <c r="B300" s="832" t="s">
        <v>3357</v>
      </c>
      <c r="C300" s="832" t="s">
        <v>3044</v>
      </c>
      <c r="D300" s="832" t="s">
        <v>3395</v>
      </c>
      <c r="E300" s="832" t="s">
        <v>3396</v>
      </c>
      <c r="F300" s="849">
        <v>12</v>
      </c>
      <c r="G300" s="849">
        <v>6753.6</v>
      </c>
      <c r="H300" s="849">
        <v>0.92307692307692313</v>
      </c>
      <c r="I300" s="849">
        <v>562.80000000000007</v>
      </c>
      <c r="J300" s="849">
        <v>13</v>
      </c>
      <c r="K300" s="849">
        <v>7316.4</v>
      </c>
      <c r="L300" s="849">
        <v>1</v>
      </c>
      <c r="M300" s="849">
        <v>562.79999999999995</v>
      </c>
      <c r="N300" s="849">
        <v>5</v>
      </c>
      <c r="O300" s="849">
        <v>2814</v>
      </c>
      <c r="P300" s="837">
        <v>0.38461538461538464</v>
      </c>
      <c r="Q300" s="850">
        <v>562.79999999999995</v>
      </c>
    </row>
    <row r="301" spans="1:17" ht="14.4" customHeight="1" x14ac:dyDescent="0.3">
      <c r="A301" s="831" t="s">
        <v>557</v>
      </c>
      <c r="B301" s="832" t="s">
        <v>3357</v>
      </c>
      <c r="C301" s="832" t="s">
        <v>3044</v>
      </c>
      <c r="D301" s="832" t="s">
        <v>3397</v>
      </c>
      <c r="E301" s="832" t="s">
        <v>3398</v>
      </c>
      <c r="F301" s="849">
        <v>5</v>
      </c>
      <c r="G301" s="849">
        <v>2975</v>
      </c>
      <c r="H301" s="849">
        <v>1.25</v>
      </c>
      <c r="I301" s="849">
        <v>595</v>
      </c>
      <c r="J301" s="849">
        <v>4</v>
      </c>
      <c r="K301" s="849">
        <v>2380</v>
      </c>
      <c r="L301" s="849">
        <v>1</v>
      </c>
      <c r="M301" s="849">
        <v>595</v>
      </c>
      <c r="N301" s="849"/>
      <c r="O301" s="849"/>
      <c r="P301" s="837"/>
      <c r="Q301" s="850"/>
    </row>
    <row r="302" spans="1:17" ht="14.4" customHeight="1" x14ac:dyDescent="0.3">
      <c r="A302" s="831" t="s">
        <v>557</v>
      </c>
      <c r="B302" s="832" t="s">
        <v>3357</v>
      </c>
      <c r="C302" s="832" t="s">
        <v>3044</v>
      </c>
      <c r="D302" s="832" t="s">
        <v>3055</v>
      </c>
      <c r="E302" s="832" t="s">
        <v>3056</v>
      </c>
      <c r="F302" s="849">
        <v>54</v>
      </c>
      <c r="G302" s="849">
        <v>12087.900000000001</v>
      </c>
      <c r="H302" s="849">
        <v>1.35</v>
      </c>
      <c r="I302" s="849">
        <v>223.85000000000002</v>
      </c>
      <c r="J302" s="849">
        <v>40</v>
      </c>
      <c r="K302" s="849">
        <v>8954</v>
      </c>
      <c r="L302" s="849">
        <v>1</v>
      </c>
      <c r="M302" s="849">
        <v>223.85</v>
      </c>
      <c r="N302" s="849">
        <v>38</v>
      </c>
      <c r="O302" s="849">
        <v>8506.2999999999993</v>
      </c>
      <c r="P302" s="837">
        <v>0.95</v>
      </c>
      <c r="Q302" s="850">
        <v>223.85</v>
      </c>
    </row>
    <row r="303" spans="1:17" ht="14.4" customHeight="1" x14ac:dyDescent="0.3">
      <c r="A303" s="831" t="s">
        <v>557</v>
      </c>
      <c r="B303" s="832" t="s">
        <v>3357</v>
      </c>
      <c r="C303" s="832" t="s">
        <v>3044</v>
      </c>
      <c r="D303" s="832" t="s">
        <v>3399</v>
      </c>
      <c r="E303" s="832" t="s">
        <v>3400</v>
      </c>
      <c r="F303" s="849">
        <v>2</v>
      </c>
      <c r="G303" s="849">
        <v>40122</v>
      </c>
      <c r="H303" s="849"/>
      <c r="I303" s="849">
        <v>20061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557</v>
      </c>
      <c r="B304" s="832" t="s">
        <v>3357</v>
      </c>
      <c r="C304" s="832" t="s">
        <v>3044</v>
      </c>
      <c r="D304" s="832" t="s">
        <v>3061</v>
      </c>
      <c r="E304" s="832" t="s">
        <v>3062</v>
      </c>
      <c r="F304" s="849">
        <v>12</v>
      </c>
      <c r="G304" s="849">
        <v>25880.04</v>
      </c>
      <c r="H304" s="849"/>
      <c r="I304" s="849">
        <v>2156.67</v>
      </c>
      <c r="J304" s="849"/>
      <c r="K304" s="849"/>
      <c r="L304" s="849"/>
      <c r="M304" s="849"/>
      <c r="N304" s="849">
        <v>2</v>
      </c>
      <c r="O304" s="849">
        <v>4313.34</v>
      </c>
      <c r="P304" s="837"/>
      <c r="Q304" s="850">
        <v>2156.67</v>
      </c>
    </row>
    <row r="305" spans="1:17" ht="14.4" customHeight="1" x14ac:dyDescent="0.3">
      <c r="A305" s="831" t="s">
        <v>557</v>
      </c>
      <c r="B305" s="832" t="s">
        <v>3357</v>
      </c>
      <c r="C305" s="832" t="s">
        <v>3044</v>
      </c>
      <c r="D305" s="832" t="s">
        <v>3401</v>
      </c>
      <c r="E305" s="832" t="s">
        <v>3062</v>
      </c>
      <c r="F305" s="849"/>
      <c r="G305" s="849"/>
      <c r="H305" s="849"/>
      <c r="I305" s="849"/>
      <c r="J305" s="849"/>
      <c r="K305" s="849"/>
      <c r="L305" s="849"/>
      <c r="M305" s="849"/>
      <c r="N305" s="849">
        <v>3</v>
      </c>
      <c r="O305" s="849">
        <v>10816.53</v>
      </c>
      <c r="P305" s="837"/>
      <c r="Q305" s="850">
        <v>3605.51</v>
      </c>
    </row>
    <row r="306" spans="1:17" ht="14.4" customHeight="1" x14ac:dyDescent="0.3">
      <c r="A306" s="831" t="s">
        <v>557</v>
      </c>
      <c r="B306" s="832" t="s">
        <v>3357</v>
      </c>
      <c r="C306" s="832" t="s">
        <v>3044</v>
      </c>
      <c r="D306" s="832" t="s">
        <v>3063</v>
      </c>
      <c r="E306" s="832" t="s">
        <v>3062</v>
      </c>
      <c r="F306" s="849">
        <v>4</v>
      </c>
      <c r="G306" s="849">
        <v>22833.16</v>
      </c>
      <c r="H306" s="849">
        <v>1</v>
      </c>
      <c r="I306" s="849">
        <v>5708.29</v>
      </c>
      <c r="J306" s="849">
        <v>4</v>
      </c>
      <c r="K306" s="849">
        <v>22833.16</v>
      </c>
      <c r="L306" s="849">
        <v>1</v>
      </c>
      <c r="M306" s="849">
        <v>5708.29</v>
      </c>
      <c r="N306" s="849">
        <v>9</v>
      </c>
      <c r="O306" s="849">
        <v>51374.61</v>
      </c>
      <c r="P306" s="837">
        <v>2.25</v>
      </c>
      <c r="Q306" s="850">
        <v>5708.29</v>
      </c>
    </row>
    <row r="307" spans="1:17" ht="14.4" customHeight="1" x14ac:dyDescent="0.3">
      <c r="A307" s="831" t="s">
        <v>557</v>
      </c>
      <c r="B307" s="832" t="s">
        <v>3357</v>
      </c>
      <c r="C307" s="832" t="s">
        <v>3044</v>
      </c>
      <c r="D307" s="832" t="s">
        <v>3402</v>
      </c>
      <c r="E307" s="832" t="s">
        <v>3065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4093.64</v>
      </c>
      <c r="P307" s="837"/>
      <c r="Q307" s="850">
        <v>4093.64</v>
      </c>
    </row>
    <row r="308" spans="1:17" ht="14.4" customHeight="1" x14ac:dyDescent="0.3">
      <c r="A308" s="831" t="s">
        <v>557</v>
      </c>
      <c r="B308" s="832" t="s">
        <v>3357</v>
      </c>
      <c r="C308" s="832" t="s">
        <v>3044</v>
      </c>
      <c r="D308" s="832" t="s">
        <v>3064</v>
      </c>
      <c r="E308" s="832" t="s">
        <v>3065</v>
      </c>
      <c r="F308" s="849">
        <v>13</v>
      </c>
      <c r="G308" s="849">
        <v>51196.340000000004</v>
      </c>
      <c r="H308" s="849"/>
      <c r="I308" s="849">
        <v>3938.1800000000003</v>
      </c>
      <c r="J308" s="849"/>
      <c r="K308" s="849"/>
      <c r="L308" s="849"/>
      <c r="M308" s="849"/>
      <c r="N308" s="849">
        <v>3</v>
      </c>
      <c r="O308" s="849">
        <v>11814.54</v>
      </c>
      <c r="P308" s="837"/>
      <c r="Q308" s="850">
        <v>3938.1800000000003</v>
      </c>
    </row>
    <row r="309" spans="1:17" ht="14.4" customHeight="1" x14ac:dyDescent="0.3">
      <c r="A309" s="831" t="s">
        <v>557</v>
      </c>
      <c r="B309" s="832" t="s">
        <v>3357</v>
      </c>
      <c r="C309" s="832" t="s">
        <v>3044</v>
      </c>
      <c r="D309" s="832" t="s">
        <v>3066</v>
      </c>
      <c r="E309" s="832" t="s">
        <v>3067</v>
      </c>
      <c r="F309" s="849">
        <v>2</v>
      </c>
      <c r="G309" s="849">
        <v>7856.68</v>
      </c>
      <c r="H309" s="849">
        <v>2</v>
      </c>
      <c r="I309" s="849">
        <v>3928.34</v>
      </c>
      <c r="J309" s="849">
        <v>1</v>
      </c>
      <c r="K309" s="849">
        <v>3928.34</v>
      </c>
      <c r="L309" s="849">
        <v>1</v>
      </c>
      <c r="M309" s="849">
        <v>3928.34</v>
      </c>
      <c r="N309" s="849">
        <v>3</v>
      </c>
      <c r="O309" s="849">
        <v>11785.02</v>
      </c>
      <c r="P309" s="837">
        <v>3</v>
      </c>
      <c r="Q309" s="850">
        <v>3928.34</v>
      </c>
    </row>
    <row r="310" spans="1:17" ht="14.4" customHeight="1" x14ac:dyDescent="0.3">
      <c r="A310" s="831" t="s">
        <v>557</v>
      </c>
      <c r="B310" s="832" t="s">
        <v>3357</v>
      </c>
      <c r="C310" s="832" t="s">
        <v>3044</v>
      </c>
      <c r="D310" s="832" t="s">
        <v>3068</v>
      </c>
      <c r="E310" s="832" t="s">
        <v>3069</v>
      </c>
      <c r="F310" s="849"/>
      <c r="G310" s="849"/>
      <c r="H310" s="849"/>
      <c r="I310" s="849"/>
      <c r="J310" s="849">
        <v>2</v>
      </c>
      <c r="K310" s="849">
        <v>8770.74</v>
      </c>
      <c r="L310" s="849">
        <v>1</v>
      </c>
      <c r="M310" s="849">
        <v>4385.37</v>
      </c>
      <c r="N310" s="849">
        <v>2</v>
      </c>
      <c r="O310" s="849">
        <v>8770.74</v>
      </c>
      <c r="P310" s="837">
        <v>1</v>
      </c>
      <c r="Q310" s="850">
        <v>4385.37</v>
      </c>
    </row>
    <row r="311" spans="1:17" ht="14.4" customHeight="1" x14ac:dyDescent="0.3">
      <c r="A311" s="831" t="s">
        <v>557</v>
      </c>
      <c r="B311" s="832" t="s">
        <v>3357</v>
      </c>
      <c r="C311" s="832" t="s">
        <v>3044</v>
      </c>
      <c r="D311" s="832" t="s">
        <v>3072</v>
      </c>
      <c r="E311" s="832" t="s">
        <v>3073</v>
      </c>
      <c r="F311" s="849">
        <v>4</v>
      </c>
      <c r="G311" s="849">
        <v>15713.36</v>
      </c>
      <c r="H311" s="849"/>
      <c r="I311" s="849">
        <v>3928.34</v>
      </c>
      <c r="J311" s="849"/>
      <c r="K311" s="849"/>
      <c r="L311" s="849"/>
      <c r="M311" s="849"/>
      <c r="N311" s="849">
        <v>6</v>
      </c>
      <c r="O311" s="849">
        <v>23570.04</v>
      </c>
      <c r="P311" s="837"/>
      <c r="Q311" s="850">
        <v>3928.34</v>
      </c>
    </row>
    <row r="312" spans="1:17" ht="14.4" customHeight="1" x14ac:dyDescent="0.3">
      <c r="A312" s="831" t="s">
        <v>557</v>
      </c>
      <c r="B312" s="832" t="s">
        <v>3357</v>
      </c>
      <c r="C312" s="832" t="s">
        <v>3044</v>
      </c>
      <c r="D312" s="832" t="s">
        <v>3077</v>
      </c>
      <c r="E312" s="832" t="s">
        <v>3078</v>
      </c>
      <c r="F312" s="849">
        <v>4</v>
      </c>
      <c r="G312" s="849">
        <v>13414.68</v>
      </c>
      <c r="H312" s="849"/>
      <c r="I312" s="849">
        <v>3353.67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557</v>
      </c>
      <c r="B313" s="832" t="s">
        <v>3357</v>
      </c>
      <c r="C313" s="832" t="s">
        <v>3044</v>
      </c>
      <c r="D313" s="832" t="s">
        <v>3403</v>
      </c>
      <c r="E313" s="832" t="s">
        <v>3404</v>
      </c>
      <c r="F313" s="849"/>
      <c r="G313" s="849"/>
      <c r="H313" s="849"/>
      <c r="I313" s="849"/>
      <c r="J313" s="849"/>
      <c r="K313" s="849"/>
      <c r="L313" s="849"/>
      <c r="M313" s="849"/>
      <c r="N313" s="849">
        <v>2</v>
      </c>
      <c r="O313" s="849">
        <v>8601.82</v>
      </c>
      <c r="P313" s="837"/>
      <c r="Q313" s="850">
        <v>4300.91</v>
      </c>
    </row>
    <row r="314" spans="1:17" ht="14.4" customHeight="1" x14ac:dyDescent="0.3">
      <c r="A314" s="831" t="s">
        <v>557</v>
      </c>
      <c r="B314" s="832" t="s">
        <v>3357</v>
      </c>
      <c r="C314" s="832" t="s">
        <v>3044</v>
      </c>
      <c r="D314" s="832" t="s">
        <v>3079</v>
      </c>
      <c r="E314" s="832" t="s">
        <v>3080</v>
      </c>
      <c r="F314" s="849">
        <v>5</v>
      </c>
      <c r="G314" s="849">
        <v>23380</v>
      </c>
      <c r="H314" s="849"/>
      <c r="I314" s="849">
        <v>4676</v>
      </c>
      <c r="J314" s="849"/>
      <c r="K314" s="849"/>
      <c r="L314" s="849"/>
      <c r="M314" s="849"/>
      <c r="N314" s="849">
        <v>2</v>
      </c>
      <c r="O314" s="849">
        <v>9352</v>
      </c>
      <c r="P314" s="837"/>
      <c r="Q314" s="850">
        <v>4676</v>
      </c>
    </row>
    <row r="315" spans="1:17" ht="14.4" customHeight="1" x14ac:dyDescent="0.3">
      <c r="A315" s="831" t="s">
        <v>557</v>
      </c>
      <c r="B315" s="832" t="s">
        <v>3357</v>
      </c>
      <c r="C315" s="832" t="s">
        <v>3044</v>
      </c>
      <c r="D315" s="832" t="s">
        <v>3081</v>
      </c>
      <c r="E315" s="832" t="s">
        <v>3080</v>
      </c>
      <c r="F315" s="849">
        <v>1</v>
      </c>
      <c r="G315" s="849">
        <v>5239</v>
      </c>
      <c r="H315" s="849"/>
      <c r="I315" s="849">
        <v>5239</v>
      </c>
      <c r="J315" s="849"/>
      <c r="K315" s="849"/>
      <c r="L315" s="849"/>
      <c r="M315" s="849"/>
      <c r="N315" s="849">
        <v>1</v>
      </c>
      <c r="O315" s="849">
        <v>5239</v>
      </c>
      <c r="P315" s="837"/>
      <c r="Q315" s="850">
        <v>5239</v>
      </c>
    </row>
    <row r="316" spans="1:17" ht="14.4" customHeight="1" x14ac:dyDescent="0.3">
      <c r="A316" s="831" t="s">
        <v>557</v>
      </c>
      <c r="B316" s="832" t="s">
        <v>3357</v>
      </c>
      <c r="C316" s="832" t="s">
        <v>3044</v>
      </c>
      <c r="D316" s="832" t="s">
        <v>3082</v>
      </c>
      <c r="E316" s="832" t="s">
        <v>3080</v>
      </c>
      <c r="F316" s="849"/>
      <c r="G316" s="849"/>
      <c r="H316" s="849"/>
      <c r="I316" s="849"/>
      <c r="J316" s="849"/>
      <c r="K316" s="849"/>
      <c r="L316" s="849"/>
      <c r="M316" s="849"/>
      <c r="N316" s="849">
        <v>2</v>
      </c>
      <c r="O316" s="849">
        <v>11646</v>
      </c>
      <c r="P316" s="837"/>
      <c r="Q316" s="850">
        <v>5823</v>
      </c>
    </row>
    <row r="317" spans="1:17" ht="14.4" customHeight="1" x14ac:dyDescent="0.3">
      <c r="A317" s="831" t="s">
        <v>557</v>
      </c>
      <c r="B317" s="832" t="s">
        <v>3357</v>
      </c>
      <c r="C317" s="832" t="s">
        <v>3044</v>
      </c>
      <c r="D317" s="832" t="s">
        <v>3083</v>
      </c>
      <c r="E317" s="832" t="s">
        <v>3084</v>
      </c>
      <c r="F317" s="849">
        <v>23</v>
      </c>
      <c r="G317" s="849">
        <v>13616</v>
      </c>
      <c r="H317" s="849">
        <v>2.875</v>
      </c>
      <c r="I317" s="849">
        <v>592</v>
      </c>
      <c r="J317" s="849">
        <v>8</v>
      </c>
      <c r="K317" s="849">
        <v>4736</v>
      </c>
      <c r="L317" s="849">
        <v>1</v>
      </c>
      <c r="M317" s="849">
        <v>592</v>
      </c>
      <c r="N317" s="849">
        <v>28</v>
      </c>
      <c r="O317" s="849">
        <v>16576</v>
      </c>
      <c r="P317" s="837">
        <v>3.5</v>
      </c>
      <c r="Q317" s="850">
        <v>592</v>
      </c>
    </row>
    <row r="318" spans="1:17" ht="14.4" customHeight="1" x14ac:dyDescent="0.3">
      <c r="A318" s="831" t="s">
        <v>557</v>
      </c>
      <c r="B318" s="832" t="s">
        <v>3357</v>
      </c>
      <c r="C318" s="832" t="s">
        <v>3044</v>
      </c>
      <c r="D318" s="832" t="s">
        <v>3085</v>
      </c>
      <c r="E318" s="832" t="s">
        <v>3086</v>
      </c>
      <c r="F318" s="849">
        <v>3</v>
      </c>
      <c r="G318" s="849">
        <v>19780.050000000003</v>
      </c>
      <c r="H318" s="849">
        <v>1.5000000000000002</v>
      </c>
      <c r="I318" s="849">
        <v>6593.3500000000013</v>
      </c>
      <c r="J318" s="849">
        <v>2</v>
      </c>
      <c r="K318" s="849">
        <v>13186.7</v>
      </c>
      <c r="L318" s="849">
        <v>1</v>
      </c>
      <c r="M318" s="849">
        <v>6593.35</v>
      </c>
      <c r="N318" s="849">
        <v>3</v>
      </c>
      <c r="O318" s="849">
        <v>19780.050000000003</v>
      </c>
      <c r="P318" s="837">
        <v>1.5000000000000002</v>
      </c>
      <c r="Q318" s="850">
        <v>6593.3500000000013</v>
      </c>
    </row>
    <row r="319" spans="1:17" ht="14.4" customHeight="1" x14ac:dyDescent="0.3">
      <c r="A319" s="831" t="s">
        <v>557</v>
      </c>
      <c r="B319" s="832" t="s">
        <v>3357</v>
      </c>
      <c r="C319" s="832" t="s">
        <v>3044</v>
      </c>
      <c r="D319" s="832" t="s">
        <v>3087</v>
      </c>
      <c r="E319" s="832" t="s">
        <v>3086</v>
      </c>
      <c r="F319" s="849">
        <v>1</v>
      </c>
      <c r="G319" s="849">
        <v>1978.94</v>
      </c>
      <c r="H319" s="849">
        <v>1</v>
      </c>
      <c r="I319" s="849">
        <v>1978.94</v>
      </c>
      <c r="J319" s="849">
        <v>1</v>
      </c>
      <c r="K319" s="849">
        <v>1978.94</v>
      </c>
      <c r="L319" s="849">
        <v>1</v>
      </c>
      <c r="M319" s="849">
        <v>1978.94</v>
      </c>
      <c r="N319" s="849"/>
      <c r="O319" s="849"/>
      <c r="P319" s="837"/>
      <c r="Q319" s="850"/>
    </row>
    <row r="320" spans="1:17" ht="14.4" customHeight="1" x14ac:dyDescent="0.3">
      <c r="A320" s="831" t="s">
        <v>557</v>
      </c>
      <c r="B320" s="832" t="s">
        <v>3357</v>
      </c>
      <c r="C320" s="832" t="s">
        <v>3044</v>
      </c>
      <c r="D320" s="832" t="s">
        <v>3088</v>
      </c>
      <c r="E320" s="832" t="s">
        <v>3089</v>
      </c>
      <c r="F320" s="849">
        <v>4</v>
      </c>
      <c r="G320" s="849">
        <v>52364</v>
      </c>
      <c r="H320" s="849">
        <v>4</v>
      </c>
      <c r="I320" s="849">
        <v>13091</v>
      </c>
      <c r="J320" s="849">
        <v>1</v>
      </c>
      <c r="K320" s="849">
        <v>13091</v>
      </c>
      <c r="L320" s="849">
        <v>1</v>
      </c>
      <c r="M320" s="849">
        <v>13091</v>
      </c>
      <c r="N320" s="849"/>
      <c r="O320" s="849"/>
      <c r="P320" s="837"/>
      <c r="Q320" s="850"/>
    </row>
    <row r="321" spans="1:17" ht="14.4" customHeight="1" x14ac:dyDescent="0.3">
      <c r="A321" s="831" t="s">
        <v>557</v>
      </c>
      <c r="B321" s="832" t="s">
        <v>3357</v>
      </c>
      <c r="C321" s="832" t="s">
        <v>3044</v>
      </c>
      <c r="D321" s="832" t="s">
        <v>3405</v>
      </c>
      <c r="E321" s="832" t="s">
        <v>3216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20956</v>
      </c>
      <c r="P321" s="837"/>
      <c r="Q321" s="850">
        <v>10478</v>
      </c>
    </row>
    <row r="322" spans="1:17" ht="14.4" customHeight="1" x14ac:dyDescent="0.3">
      <c r="A322" s="831" t="s">
        <v>557</v>
      </c>
      <c r="B322" s="832" t="s">
        <v>3357</v>
      </c>
      <c r="C322" s="832" t="s">
        <v>3044</v>
      </c>
      <c r="D322" s="832" t="s">
        <v>3093</v>
      </c>
      <c r="E322" s="832" t="s">
        <v>3094</v>
      </c>
      <c r="F322" s="849"/>
      <c r="G322" s="849"/>
      <c r="H322" s="849"/>
      <c r="I322" s="849"/>
      <c r="J322" s="849">
        <v>4</v>
      </c>
      <c r="K322" s="849">
        <v>7366.48</v>
      </c>
      <c r="L322" s="849">
        <v>1</v>
      </c>
      <c r="M322" s="849">
        <v>1841.62</v>
      </c>
      <c r="N322" s="849"/>
      <c r="O322" s="849"/>
      <c r="P322" s="837"/>
      <c r="Q322" s="850"/>
    </row>
    <row r="323" spans="1:17" ht="14.4" customHeight="1" x14ac:dyDescent="0.3">
      <c r="A323" s="831" t="s">
        <v>557</v>
      </c>
      <c r="B323" s="832" t="s">
        <v>3357</v>
      </c>
      <c r="C323" s="832" t="s">
        <v>3044</v>
      </c>
      <c r="D323" s="832" t="s">
        <v>3406</v>
      </c>
      <c r="E323" s="832" t="s">
        <v>3094</v>
      </c>
      <c r="F323" s="849"/>
      <c r="G323" s="849"/>
      <c r="H323" s="849"/>
      <c r="I323" s="849"/>
      <c r="J323" s="849">
        <v>1</v>
      </c>
      <c r="K323" s="849">
        <v>31129.25</v>
      </c>
      <c r="L323" s="849">
        <v>1</v>
      </c>
      <c r="M323" s="849">
        <v>31129.25</v>
      </c>
      <c r="N323" s="849"/>
      <c r="O323" s="849"/>
      <c r="P323" s="837"/>
      <c r="Q323" s="850"/>
    </row>
    <row r="324" spans="1:17" ht="14.4" customHeight="1" x14ac:dyDescent="0.3">
      <c r="A324" s="831" t="s">
        <v>557</v>
      </c>
      <c r="B324" s="832" t="s">
        <v>3357</v>
      </c>
      <c r="C324" s="832" t="s">
        <v>3044</v>
      </c>
      <c r="D324" s="832" t="s">
        <v>3098</v>
      </c>
      <c r="E324" s="832" t="s">
        <v>3097</v>
      </c>
      <c r="F324" s="849">
        <v>2</v>
      </c>
      <c r="G324" s="849">
        <v>16573.52</v>
      </c>
      <c r="H324" s="849"/>
      <c r="I324" s="849">
        <v>8286.76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557</v>
      </c>
      <c r="B325" s="832" t="s">
        <v>3357</v>
      </c>
      <c r="C325" s="832" t="s">
        <v>3044</v>
      </c>
      <c r="D325" s="832" t="s">
        <v>3099</v>
      </c>
      <c r="E325" s="832" t="s">
        <v>3097</v>
      </c>
      <c r="F325" s="849">
        <v>12</v>
      </c>
      <c r="G325" s="849">
        <v>34647.72</v>
      </c>
      <c r="H325" s="849"/>
      <c r="I325" s="849">
        <v>2887.31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557</v>
      </c>
      <c r="B326" s="832" t="s">
        <v>3357</v>
      </c>
      <c r="C326" s="832" t="s">
        <v>3044</v>
      </c>
      <c r="D326" s="832" t="s">
        <v>3102</v>
      </c>
      <c r="E326" s="832" t="s">
        <v>3103</v>
      </c>
      <c r="F326" s="849">
        <v>38</v>
      </c>
      <c r="G326" s="849">
        <v>309054</v>
      </c>
      <c r="H326" s="849"/>
      <c r="I326" s="849">
        <v>8133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557</v>
      </c>
      <c r="B327" s="832" t="s">
        <v>3357</v>
      </c>
      <c r="C327" s="832" t="s">
        <v>3044</v>
      </c>
      <c r="D327" s="832" t="s">
        <v>3106</v>
      </c>
      <c r="E327" s="832" t="s">
        <v>3103</v>
      </c>
      <c r="F327" s="849">
        <v>15</v>
      </c>
      <c r="G327" s="849">
        <v>86235</v>
      </c>
      <c r="H327" s="849"/>
      <c r="I327" s="849">
        <v>5749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557</v>
      </c>
      <c r="B328" s="832" t="s">
        <v>3357</v>
      </c>
      <c r="C328" s="832" t="s">
        <v>3044</v>
      </c>
      <c r="D328" s="832" t="s">
        <v>3107</v>
      </c>
      <c r="E328" s="832" t="s">
        <v>3105</v>
      </c>
      <c r="F328" s="849">
        <v>38</v>
      </c>
      <c r="G328" s="849">
        <v>103436</v>
      </c>
      <c r="H328" s="849"/>
      <c r="I328" s="849">
        <v>2722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557</v>
      </c>
      <c r="B329" s="832" t="s">
        <v>3357</v>
      </c>
      <c r="C329" s="832" t="s">
        <v>3044</v>
      </c>
      <c r="D329" s="832" t="s">
        <v>3407</v>
      </c>
      <c r="E329" s="832" t="s">
        <v>3109</v>
      </c>
      <c r="F329" s="849"/>
      <c r="G329" s="849"/>
      <c r="H329" s="849"/>
      <c r="I329" s="849"/>
      <c r="J329" s="849"/>
      <c r="K329" s="849"/>
      <c r="L329" s="849"/>
      <c r="M329" s="849"/>
      <c r="N329" s="849">
        <v>6</v>
      </c>
      <c r="O329" s="849">
        <v>38241.839999999997</v>
      </c>
      <c r="P329" s="837"/>
      <c r="Q329" s="850">
        <v>6373.6399999999994</v>
      </c>
    </row>
    <row r="330" spans="1:17" ht="14.4" customHeight="1" x14ac:dyDescent="0.3">
      <c r="A330" s="831" t="s">
        <v>557</v>
      </c>
      <c r="B330" s="832" t="s">
        <v>3357</v>
      </c>
      <c r="C330" s="832" t="s">
        <v>3044</v>
      </c>
      <c r="D330" s="832" t="s">
        <v>3108</v>
      </c>
      <c r="E330" s="832" t="s">
        <v>3109</v>
      </c>
      <c r="F330" s="849"/>
      <c r="G330" s="849"/>
      <c r="H330" s="849"/>
      <c r="I330" s="849"/>
      <c r="J330" s="849"/>
      <c r="K330" s="849"/>
      <c r="L330" s="849"/>
      <c r="M330" s="849"/>
      <c r="N330" s="849">
        <v>20</v>
      </c>
      <c r="O330" s="849">
        <v>123265</v>
      </c>
      <c r="P330" s="837"/>
      <c r="Q330" s="850">
        <v>6163.25</v>
      </c>
    </row>
    <row r="331" spans="1:17" ht="14.4" customHeight="1" x14ac:dyDescent="0.3">
      <c r="A331" s="831" t="s">
        <v>557</v>
      </c>
      <c r="B331" s="832" t="s">
        <v>3357</v>
      </c>
      <c r="C331" s="832" t="s">
        <v>3044</v>
      </c>
      <c r="D331" s="832" t="s">
        <v>3110</v>
      </c>
      <c r="E331" s="832" t="s">
        <v>3109</v>
      </c>
      <c r="F331" s="849"/>
      <c r="G331" s="849"/>
      <c r="H331" s="849"/>
      <c r="I331" s="849"/>
      <c r="J331" s="849"/>
      <c r="K331" s="849"/>
      <c r="L331" s="849"/>
      <c r="M331" s="849"/>
      <c r="N331" s="849">
        <v>27</v>
      </c>
      <c r="O331" s="849">
        <v>28933.200000000001</v>
      </c>
      <c r="P331" s="837"/>
      <c r="Q331" s="850">
        <v>1071.6000000000001</v>
      </c>
    </row>
    <row r="332" spans="1:17" ht="14.4" customHeight="1" x14ac:dyDescent="0.3">
      <c r="A332" s="831" t="s">
        <v>557</v>
      </c>
      <c r="B332" s="832" t="s">
        <v>3357</v>
      </c>
      <c r="C332" s="832" t="s">
        <v>3044</v>
      </c>
      <c r="D332" s="832" t="s">
        <v>3408</v>
      </c>
      <c r="E332" s="832" t="s">
        <v>3112</v>
      </c>
      <c r="F332" s="849">
        <v>1</v>
      </c>
      <c r="G332" s="849">
        <v>55245</v>
      </c>
      <c r="H332" s="849"/>
      <c r="I332" s="849">
        <v>55245</v>
      </c>
      <c r="J332" s="849"/>
      <c r="K332" s="849"/>
      <c r="L332" s="849"/>
      <c r="M332" s="849"/>
      <c r="N332" s="849">
        <v>2</v>
      </c>
      <c r="O332" s="849">
        <v>110490</v>
      </c>
      <c r="P332" s="837"/>
      <c r="Q332" s="850">
        <v>55245</v>
      </c>
    </row>
    <row r="333" spans="1:17" ht="14.4" customHeight="1" x14ac:dyDescent="0.3">
      <c r="A333" s="831" t="s">
        <v>557</v>
      </c>
      <c r="B333" s="832" t="s">
        <v>3357</v>
      </c>
      <c r="C333" s="832" t="s">
        <v>3044</v>
      </c>
      <c r="D333" s="832" t="s">
        <v>3111</v>
      </c>
      <c r="E333" s="832" t="s">
        <v>3112</v>
      </c>
      <c r="F333" s="849">
        <v>2</v>
      </c>
      <c r="G333" s="849">
        <v>125316</v>
      </c>
      <c r="H333" s="849">
        <v>2</v>
      </c>
      <c r="I333" s="849">
        <v>62658</v>
      </c>
      <c r="J333" s="849">
        <v>1</v>
      </c>
      <c r="K333" s="849">
        <v>62658</v>
      </c>
      <c r="L333" s="849">
        <v>1</v>
      </c>
      <c r="M333" s="849">
        <v>62658</v>
      </c>
      <c r="N333" s="849">
        <v>2</v>
      </c>
      <c r="O333" s="849">
        <v>125316</v>
      </c>
      <c r="P333" s="837">
        <v>2</v>
      </c>
      <c r="Q333" s="850">
        <v>62658</v>
      </c>
    </row>
    <row r="334" spans="1:17" ht="14.4" customHeight="1" x14ac:dyDescent="0.3">
      <c r="A334" s="831" t="s">
        <v>557</v>
      </c>
      <c r="B334" s="832" t="s">
        <v>3357</v>
      </c>
      <c r="C334" s="832" t="s">
        <v>3044</v>
      </c>
      <c r="D334" s="832" t="s">
        <v>3409</v>
      </c>
      <c r="E334" s="832" t="s">
        <v>3410</v>
      </c>
      <c r="F334" s="849">
        <v>1</v>
      </c>
      <c r="G334" s="849">
        <v>5610</v>
      </c>
      <c r="H334" s="849">
        <v>0.5</v>
      </c>
      <c r="I334" s="849">
        <v>5610</v>
      </c>
      <c r="J334" s="849">
        <v>2</v>
      </c>
      <c r="K334" s="849">
        <v>11220</v>
      </c>
      <c r="L334" s="849">
        <v>1</v>
      </c>
      <c r="M334" s="849">
        <v>5610</v>
      </c>
      <c r="N334" s="849">
        <v>1</v>
      </c>
      <c r="O334" s="849">
        <v>5610</v>
      </c>
      <c r="P334" s="837">
        <v>0.5</v>
      </c>
      <c r="Q334" s="850">
        <v>5610</v>
      </c>
    </row>
    <row r="335" spans="1:17" ht="14.4" customHeight="1" x14ac:dyDescent="0.3">
      <c r="A335" s="831" t="s">
        <v>557</v>
      </c>
      <c r="B335" s="832" t="s">
        <v>3357</v>
      </c>
      <c r="C335" s="832" t="s">
        <v>3044</v>
      </c>
      <c r="D335" s="832" t="s">
        <v>3411</v>
      </c>
      <c r="E335" s="832" t="s">
        <v>3410</v>
      </c>
      <c r="F335" s="849">
        <v>1</v>
      </c>
      <c r="G335" s="849">
        <v>6154</v>
      </c>
      <c r="H335" s="849">
        <v>0.5</v>
      </c>
      <c r="I335" s="849">
        <v>6154</v>
      </c>
      <c r="J335" s="849">
        <v>2</v>
      </c>
      <c r="K335" s="849">
        <v>12308</v>
      </c>
      <c r="L335" s="849">
        <v>1</v>
      </c>
      <c r="M335" s="849">
        <v>6154</v>
      </c>
      <c r="N335" s="849">
        <v>1</v>
      </c>
      <c r="O335" s="849">
        <v>6154</v>
      </c>
      <c r="P335" s="837">
        <v>0.5</v>
      </c>
      <c r="Q335" s="850">
        <v>6154</v>
      </c>
    </row>
    <row r="336" spans="1:17" ht="14.4" customHeight="1" x14ac:dyDescent="0.3">
      <c r="A336" s="831" t="s">
        <v>557</v>
      </c>
      <c r="B336" s="832" t="s">
        <v>3357</v>
      </c>
      <c r="C336" s="832" t="s">
        <v>3044</v>
      </c>
      <c r="D336" s="832" t="s">
        <v>3118</v>
      </c>
      <c r="E336" s="832" t="s">
        <v>3119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15980.73</v>
      </c>
      <c r="P336" s="837"/>
      <c r="Q336" s="850">
        <v>15980.73</v>
      </c>
    </row>
    <row r="337" spans="1:17" ht="14.4" customHeight="1" x14ac:dyDescent="0.3">
      <c r="A337" s="831" t="s">
        <v>557</v>
      </c>
      <c r="B337" s="832" t="s">
        <v>3357</v>
      </c>
      <c r="C337" s="832" t="s">
        <v>3044</v>
      </c>
      <c r="D337" s="832" t="s">
        <v>3120</v>
      </c>
      <c r="E337" s="832" t="s">
        <v>3119</v>
      </c>
      <c r="F337" s="849"/>
      <c r="G337" s="849"/>
      <c r="H337" s="849"/>
      <c r="I337" s="849"/>
      <c r="J337" s="849"/>
      <c r="K337" s="849"/>
      <c r="L337" s="849"/>
      <c r="M337" s="849"/>
      <c r="N337" s="849">
        <v>4</v>
      </c>
      <c r="O337" s="849">
        <v>3283.2</v>
      </c>
      <c r="P337" s="837"/>
      <c r="Q337" s="850">
        <v>820.8</v>
      </c>
    </row>
    <row r="338" spans="1:17" ht="14.4" customHeight="1" x14ac:dyDescent="0.3">
      <c r="A338" s="831" t="s">
        <v>557</v>
      </c>
      <c r="B338" s="832" t="s">
        <v>3357</v>
      </c>
      <c r="C338" s="832" t="s">
        <v>3044</v>
      </c>
      <c r="D338" s="832" t="s">
        <v>3121</v>
      </c>
      <c r="E338" s="832" t="s">
        <v>3119</v>
      </c>
      <c r="F338" s="849"/>
      <c r="G338" s="849"/>
      <c r="H338" s="849"/>
      <c r="I338" s="849"/>
      <c r="J338" s="849"/>
      <c r="K338" s="849"/>
      <c r="L338" s="849"/>
      <c r="M338" s="849"/>
      <c r="N338" s="849">
        <v>2</v>
      </c>
      <c r="O338" s="849">
        <v>13630.26</v>
      </c>
      <c r="P338" s="837"/>
      <c r="Q338" s="850">
        <v>6815.13</v>
      </c>
    </row>
    <row r="339" spans="1:17" ht="14.4" customHeight="1" x14ac:dyDescent="0.3">
      <c r="A339" s="831" t="s">
        <v>557</v>
      </c>
      <c r="B339" s="832" t="s">
        <v>3357</v>
      </c>
      <c r="C339" s="832" t="s">
        <v>3044</v>
      </c>
      <c r="D339" s="832" t="s">
        <v>3122</v>
      </c>
      <c r="E339" s="832" t="s">
        <v>3123</v>
      </c>
      <c r="F339" s="849">
        <v>3</v>
      </c>
      <c r="G339" s="849">
        <v>66021</v>
      </c>
      <c r="H339" s="849"/>
      <c r="I339" s="849">
        <v>22007</v>
      </c>
      <c r="J339" s="849"/>
      <c r="K339" s="849"/>
      <c r="L339" s="849"/>
      <c r="M339" s="849"/>
      <c r="N339" s="849">
        <v>1</v>
      </c>
      <c r="O339" s="849">
        <v>22007</v>
      </c>
      <c r="P339" s="837"/>
      <c r="Q339" s="850">
        <v>22007</v>
      </c>
    </row>
    <row r="340" spans="1:17" ht="14.4" customHeight="1" x14ac:dyDescent="0.3">
      <c r="A340" s="831" t="s">
        <v>557</v>
      </c>
      <c r="B340" s="832" t="s">
        <v>3357</v>
      </c>
      <c r="C340" s="832" t="s">
        <v>3044</v>
      </c>
      <c r="D340" s="832" t="s">
        <v>3126</v>
      </c>
      <c r="E340" s="832" t="s">
        <v>3125</v>
      </c>
      <c r="F340" s="849">
        <v>2</v>
      </c>
      <c r="G340" s="849">
        <v>13034</v>
      </c>
      <c r="H340" s="849">
        <v>2</v>
      </c>
      <c r="I340" s="849">
        <v>6517</v>
      </c>
      <c r="J340" s="849">
        <v>1</v>
      </c>
      <c r="K340" s="849">
        <v>6517</v>
      </c>
      <c r="L340" s="849">
        <v>1</v>
      </c>
      <c r="M340" s="849">
        <v>6517</v>
      </c>
      <c r="N340" s="849">
        <v>1</v>
      </c>
      <c r="O340" s="849">
        <v>6028.08</v>
      </c>
      <c r="P340" s="837">
        <v>0.92497775049869568</v>
      </c>
      <c r="Q340" s="850">
        <v>6028.08</v>
      </c>
    </row>
    <row r="341" spans="1:17" ht="14.4" customHeight="1" x14ac:dyDescent="0.3">
      <c r="A341" s="831" t="s">
        <v>557</v>
      </c>
      <c r="B341" s="832" t="s">
        <v>3357</v>
      </c>
      <c r="C341" s="832" t="s">
        <v>3044</v>
      </c>
      <c r="D341" s="832" t="s">
        <v>3129</v>
      </c>
      <c r="E341" s="832" t="s">
        <v>3130</v>
      </c>
      <c r="F341" s="849"/>
      <c r="G341" s="849"/>
      <c r="H341" s="849"/>
      <c r="I341" s="849"/>
      <c r="J341" s="849"/>
      <c r="K341" s="849"/>
      <c r="L341" s="849"/>
      <c r="M341" s="849"/>
      <c r="N341" s="849">
        <v>2</v>
      </c>
      <c r="O341" s="849">
        <v>32117.279999999999</v>
      </c>
      <c r="P341" s="837"/>
      <c r="Q341" s="850">
        <v>16058.64</v>
      </c>
    </row>
    <row r="342" spans="1:17" ht="14.4" customHeight="1" x14ac:dyDescent="0.3">
      <c r="A342" s="831" t="s">
        <v>557</v>
      </c>
      <c r="B342" s="832" t="s">
        <v>3357</v>
      </c>
      <c r="C342" s="832" t="s">
        <v>3044</v>
      </c>
      <c r="D342" s="832" t="s">
        <v>3412</v>
      </c>
      <c r="E342" s="832" t="s">
        <v>3413</v>
      </c>
      <c r="F342" s="849">
        <v>2</v>
      </c>
      <c r="G342" s="849">
        <v>22564</v>
      </c>
      <c r="H342" s="849"/>
      <c r="I342" s="849">
        <v>11282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557</v>
      </c>
      <c r="B343" s="832" t="s">
        <v>3357</v>
      </c>
      <c r="C343" s="832" t="s">
        <v>3044</v>
      </c>
      <c r="D343" s="832" t="s">
        <v>3414</v>
      </c>
      <c r="E343" s="832" t="s">
        <v>3413</v>
      </c>
      <c r="F343" s="849"/>
      <c r="G343" s="849"/>
      <c r="H343" s="849"/>
      <c r="I343" s="849"/>
      <c r="J343" s="849"/>
      <c r="K343" s="849"/>
      <c r="L343" s="849"/>
      <c r="M343" s="849"/>
      <c r="N343" s="849">
        <v>2</v>
      </c>
      <c r="O343" s="849">
        <v>14142</v>
      </c>
      <c r="P343" s="837"/>
      <c r="Q343" s="850">
        <v>7071</v>
      </c>
    </row>
    <row r="344" spans="1:17" ht="14.4" customHeight="1" x14ac:dyDescent="0.3">
      <c r="A344" s="831" t="s">
        <v>557</v>
      </c>
      <c r="B344" s="832" t="s">
        <v>3357</v>
      </c>
      <c r="C344" s="832" t="s">
        <v>3044</v>
      </c>
      <c r="D344" s="832" t="s">
        <v>3415</v>
      </c>
      <c r="E344" s="832" t="s">
        <v>3135</v>
      </c>
      <c r="F344" s="849"/>
      <c r="G344" s="849"/>
      <c r="H344" s="849"/>
      <c r="I344" s="849"/>
      <c r="J344" s="849">
        <v>3</v>
      </c>
      <c r="K344" s="849">
        <v>469.47</v>
      </c>
      <c r="L344" s="849">
        <v>1</v>
      </c>
      <c r="M344" s="849">
        <v>156.49</v>
      </c>
      <c r="N344" s="849"/>
      <c r="O344" s="849"/>
      <c r="P344" s="837"/>
      <c r="Q344" s="850"/>
    </row>
    <row r="345" spans="1:17" ht="14.4" customHeight="1" x14ac:dyDescent="0.3">
      <c r="A345" s="831" t="s">
        <v>557</v>
      </c>
      <c r="B345" s="832" t="s">
        <v>3357</v>
      </c>
      <c r="C345" s="832" t="s">
        <v>3044</v>
      </c>
      <c r="D345" s="832" t="s">
        <v>3416</v>
      </c>
      <c r="E345" s="832" t="s">
        <v>3135</v>
      </c>
      <c r="F345" s="849"/>
      <c r="G345" s="849"/>
      <c r="H345" s="849"/>
      <c r="I345" s="849"/>
      <c r="J345" s="849">
        <v>1</v>
      </c>
      <c r="K345" s="849">
        <v>172.04</v>
      </c>
      <c r="L345" s="849">
        <v>1</v>
      </c>
      <c r="M345" s="849">
        <v>172.04</v>
      </c>
      <c r="N345" s="849"/>
      <c r="O345" s="849"/>
      <c r="P345" s="837"/>
      <c r="Q345" s="850"/>
    </row>
    <row r="346" spans="1:17" ht="14.4" customHeight="1" x14ac:dyDescent="0.3">
      <c r="A346" s="831" t="s">
        <v>557</v>
      </c>
      <c r="B346" s="832" t="s">
        <v>3357</v>
      </c>
      <c r="C346" s="832" t="s">
        <v>3044</v>
      </c>
      <c r="D346" s="832" t="s">
        <v>3417</v>
      </c>
      <c r="E346" s="832" t="s">
        <v>3135</v>
      </c>
      <c r="F346" s="849"/>
      <c r="G346" s="849"/>
      <c r="H346" s="849"/>
      <c r="I346" s="849"/>
      <c r="J346" s="849">
        <v>1</v>
      </c>
      <c r="K346" s="849">
        <v>312.98</v>
      </c>
      <c r="L346" s="849">
        <v>1</v>
      </c>
      <c r="M346" s="849">
        <v>312.98</v>
      </c>
      <c r="N346" s="849"/>
      <c r="O346" s="849"/>
      <c r="P346" s="837"/>
      <c r="Q346" s="850"/>
    </row>
    <row r="347" spans="1:17" ht="14.4" customHeight="1" x14ac:dyDescent="0.3">
      <c r="A347" s="831" t="s">
        <v>557</v>
      </c>
      <c r="B347" s="832" t="s">
        <v>3357</v>
      </c>
      <c r="C347" s="832" t="s">
        <v>3044</v>
      </c>
      <c r="D347" s="832" t="s">
        <v>3418</v>
      </c>
      <c r="E347" s="832" t="s">
        <v>3216</v>
      </c>
      <c r="F347" s="849">
        <v>2</v>
      </c>
      <c r="G347" s="849">
        <v>12850</v>
      </c>
      <c r="H347" s="849"/>
      <c r="I347" s="849">
        <v>6425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557</v>
      </c>
      <c r="B348" s="832" t="s">
        <v>3357</v>
      </c>
      <c r="C348" s="832" t="s">
        <v>3044</v>
      </c>
      <c r="D348" s="832" t="s">
        <v>3419</v>
      </c>
      <c r="E348" s="832" t="s">
        <v>3080</v>
      </c>
      <c r="F348" s="849"/>
      <c r="G348" s="849"/>
      <c r="H348" s="849"/>
      <c r="I348" s="849"/>
      <c r="J348" s="849">
        <v>1</v>
      </c>
      <c r="K348" s="849">
        <v>6919</v>
      </c>
      <c r="L348" s="849">
        <v>1</v>
      </c>
      <c r="M348" s="849">
        <v>6919</v>
      </c>
      <c r="N348" s="849">
        <v>1</v>
      </c>
      <c r="O348" s="849">
        <v>6919</v>
      </c>
      <c r="P348" s="837">
        <v>1</v>
      </c>
      <c r="Q348" s="850">
        <v>6919</v>
      </c>
    </row>
    <row r="349" spans="1:17" ht="14.4" customHeight="1" x14ac:dyDescent="0.3">
      <c r="A349" s="831" t="s">
        <v>557</v>
      </c>
      <c r="B349" s="832" t="s">
        <v>3357</v>
      </c>
      <c r="C349" s="832" t="s">
        <v>3044</v>
      </c>
      <c r="D349" s="832" t="s">
        <v>3420</v>
      </c>
      <c r="E349" s="832" t="s">
        <v>3421</v>
      </c>
      <c r="F349" s="849">
        <v>1</v>
      </c>
      <c r="G349" s="849">
        <v>69250</v>
      </c>
      <c r="H349" s="849"/>
      <c r="I349" s="849">
        <v>69250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557</v>
      </c>
      <c r="B350" s="832" t="s">
        <v>3357</v>
      </c>
      <c r="C350" s="832" t="s">
        <v>3044</v>
      </c>
      <c r="D350" s="832" t="s">
        <v>3150</v>
      </c>
      <c r="E350" s="832" t="s">
        <v>3086</v>
      </c>
      <c r="F350" s="849">
        <v>2</v>
      </c>
      <c r="G350" s="849">
        <v>8454.66</v>
      </c>
      <c r="H350" s="849">
        <v>1</v>
      </c>
      <c r="I350" s="849">
        <v>4227.33</v>
      </c>
      <c r="J350" s="849">
        <v>2</v>
      </c>
      <c r="K350" s="849">
        <v>8454.66</v>
      </c>
      <c r="L350" s="849">
        <v>1</v>
      </c>
      <c r="M350" s="849">
        <v>4227.33</v>
      </c>
      <c r="N350" s="849"/>
      <c r="O350" s="849"/>
      <c r="P350" s="837"/>
      <c r="Q350" s="850"/>
    </row>
    <row r="351" spans="1:17" ht="14.4" customHeight="1" x14ac:dyDescent="0.3">
      <c r="A351" s="831" t="s">
        <v>557</v>
      </c>
      <c r="B351" s="832" t="s">
        <v>3357</v>
      </c>
      <c r="C351" s="832" t="s">
        <v>3044</v>
      </c>
      <c r="D351" s="832" t="s">
        <v>3422</v>
      </c>
      <c r="E351" s="832" t="s">
        <v>3062</v>
      </c>
      <c r="F351" s="849">
        <v>1</v>
      </c>
      <c r="G351" s="849">
        <v>2985</v>
      </c>
      <c r="H351" s="849"/>
      <c r="I351" s="849">
        <v>2985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557</v>
      </c>
      <c r="B352" s="832" t="s">
        <v>3357</v>
      </c>
      <c r="C352" s="832" t="s">
        <v>3044</v>
      </c>
      <c r="D352" s="832" t="s">
        <v>3153</v>
      </c>
      <c r="E352" s="832" t="s">
        <v>3154</v>
      </c>
      <c r="F352" s="849">
        <v>1</v>
      </c>
      <c r="G352" s="849">
        <v>14750.56</v>
      </c>
      <c r="H352" s="849"/>
      <c r="I352" s="849">
        <v>14750.56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557</v>
      </c>
      <c r="B353" s="832" t="s">
        <v>3357</v>
      </c>
      <c r="C353" s="832" t="s">
        <v>3044</v>
      </c>
      <c r="D353" s="832" t="s">
        <v>3423</v>
      </c>
      <c r="E353" s="832" t="s">
        <v>3112</v>
      </c>
      <c r="F353" s="849">
        <v>1</v>
      </c>
      <c r="G353" s="849">
        <v>57042</v>
      </c>
      <c r="H353" s="849"/>
      <c r="I353" s="849">
        <v>57042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557</v>
      </c>
      <c r="B354" s="832" t="s">
        <v>3357</v>
      </c>
      <c r="C354" s="832" t="s">
        <v>3044</v>
      </c>
      <c r="D354" s="832" t="s">
        <v>3157</v>
      </c>
      <c r="E354" s="832" t="s">
        <v>3158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9592.17</v>
      </c>
      <c r="P354" s="837"/>
      <c r="Q354" s="850">
        <v>9592.17</v>
      </c>
    </row>
    <row r="355" spans="1:17" ht="14.4" customHeight="1" x14ac:dyDescent="0.3">
      <c r="A355" s="831" t="s">
        <v>557</v>
      </c>
      <c r="B355" s="832" t="s">
        <v>3357</v>
      </c>
      <c r="C355" s="832" t="s">
        <v>3044</v>
      </c>
      <c r="D355" s="832" t="s">
        <v>3167</v>
      </c>
      <c r="E355" s="832" t="s">
        <v>3168</v>
      </c>
      <c r="F355" s="849">
        <v>6</v>
      </c>
      <c r="G355" s="849">
        <v>53100</v>
      </c>
      <c r="H355" s="849">
        <v>0.5</v>
      </c>
      <c r="I355" s="849">
        <v>8850</v>
      </c>
      <c r="J355" s="849">
        <v>12</v>
      </c>
      <c r="K355" s="849">
        <v>106200</v>
      </c>
      <c r="L355" s="849">
        <v>1</v>
      </c>
      <c r="M355" s="849">
        <v>8850</v>
      </c>
      <c r="N355" s="849">
        <v>8</v>
      </c>
      <c r="O355" s="849">
        <v>70800</v>
      </c>
      <c r="P355" s="837">
        <v>0.66666666666666663</v>
      </c>
      <c r="Q355" s="850">
        <v>8850</v>
      </c>
    </row>
    <row r="356" spans="1:17" ht="14.4" customHeight="1" x14ac:dyDescent="0.3">
      <c r="A356" s="831" t="s">
        <v>557</v>
      </c>
      <c r="B356" s="832" t="s">
        <v>3357</v>
      </c>
      <c r="C356" s="832" t="s">
        <v>3044</v>
      </c>
      <c r="D356" s="832" t="s">
        <v>3169</v>
      </c>
      <c r="E356" s="832" t="s">
        <v>3168</v>
      </c>
      <c r="F356" s="849">
        <v>2</v>
      </c>
      <c r="G356" s="849">
        <v>9062</v>
      </c>
      <c r="H356" s="849">
        <v>0.33333333333333331</v>
      </c>
      <c r="I356" s="849">
        <v>4531</v>
      </c>
      <c r="J356" s="849">
        <v>6</v>
      </c>
      <c r="K356" s="849">
        <v>27186</v>
      </c>
      <c r="L356" s="849">
        <v>1</v>
      </c>
      <c r="M356" s="849">
        <v>4531</v>
      </c>
      <c r="N356" s="849">
        <v>4</v>
      </c>
      <c r="O356" s="849">
        <v>18124</v>
      </c>
      <c r="P356" s="837">
        <v>0.66666666666666663</v>
      </c>
      <c r="Q356" s="850">
        <v>4531</v>
      </c>
    </row>
    <row r="357" spans="1:17" ht="14.4" customHeight="1" x14ac:dyDescent="0.3">
      <c r="A357" s="831" t="s">
        <v>557</v>
      </c>
      <c r="B357" s="832" t="s">
        <v>3357</v>
      </c>
      <c r="C357" s="832" t="s">
        <v>3044</v>
      </c>
      <c r="D357" s="832" t="s">
        <v>3170</v>
      </c>
      <c r="E357" s="832" t="s">
        <v>3171</v>
      </c>
      <c r="F357" s="849">
        <v>5</v>
      </c>
      <c r="G357" s="849">
        <v>91425</v>
      </c>
      <c r="H357" s="849">
        <v>1</v>
      </c>
      <c r="I357" s="849">
        <v>18285</v>
      </c>
      <c r="J357" s="849">
        <v>5</v>
      </c>
      <c r="K357" s="849">
        <v>91425</v>
      </c>
      <c r="L357" s="849">
        <v>1</v>
      </c>
      <c r="M357" s="849">
        <v>18285</v>
      </c>
      <c r="N357" s="849">
        <v>7</v>
      </c>
      <c r="O357" s="849">
        <v>127995</v>
      </c>
      <c r="P357" s="837">
        <v>1.4</v>
      </c>
      <c r="Q357" s="850">
        <v>18285</v>
      </c>
    </row>
    <row r="358" spans="1:17" ht="14.4" customHeight="1" x14ac:dyDescent="0.3">
      <c r="A358" s="831" t="s">
        <v>557</v>
      </c>
      <c r="B358" s="832" t="s">
        <v>3357</v>
      </c>
      <c r="C358" s="832" t="s">
        <v>3044</v>
      </c>
      <c r="D358" s="832" t="s">
        <v>3172</v>
      </c>
      <c r="E358" s="832" t="s">
        <v>3168</v>
      </c>
      <c r="F358" s="849">
        <v>6</v>
      </c>
      <c r="G358" s="849">
        <v>11976</v>
      </c>
      <c r="H358" s="849">
        <v>0.5</v>
      </c>
      <c r="I358" s="849">
        <v>1996</v>
      </c>
      <c r="J358" s="849">
        <v>12</v>
      </c>
      <c r="K358" s="849">
        <v>23952</v>
      </c>
      <c r="L358" s="849">
        <v>1</v>
      </c>
      <c r="M358" s="849">
        <v>1996</v>
      </c>
      <c r="N358" s="849">
        <v>8</v>
      </c>
      <c r="O358" s="849">
        <v>15968</v>
      </c>
      <c r="P358" s="837">
        <v>0.66666666666666663</v>
      </c>
      <c r="Q358" s="850">
        <v>1996</v>
      </c>
    </row>
    <row r="359" spans="1:17" ht="14.4" customHeight="1" x14ac:dyDescent="0.3">
      <c r="A359" s="831" t="s">
        <v>557</v>
      </c>
      <c r="B359" s="832" t="s">
        <v>3357</v>
      </c>
      <c r="C359" s="832" t="s">
        <v>3044</v>
      </c>
      <c r="D359" s="832" t="s">
        <v>3424</v>
      </c>
      <c r="E359" s="832" t="s">
        <v>3168</v>
      </c>
      <c r="F359" s="849">
        <v>1</v>
      </c>
      <c r="G359" s="849">
        <v>10110</v>
      </c>
      <c r="H359" s="849">
        <v>1</v>
      </c>
      <c r="I359" s="849">
        <v>10110</v>
      </c>
      <c r="J359" s="849">
        <v>1</v>
      </c>
      <c r="K359" s="849">
        <v>10110</v>
      </c>
      <c r="L359" s="849">
        <v>1</v>
      </c>
      <c r="M359" s="849">
        <v>10110</v>
      </c>
      <c r="N359" s="849"/>
      <c r="O359" s="849"/>
      <c r="P359" s="837"/>
      <c r="Q359" s="850"/>
    </row>
    <row r="360" spans="1:17" ht="14.4" customHeight="1" x14ac:dyDescent="0.3">
      <c r="A360" s="831" t="s">
        <v>557</v>
      </c>
      <c r="B360" s="832" t="s">
        <v>3357</v>
      </c>
      <c r="C360" s="832" t="s">
        <v>3044</v>
      </c>
      <c r="D360" s="832" t="s">
        <v>3425</v>
      </c>
      <c r="E360" s="832" t="s">
        <v>3398</v>
      </c>
      <c r="F360" s="849">
        <v>6</v>
      </c>
      <c r="G360" s="849">
        <v>116404.32</v>
      </c>
      <c r="H360" s="849">
        <v>1.5</v>
      </c>
      <c r="I360" s="849">
        <v>19400.72</v>
      </c>
      <c r="J360" s="849">
        <v>4</v>
      </c>
      <c r="K360" s="849">
        <v>77602.880000000005</v>
      </c>
      <c r="L360" s="849">
        <v>1</v>
      </c>
      <c r="M360" s="849">
        <v>19400.72</v>
      </c>
      <c r="N360" s="849"/>
      <c r="O360" s="849"/>
      <c r="P360" s="837"/>
      <c r="Q360" s="850"/>
    </row>
    <row r="361" spans="1:17" ht="14.4" customHeight="1" x14ac:dyDescent="0.3">
      <c r="A361" s="831" t="s">
        <v>557</v>
      </c>
      <c r="B361" s="832" t="s">
        <v>3357</v>
      </c>
      <c r="C361" s="832" t="s">
        <v>3044</v>
      </c>
      <c r="D361" s="832" t="s">
        <v>3426</v>
      </c>
      <c r="E361" s="832" t="s">
        <v>3062</v>
      </c>
      <c r="F361" s="849">
        <v>1</v>
      </c>
      <c r="G361" s="849">
        <v>2033.67</v>
      </c>
      <c r="H361" s="849"/>
      <c r="I361" s="849">
        <v>2033.67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557</v>
      </c>
      <c r="B362" s="832" t="s">
        <v>3357</v>
      </c>
      <c r="C362" s="832" t="s">
        <v>3044</v>
      </c>
      <c r="D362" s="832" t="s">
        <v>3186</v>
      </c>
      <c r="E362" s="832" t="s">
        <v>3187</v>
      </c>
      <c r="F362" s="849"/>
      <c r="G362" s="849"/>
      <c r="H362" s="849"/>
      <c r="I362" s="849"/>
      <c r="J362" s="849">
        <v>2</v>
      </c>
      <c r="K362" s="849">
        <v>25691</v>
      </c>
      <c r="L362" s="849">
        <v>1</v>
      </c>
      <c r="M362" s="849">
        <v>12845.5</v>
      </c>
      <c r="N362" s="849"/>
      <c r="O362" s="849"/>
      <c r="P362" s="837"/>
      <c r="Q362" s="850"/>
    </row>
    <row r="363" spans="1:17" ht="14.4" customHeight="1" x14ac:dyDescent="0.3">
      <c r="A363" s="831" t="s">
        <v>557</v>
      </c>
      <c r="B363" s="832" t="s">
        <v>3357</v>
      </c>
      <c r="C363" s="832" t="s">
        <v>3044</v>
      </c>
      <c r="D363" s="832" t="s">
        <v>3188</v>
      </c>
      <c r="E363" s="832" t="s">
        <v>3187</v>
      </c>
      <c r="F363" s="849"/>
      <c r="G363" s="849"/>
      <c r="H363" s="849"/>
      <c r="I363" s="849"/>
      <c r="J363" s="849">
        <v>1</v>
      </c>
      <c r="K363" s="849">
        <v>64567.3</v>
      </c>
      <c r="L363" s="849">
        <v>1</v>
      </c>
      <c r="M363" s="849">
        <v>64567.3</v>
      </c>
      <c r="N363" s="849">
        <v>1</v>
      </c>
      <c r="O363" s="849">
        <v>59078.92</v>
      </c>
      <c r="P363" s="837">
        <v>0.91499752970931103</v>
      </c>
      <c r="Q363" s="850">
        <v>59078.92</v>
      </c>
    </row>
    <row r="364" spans="1:17" ht="14.4" customHeight="1" x14ac:dyDescent="0.3">
      <c r="A364" s="831" t="s">
        <v>557</v>
      </c>
      <c r="B364" s="832" t="s">
        <v>3357</v>
      </c>
      <c r="C364" s="832" t="s">
        <v>3044</v>
      </c>
      <c r="D364" s="832" t="s">
        <v>3192</v>
      </c>
      <c r="E364" s="832" t="s">
        <v>3193</v>
      </c>
      <c r="F364" s="849"/>
      <c r="G364" s="849"/>
      <c r="H364" s="849"/>
      <c r="I364" s="849"/>
      <c r="J364" s="849"/>
      <c r="K364" s="849"/>
      <c r="L364" s="849"/>
      <c r="M364" s="849"/>
      <c r="N364" s="849">
        <v>10</v>
      </c>
      <c r="O364" s="849">
        <v>38985</v>
      </c>
      <c r="P364" s="837"/>
      <c r="Q364" s="850">
        <v>3898.5</v>
      </c>
    </row>
    <row r="365" spans="1:17" ht="14.4" customHeight="1" x14ac:dyDescent="0.3">
      <c r="A365" s="831" t="s">
        <v>557</v>
      </c>
      <c r="B365" s="832" t="s">
        <v>3357</v>
      </c>
      <c r="C365" s="832" t="s">
        <v>3044</v>
      </c>
      <c r="D365" s="832" t="s">
        <v>3194</v>
      </c>
      <c r="E365" s="832" t="s">
        <v>3195</v>
      </c>
      <c r="F365" s="849"/>
      <c r="G365" s="849"/>
      <c r="H365" s="849"/>
      <c r="I365" s="849"/>
      <c r="J365" s="849"/>
      <c r="K365" s="849"/>
      <c r="L365" s="849"/>
      <c r="M365" s="849"/>
      <c r="N365" s="849">
        <v>20</v>
      </c>
      <c r="O365" s="849">
        <v>46580</v>
      </c>
      <c r="P365" s="837"/>
      <c r="Q365" s="850">
        <v>2329</v>
      </c>
    </row>
    <row r="366" spans="1:17" ht="14.4" customHeight="1" x14ac:dyDescent="0.3">
      <c r="A366" s="831" t="s">
        <v>557</v>
      </c>
      <c r="B366" s="832" t="s">
        <v>3357</v>
      </c>
      <c r="C366" s="832" t="s">
        <v>3044</v>
      </c>
      <c r="D366" s="832" t="s">
        <v>3196</v>
      </c>
      <c r="E366" s="832" t="s">
        <v>3195</v>
      </c>
      <c r="F366" s="849"/>
      <c r="G366" s="849"/>
      <c r="H366" s="849"/>
      <c r="I366" s="849"/>
      <c r="J366" s="849"/>
      <c r="K366" s="849"/>
      <c r="L366" s="849"/>
      <c r="M366" s="849"/>
      <c r="N366" s="849">
        <v>22</v>
      </c>
      <c r="O366" s="849">
        <v>205722</v>
      </c>
      <c r="P366" s="837"/>
      <c r="Q366" s="850">
        <v>9351</v>
      </c>
    </row>
    <row r="367" spans="1:17" ht="14.4" customHeight="1" x14ac:dyDescent="0.3">
      <c r="A367" s="831" t="s">
        <v>557</v>
      </c>
      <c r="B367" s="832" t="s">
        <v>3357</v>
      </c>
      <c r="C367" s="832" t="s">
        <v>3044</v>
      </c>
      <c r="D367" s="832" t="s">
        <v>3202</v>
      </c>
      <c r="E367" s="832" t="s">
        <v>3203</v>
      </c>
      <c r="F367" s="849"/>
      <c r="G367" s="849"/>
      <c r="H367" s="849"/>
      <c r="I367" s="849"/>
      <c r="J367" s="849">
        <v>7</v>
      </c>
      <c r="K367" s="849">
        <v>84280</v>
      </c>
      <c r="L367" s="849">
        <v>1</v>
      </c>
      <c r="M367" s="849">
        <v>12040</v>
      </c>
      <c r="N367" s="849"/>
      <c r="O367" s="849"/>
      <c r="P367" s="837"/>
      <c r="Q367" s="850"/>
    </row>
    <row r="368" spans="1:17" ht="14.4" customHeight="1" x14ac:dyDescent="0.3">
      <c r="A368" s="831" t="s">
        <v>557</v>
      </c>
      <c r="B368" s="832" t="s">
        <v>3357</v>
      </c>
      <c r="C368" s="832" t="s">
        <v>3044</v>
      </c>
      <c r="D368" s="832" t="s">
        <v>3204</v>
      </c>
      <c r="E368" s="832" t="s">
        <v>3205</v>
      </c>
      <c r="F368" s="849"/>
      <c r="G368" s="849"/>
      <c r="H368" s="849"/>
      <c r="I368" s="849"/>
      <c r="J368" s="849"/>
      <c r="K368" s="849"/>
      <c r="L368" s="849"/>
      <c r="M368" s="849"/>
      <c r="N368" s="849">
        <v>4</v>
      </c>
      <c r="O368" s="849">
        <v>48326.559999999998</v>
      </c>
      <c r="P368" s="837"/>
      <c r="Q368" s="850">
        <v>12081.64</v>
      </c>
    </row>
    <row r="369" spans="1:17" ht="14.4" customHeight="1" x14ac:dyDescent="0.3">
      <c r="A369" s="831" t="s">
        <v>557</v>
      </c>
      <c r="B369" s="832" t="s">
        <v>3357</v>
      </c>
      <c r="C369" s="832" t="s">
        <v>3044</v>
      </c>
      <c r="D369" s="832" t="s">
        <v>3427</v>
      </c>
      <c r="E369" s="832" t="s">
        <v>3428</v>
      </c>
      <c r="F369" s="849"/>
      <c r="G369" s="849"/>
      <c r="H369" s="849"/>
      <c r="I369" s="849"/>
      <c r="J369" s="849">
        <v>4</v>
      </c>
      <c r="K369" s="849">
        <v>9812</v>
      </c>
      <c r="L369" s="849">
        <v>1</v>
      </c>
      <c r="M369" s="849">
        <v>2453</v>
      </c>
      <c r="N369" s="849"/>
      <c r="O369" s="849"/>
      <c r="P369" s="837"/>
      <c r="Q369" s="850"/>
    </row>
    <row r="370" spans="1:17" ht="14.4" customHeight="1" x14ac:dyDescent="0.3">
      <c r="A370" s="831" t="s">
        <v>557</v>
      </c>
      <c r="B370" s="832" t="s">
        <v>3357</v>
      </c>
      <c r="C370" s="832" t="s">
        <v>3044</v>
      </c>
      <c r="D370" s="832" t="s">
        <v>3206</v>
      </c>
      <c r="E370" s="832" t="s">
        <v>3203</v>
      </c>
      <c r="F370" s="849"/>
      <c r="G370" s="849"/>
      <c r="H370" s="849"/>
      <c r="I370" s="849"/>
      <c r="J370" s="849">
        <v>2</v>
      </c>
      <c r="K370" s="849">
        <v>17294</v>
      </c>
      <c r="L370" s="849">
        <v>1</v>
      </c>
      <c r="M370" s="849">
        <v>8647</v>
      </c>
      <c r="N370" s="849"/>
      <c r="O370" s="849"/>
      <c r="P370" s="837"/>
      <c r="Q370" s="850"/>
    </row>
    <row r="371" spans="1:17" ht="14.4" customHeight="1" x14ac:dyDescent="0.3">
      <c r="A371" s="831" t="s">
        <v>557</v>
      </c>
      <c r="B371" s="832" t="s">
        <v>3357</v>
      </c>
      <c r="C371" s="832" t="s">
        <v>3044</v>
      </c>
      <c r="D371" s="832" t="s">
        <v>3209</v>
      </c>
      <c r="E371" s="832" t="s">
        <v>3203</v>
      </c>
      <c r="F371" s="849"/>
      <c r="G371" s="849"/>
      <c r="H371" s="849"/>
      <c r="I371" s="849"/>
      <c r="J371" s="849">
        <v>9</v>
      </c>
      <c r="K371" s="849">
        <v>18324</v>
      </c>
      <c r="L371" s="849">
        <v>1</v>
      </c>
      <c r="M371" s="849">
        <v>2036</v>
      </c>
      <c r="N371" s="849"/>
      <c r="O371" s="849"/>
      <c r="P371" s="837"/>
      <c r="Q371" s="850"/>
    </row>
    <row r="372" spans="1:17" ht="14.4" customHeight="1" x14ac:dyDescent="0.3">
      <c r="A372" s="831" t="s">
        <v>557</v>
      </c>
      <c r="B372" s="832" t="s">
        <v>3357</v>
      </c>
      <c r="C372" s="832" t="s">
        <v>3044</v>
      </c>
      <c r="D372" s="832" t="s">
        <v>3429</v>
      </c>
      <c r="E372" s="832" t="s">
        <v>3428</v>
      </c>
      <c r="F372" s="849"/>
      <c r="G372" s="849"/>
      <c r="H372" s="849"/>
      <c r="I372" s="849"/>
      <c r="J372" s="849">
        <v>1</v>
      </c>
      <c r="K372" s="849">
        <v>15842</v>
      </c>
      <c r="L372" s="849">
        <v>1</v>
      </c>
      <c r="M372" s="849">
        <v>15842</v>
      </c>
      <c r="N372" s="849"/>
      <c r="O372" s="849"/>
      <c r="P372" s="837"/>
      <c r="Q372" s="850"/>
    </row>
    <row r="373" spans="1:17" ht="14.4" customHeight="1" x14ac:dyDescent="0.3">
      <c r="A373" s="831" t="s">
        <v>557</v>
      </c>
      <c r="B373" s="832" t="s">
        <v>3357</v>
      </c>
      <c r="C373" s="832" t="s">
        <v>3044</v>
      </c>
      <c r="D373" s="832" t="s">
        <v>3212</v>
      </c>
      <c r="E373" s="832" t="s">
        <v>3195</v>
      </c>
      <c r="F373" s="849"/>
      <c r="G373" s="849"/>
      <c r="H373" s="849"/>
      <c r="I373" s="849"/>
      <c r="J373" s="849"/>
      <c r="K373" s="849"/>
      <c r="L373" s="849"/>
      <c r="M373" s="849"/>
      <c r="N373" s="849">
        <v>2</v>
      </c>
      <c r="O373" s="849">
        <v>11040</v>
      </c>
      <c r="P373" s="837"/>
      <c r="Q373" s="850">
        <v>5520</v>
      </c>
    </row>
    <row r="374" spans="1:17" ht="14.4" customHeight="1" x14ac:dyDescent="0.3">
      <c r="A374" s="831" t="s">
        <v>557</v>
      </c>
      <c r="B374" s="832" t="s">
        <v>3357</v>
      </c>
      <c r="C374" s="832" t="s">
        <v>3044</v>
      </c>
      <c r="D374" s="832" t="s">
        <v>3213</v>
      </c>
      <c r="E374" s="832" t="s">
        <v>3195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1920.5</v>
      </c>
      <c r="P374" s="837"/>
      <c r="Q374" s="850">
        <v>1920.5</v>
      </c>
    </row>
    <row r="375" spans="1:17" ht="14.4" customHeight="1" x14ac:dyDescent="0.3">
      <c r="A375" s="831" t="s">
        <v>557</v>
      </c>
      <c r="B375" s="832" t="s">
        <v>3357</v>
      </c>
      <c r="C375" s="832" t="s">
        <v>3044</v>
      </c>
      <c r="D375" s="832" t="s">
        <v>3217</v>
      </c>
      <c r="E375" s="832" t="s">
        <v>3205</v>
      </c>
      <c r="F375" s="849"/>
      <c r="G375" s="849"/>
      <c r="H375" s="849"/>
      <c r="I375" s="849"/>
      <c r="J375" s="849"/>
      <c r="K375" s="849"/>
      <c r="L375" s="849"/>
      <c r="M375" s="849"/>
      <c r="N375" s="849">
        <v>4</v>
      </c>
      <c r="O375" s="849">
        <v>5822.48</v>
      </c>
      <c r="P375" s="837"/>
      <c r="Q375" s="850">
        <v>1455.62</v>
      </c>
    </row>
    <row r="376" spans="1:17" ht="14.4" customHeight="1" x14ac:dyDescent="0.3">
      <c r="A376" s="831" t="s">
        <v>557</v>
      </c>
      <c r="B376" s="832" t="s">
        <v>3357</v>
      </c>
      <c r="C376" s="832" t="s">
        <v>3044</v>
      </c>
      <c r="D376" s="832" t="s">
        <v>3430</v>
      </c>
      <c r="E376" s="832" t="s">
        <v>3431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47653</v>
      </c>
      <c r="P376" s="837"/>
      <c r="Q376" s="850">
        <v>47653</v>
      </c>
    </row>
    <row r="377" spans="1:17" ht="14.4" customHeight="1" x14ac:dyDescent="0.3">
      <c r="A377" s="831" t="s">
        <v>557</v>
      </c>
      <c r="B377" s="832" t="s">
        <v>3357</v>
      </c>
      <c r="C377" s="832" t="s">
        <v>3044</v>
      </c>
      <c r="D377" s="832" t="s">
        <v>3432</v>
      </c>
      <c r="E377" s="832" t="s">
        <v>3086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1978.94</v>
      </c>
      <c r="P377" s="837"/>
      <c r="Q377" s="850">
        <v>1978.94</v>
      </c>
    </row>
    <row r="378" spans="1:17" ht="14.4" customHeight="1" x14ac:dyDescent="0.3">
      <c r="A378" s="831" t="s">
        <v>557</v>
      </c>
      <c r="B378" s="832" t="s">
        <v>3357</v>
      </c>
      <c r="C378" s="832" t="s">
        <v>2901</v>
      </c>
      <c r="D378" s="832" t="s">
        <v>3433</v>
      </c>
      <c r="E378" s="832" t="s">
        <v>3434</v>
      </c>
      <c r="F378" s="849">
        <v>20</v>
      </c>
      <c r="G378" s="849">
        <v>639320</v>
      </c>
      <c r="H378" s="849">
        <v>1.4285714285714286</v>
      </c>
      <c r="I378" s="849">
        <v>31966</v>
      </c>
      <c r="J378" s="849">
        <v>14</v>
      </c>
      <c r="K378" s="849">
        <v>447524</v>
      </c>
      <c r="L378" s="849">
        <v>1</v>
      </c>
      <c r="M378" s="849">
        <v>31966</v>
      </c>
      <c r="N378" s="849">
        <v>16</v>
      </c>
      <c r="O378" s="849">
        <v>511456</v>
      </c>
      <c r="P378" s="837">
        <v>1.1428571428571428</v>
      </c>
      <c r="Q378" s="850">
        <v>31966</v>
      </c>
    </row>
    <row r="379" spans="1:17" ht="14.4" customHeight="1" x14ac:dyDescent="0.3">
      <c r="A379" s="831" t="s">
        <v>557</v>
      </c>
      <c r="B379" s="832" t="s">
        <v>3357</v>
      </c>
      <c r="C379" s="832" t="s">
        <v>2901</v>
      </c>
      <c r="D379" s="832" t="s">
        <v>3435</v>
      </c>
      <c r="E379" s="832" t="s">
        <v>3436</v>
      </c>
      <c r="F379" s="849">
        <v>192</v>
      </c>
      <c r="G379" s="849">
        <v>2284224</v>
      </c>
      <c r="H379" s="849">
        <v>0.90995260663507105</v>
      </c>
      <c r="I379" s="849">
        <v>11897</v>
      </c>
      <c r="J379" s="849">
        <v>211</v>
      </c>
      <c r="K379" s="849">
        <v>2510267</v>
      </c>
      <c r="L379" s="849">
        <v>1</v>
      </c>
      <c r="M379" s="849">
        <v>11897</v>
      </c>
      <c r="N379" s="849">
        <v>184</v>
      </c>
      <c r="O379" s="849">
        <v>2189048</v>
      </c>
      <c r="P379" s="837">
        <v>0.87203791469194314</v>
      </c>
      <c r="Q379" s="850">
        <v>11897</v>
      </c>
    </row>
    <row r="380" spans="1:17" ht="14.4" customHeight="1" x14ac:dyDescent="0.3">
      <c r="A380" s="831" t="s">
        <v>557</v>
      </c>
      <c r="B380" s="832" t="s">
        <v>3357</v>
      </c>
      <c r="C380" s="832" t="s">
        <v>2901</v>
      </c>
      <c r="D380" s="832" t="s">
        <v>3437</v>
      </c>
      <c r="E380" s="832" t="s">
        <v>3438</v>
      </c>
      <c r="F380" s="849">
        <v>12</v>
      </c>
      <c r="G380" s="849">
        <v>10032</v>
      </c>
      <c r="H380" s="849">
        <v>0.92222835079977938</v>
      </c>
      <c r="I380" s="849">
        <v>836</v>
      </c>
      <c r="J380" s="849">
        <v>13</v>
      </c>
      <c r="K380" s="849">
        <v>10878</v>
      </c>
      <c r="L380" s="849">
        <v>1</v>
      </c>
      <c r="M380" s="849">
        <v>836.76923076923072</v>
      </c>
      <c r="N380" s="849">
        <v>5</v>
      </c>
      <c r="O380" s="849">
        <v>4195</v>
      </c>
      <c r="P380" s="837">
        <v>0.38564074278359994</v>
      </c>
      <c r="Q380" s="850">
        <v>839</v>
      </c>
    </row>
    <row r="381" spans="1:17" ht="14.4" customHeight="1" x14ac:dyDescent="0.3">
      <c r="A381" s="831" t="s">
        <v>557</v>
      </c>
      <c r="B381" s="832" t="s">
        <v>3357</v>
      </c>
      <c r="C381" s="832" t="s">
        <v>2901</v>
      </c>
      <c r="D381" s="832" t="s">
        <v>3274</v>
      </c>
      <c r="E381" s="832" t="s">
        <v>3275</v>
      </c>
      <c r="F381" s="849">
        <v>0</v>
      </c>
      <c r="G381" s="849">
        <v>0</v>
      </c>
      <c r="H381" s="849"/>
      <c r="I381" s="849"/>
      <c r="J381" s="849">
        <v>0</v>
      </c>
      <c r="K381" s="849">
        <v>0</v>
      </c>
      <c r="L381" s="849"/>
      <c r="M381" s="849"/>
      <c r="N381" s="849">
        <v>0</v>
      </c>
      <c r="O381" s="849">
        <v>0</v>
      </c>
      <c r="P381" s="837"/>
      <c r="Q381" s="850"/>
    </row>
    <row r="382" spans="1:17" ht="14.4" customHeight="1" x14ac:dyDescent="0.3">
      <c r="A382" s="831" t="s">
        <v>557</v>
      </c>
      <c r="B382" s="832" t="s">
        <v>3357</v>
      </c>
      <c r="C382" s="832" t="s">
        <v>2901</v>
      </c>
      <c r="D382" s="832" t="s">
        <v>3276</v>
      </c>
      <c r="E382" s="832" t="s">
        <v>3277</v>
      </c>
      <c r="F382" s="849">
        <v>231</v>
      </c>
      <c r="G382" s="849">
        <v>0</v>
      </c>
      <c r="H382" s="849"/>
      <c r="I382" s="849">
        <v>0</v>
      </c>
      <c r="J382" s="849">
        <v>244</v>
      </c>
      <c r="K382" s="849">
        <v>0</v>
      </c>
      <c r="L382" s="849"/>
      <c r="M382" s="849">
        <v>0</v>
      </c>
      <c r="N382" s="849">
        <v>228</v>
      </c>
      <c r="O382" s="849">
        <v>0</v>
      </c>
      <c r="P382" s="837"/>
      <c r="Q382" s="850">
        <v>0</v>
      </c>
    </row>
    <row r="383" spans="1:17" ht="14.4" customHeight="1" x14ac:dyDescent="0.3">
      <c r="A383" s="831" t="s">
        <v>557</v>
      </c>
      <c r="B383" s="832" t="s">
        <v>3357</v>
      </c>
      <c r="C383" s="832" t="s">
        <v>2901</v>
      </c>
      <c r="D383" s="832" t="s">
        <v>3439</v>
      </c>
      <c r="E383" s="832" t="s">
        <v>3440</v>
      </c>
      <c r="F383" s="849">
        <v>13</v>
      </c>
      <c r="G383" s="849">
        <v>0</v>
      </c>
      <c r="H383" s="849"/>
      <c r="I383" s="849">
        <v>0</v>
      </c>
      <c r="J383" s="849">
        <v>5</v>
      </c>
      <c r="K383" s="849">
        <v>0</v>
      </c>
      <c r="L383" s="849"/>
      <c r="M383" s="849">
        <v>0</v>
      </c>
      <c r="N383" s="849">
        <v>10</v>
      </c>
      <c r="O383" s="849">
        <v>0</v>
      </c>
      <c r="P383" s="837"/>
      <c r="Q383" s="850">
        <v>0</v>
      </c>
    </row>
    <row r="384" spans="1:17" ht="14.4" customHeight="1" x14ac:dyDescent="0.3">
      <c r="A384" s="831" t="s">
        <v>557</v>
      </c>
      <c r="B384" s="832" t="s">
        <v>3357</v>
      </c>
      <c r="C384" s="832" t="s">
        <v>2901</v>
      </c>
      <c r="D384" s="832" t="s">
        <v>3441</v>
      </c>
      <c r="E384" s="832" t="s">
        <v>3442</v>
      </c>
      <c r="F384" s="849">
        <v>26</v>
      </c>
      <c r="G384" s="849">
        <v>0</v>
      </c>
      <c r="H384" s="849"/>
      <c r="I384" s="849">
        <v>0</v>
      </c>
      <c r="J384" s="849">
        <v>17</v>
      </c>
      <c r="K384" s="849">
        <v>0</v>
      </c>
      <c r="L384" s="849"/>
      <c r="M384" s="849">
        <v>0</v>
      </c>
      <c r="N384" s="849">
        <v>24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557</v>
      </c>
      <c r="B385" s="832" t="s">
        <v>3357</v>
      </c>
      <c r="C385" s="832" t="s">
        <v>2901</v>
      </c>
      <c r="D385" s="832" t="s">
        <v>3278</v>
      </c>
      <c r="E385" s="832" t="s">
        <v>3279</v>
      </c>
      <c r="F385" s="849">
        <v>19</v>
      </c>
      <c r="G385" s="849">
        <v>0</v>
      </c>
      <c r="H385" s="849"/>
      <c r="I385" s="849">
        <v>0</v>
      </c>
      <c r="J385" s="849">
        <v>14</v>
      </c>
      <c r="K385" s="849">
        <v>0</v>
      </c>
      <c r="L385" s="849"/>
      <c r="M385" s="849">
        <v>0</v>
      </c>
      <c r="N385" s="849">
        <v>14</v>
      </c>
      <c r="O385" s="849">
        <v>0</v>
      </c>
      <c r="P385" s="837"/>
      <c r="Q385" s="850">
        <v>0</v>
      </c>
    </row>
    <row r="386" spans="1:17" ht="14.4" customHeight="1" x14ac:dyDescent="0.3">
      <c r="A386" s="831" t="s">
        <v>557</v>
      </c>
      <c r="B386" s="832" t="s">
        <v>3357</v>
      </c>
      <c r="C386" s="832" t="s">
        <v>2901</v>
      </c>
      <c r="D386" s="832" t="s">
        <v>2926</v>
      </c>
      <c r="E386" s="832" t="s">
        <v>2927</v>
      </c>
      <c r="F386" s="849">
        <v>83</v>
      </c>
      <c r="G386" s="849">
        <v>20801</v>
      </c>
      <c r="H386" s="849">
        <v>1.3154366660342756</v>
      </c>
      <c r="I386" s="849">
        <v>250.6144578313253</v>
      </c>
      <c r="J386" s="849">
        <v>63</v>
      </c>
      <c r="K386" s="849">
        <v>15813</v>
      </c>
      <c r="L386" s="849">
        <v>1</v>
      </c>
      <c r="M386" s="849">
        <v>251</v>
      </c>
      <c r="N386" s="849">
        <v>79</v>
      </c>
      <c r="O386" s="849">
        <v>19908</v>
      </c>
      <c r="P386" s="837">
        <v>1.2589641434262948</v>
      </c>
      <c r="Q386" s="850">
        <v>252</v>
      </c>
    </row>
    <row r="387" spans="1:17" ht="14.4" customHeight="1" x14ac:dyDescent="0.3">
      <c r="A387" s="831" t="s">
        <v>557</v>
      </c>
      <c r="B387" s="832" t="s">
        <v>3357</v>
      </c>
      <c r="C387" s="832" t="s">
        <v>2901</v>
      </c>
      <c r="D387" s="832" t="s">
        <v>3443</v>
      </c>
      <c r="E387" s="832" t="s">
        <v>3442</v>
      </c>
      <c r="F387" s="849">
        <v>18</v>
      </c>
      <c r="G387" s="849">
        <v>0</v>
      </c>
      <c r="H387" s="849"/>
      <c r="I387" s="849">
        <v>0</v>
      </c>
      <c r="J387" s="849">
        <v>14</v>
      </c>
      <c r="K387" s="849">
        <v>0</v>
      </c>
      <c r="L387" s="849"/>
      <c r="M387" s="849">
        <v>0</v>
      </c>
      <c r="N387" s="849">
        <v>12</v>
      </c>
      <c r="O387" s="849">
        <v>0</v>
      </c>
      <c r="P387" s="837"/>
      <c r="Q387" s="850">
        <v>0</v>
      </c>
    </row>
    <row r="388" spans="1:17" ht="14.4" customHeight="1" x14ac:dyDescent="0.3">
      <c r="A388" s="831" t="s">
        <v>557</v>
      </c>
      <c r="B388" s="832" t="s">
        <v>3357</v>
      </c>
      <c r="C388" s="832" t="s">
        <v>2901</v>
      </c>
      <c r="D388" s="832" t="s">
        <v>3444</v>
      </c>
      <c r="E388" s="832" t="s">
        <v>3445</v>
      </c>
      <c r="F388" s="849">
        <v>84</v>
      </c>
      <c r="G388" s="849">
        <v>459984</v>
      </c>
      <c r="H388" s="849">
        <v>0.82352941176470584</v>
      </c>
      <c r="I388" s="849">
        <v>5476</v>
      </c>
      <c r="J388" s="849">
        <v>102</v>
      </c>
      <c r="K388" s="849">
        <v>558552</v>
      </c>
      <c r="L388" s="849">
        <v>1</v>
      </c>
      <c r="M388" s="849">
        <v>5476</v>
      </c>
      <c r="N388" s="849">
        <v>92</v>
      </c>
      <c r="O388" s="849">
        <v>503792</v>
      </c>
      <c r="P388" s="837">
        <v>0.90196078431372551</v>
      </c>
      <c r="Q388" s="850">
        <v>5476</v>
      </c>
    </row>
    <row r="389" spans="1:17" ht="14.4" customHeight="1" x14ac:dyDescent="0.3">
      <c r="A389" s="831" t="s">
        <v>557</v>
      </c>
      <c r="B389" s="832" t="s">
        <v>3357</v>
      </c>
      <c r="C389" s="832" t="s">
        <v>2901</v>
      </c>
      <c r="D389" s="832" t="s">
        <v>3446</v>
      </c>
      <c r="E389" s="832" t="s">
        <v>3447</v>
      </c>
      <c r="F389" s="849">
        <v>121</v>
      </c>
      <c r="G389" s="849">
        <v>2899886</v>
      </c>
      <c r="H389" s="849">
        <v>1.1634615384615385</v>
      </c>
      <c r="I389" s="849">
        <v>23966</v>
      </c>
      <c r="J389" s="849">
        <v>104</v>
      </c>
      <c r="K389" s="849">
        <v>2492464</v>
      </c>
      <c r="L389" s="849">
        <v>1</v>
      </c>
      <c r="M389" s="849">
        <v>23966</v>
      </c>
      <c r="N389" s="849">
        <v>108</v>
      </c>
      <c r="O389" s="849">
        <v>2588328</v>
      </c>
      <c r="P389" s="837">
        <v>1.0384615384615385</v>
      </c>
      <c r="Q389" s="850">
        <v>23966</v>
      </c>
    </row>
    <row r="390" spans="1:17" ht="14.4" customHeight="1" x14ac:dyDescent="0.3">
      <c r="A390" s="831" t="s">
        <v>557</v>
      </c>
      <c r="B390" s="832" t="s">
        <v>3357</v>
      </c>
      <c r="C390" s="832" t="s">
        <v>2901</v>
      </c>
      <c r="D390" s="832" t="s">
        <v>3448</v>
      </c>
      <c r="E390" s="832" t="s">
        <v>3449</v>
      </c>
      <c r="F390" s="849">
        <v>106</v>
      </c>
      <c r="G390" s="849">
        <v>707656</v>
      </c>
      <c r="H390" s="849">
        <v>0.74125874125874125</v>
      </c>
      <c r="I390" s="849">
        <v>6676</v>
      </c>
      <c r="J390" s="849">
        <v>143</v>
      </c>
      <c r="K390" s="849">
        <v>954668</v>
      </c>
      <c r="L390" s="849">
        <v>1</v>
      </c>
      <c r="M390" s="849">
        <v>6676</v>
      </c>
      <c r="N390" s="849">
        <v>136</v>
      </c>
      <c r="O390" s="849">
        <v>907936</v>
      </c>
      <c r="P390" s="837">
        <v>0.95104895104895104</v>
      </c>
      <c r="Q390" s="850">
        <v>6676</v>
      </c>
    </row>
    <row r="391" spans="1:17" ht="14.4" customHeight="1" x14ac:dyDescent="0.3">
      <c r="A391" s="831" t="s">
        <v>557</v>
      </c>
      <c r="B391" s="832" t="s">
        <v>3357</v>
      </c>
      <c r="C391" s="832" t="s">
        <v>2901</v>
      </c>
      <c r="D391" s="832" t="s">
        <v>3450</v>
      </c>
      <c r="E391" s="832" t="s">
        <v>3442</v>
      </c>
      <c r="F391" s="849">
        <v>2</v>
      </c>
      <c r="G391" s="849">
        <v>0</v>
      </c>
      <c r="H391" s="849"/>
      <c r="I391" s="849">
        <v>0</v>
      </c>
      <c r="J391" s="849"/>
      <c r="K391" s="849"/>
      <c r="L391" s="849"/>
      <c r="M391" s="849"/>
      <c r="N391" s="849">
        <v>1</v>
      </c>
      <c r="O391" s="849">
        <v>0</v>
      </c>
      <c r="P391" s="837"/>
      <c r="Q391" s="850">
        <v>0</v>
      </c>
    </row>
    <row r="392" spans="1:17" ht="14.4" customHeight="1" x14ac:dyDescent="0.3">
      <c r="A392" s="831" t="s">
        <v>557</v>
      </c>
      <c r="B392" s="832" t="s">
        <v>3357</v>
      </c>
      <c r="C392" s="832" t="s">
        <v>2901</v>
      </c>
      <c r="D392" s="832" t="s">
        <v>3451</v>
      </c>
      <c r="E392" s="832" t="s">
        <v>3452</v>
      </c>
      <c r="F392" s="849">
        <v>141</v>
      </c>
      <c r="G392" s="849">
        <v>3943206</v>
      </c>
      <c r="H392" s="849">
        <v>1.5666666666666667</v>
      </c>
      <c r="I392" s="849">
        <v>27966</v>
      </c>
      <c r="J392" s="849">
        <v>90</v>
      </c>
      <c r="K392" s="849">
        <v>2516940</v>
      </c>
      <c r="L392" s="849">
        <v>1</v>
      </c>
      <c r="M392" s="849">
        <v>27966</v>
      </c>
      <c r="N392" s="849">
        <v>89</v>
      </c>
      <c r="O392" s="849">
        <v>2488974</v>
      </c>
      <c r="P392" s="837">
        <v>0.98888888888888893</v>
      </c>
      <c r="Q392" s="850">
        <v>27966</v>
      </c>
    </row>
    <row r="393" spans="1:17" ht="14.4" customHeight="1" x14ac:dyDescent="0.3">
      <c r="A393" s="831" t="s">
        <v>557</v>
      </c>
      <c r="B393" s="832" t="s">
        <v>3357</v>
      </c>
      <c r="C393" s="832" t="s">
        <v>2901</v>
      </c>
      <c r="D393" s="832" t="s">
        <v>2946</v>
      </c>
      <c r="E393" s="832" t="s">
        <v>2947</v>
      </c>
      <c r="F393" s="849">
        <v>89</v>
      </c>
      <c r="G393" s="849">
        <v>33039</v>
      </c>
      <c r="H393" s="849">
        <v>1.3223004882734331</v>
      </c>
      <c r="I393" s="849">
        <v>371.22471910112358</v>
      </c>
      <c r="J393" s="849">
        <v>67</v>
      </c>
      <c r="K393" s="849">
        <v>24986</v>
      </c>
      <c r="L393" s="849">
        <v>1</v>
      </c>
      <c r="M393" s="849">
        <v>372.92537313432837</v>
      </c>
      <c r="N393" s="849">
        <v>77</v>
      </c>
      <c r="O393" s="849">
        <v>28795</v>
      </c>
      <c r="P393" s="837">
        <v>1.1524453694068679</v>
      </c>
      <c r="Q393" s="850">
        <v>373.96103896103898</v>
      </c>
    </row>
    <row r="394" spans="1:17" ht="14.4" customHeight="1" x14ac:dyDescent="0.3">
      <c r="A394" s="831" t="s">
        <v>557</v>
      </c>
      <c r="B394" s="832" t="s">
        <v>3357</v>
      </c>
      <c r="C394" s="832" t="s">
        <v>2901</v>
      </c>
      <c r="D394" s="832" t="s">
        <v>3314</v>
      </c>
      <c r="E394" s="832" t="s">
        <v>3315</v>
      </c>
      <c r="F394" s="849">
        <v>38</v>
      </c>
      <c r="G394" s="849">
        <v>0</v>
      </c>
      <c r="H394" s="849"/>
      <c r="I394" s="849">
        <v>0</v>
      </c>
      <c r="J394" s="849">
        <v>26</v>
      </c>
      <c r="K394" s="849">
        <v>0</v>
      </c>
      <c r="L394" s="849"/>
      <c r="M394" s="849">
        <v>0</v>
      </c>
      <c r="N394" s="849">
        <v>23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557</v>
      </c>
      <c r="B395" s="832" t="s">
        <v>3453</v>
      </c>
      <c r="C395" s="832" t="s">
        <v>2901</v>
      </c>
      <c r="D395" s="832" t="s">
        <v>3454</v>
      </c>
      <c r="E395" s="832" t="s">
        <v>3455</v>
      </c>
      <c r="F395" s="849">
        <v>1</v>
      </c>
      <c r="G395" s="849">
        <v>4203</v>
      </c>
      <c r="H395" s="849"/>
      <c r="I395" s="849">
        <v>4203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557</v>
      </c>
      <c r="B396" s="832" t="s">
        <v>3453</v>
      </c>
      <c r="C396" s="832" t="s">
        <v>2901</v>
      </c>
      <c r="D396" s="832" t="s">
        <v>3456</v>
      </c>
      <c r="E396" s="832" t="s">
        <v>3457</v>
      </c>
      <c r="F396" s="849">
        <v>1</v>
      </c>
      <c r="G396" s="849">
        <v>1547</v>
      </c>
      <c r="H396" s="849"/>
      <c r="I396" s="849">
        <v>1547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557</v>
      </c>
      <c r="B397" s="832" t="s">
        <v>3453</v>
      </c>
      <c r="C397" s="832" t="s">
        <v>2901</v>
      </c>
      <c r="D397" s="832" t="s">
        <v>3458</v>
      </c>
      <c r="E397" s="832" t="s">
        <v>3459</v>
      </c>
      <c r="F397" s="849">
        <v>1</v>
      </c>
      <c r="G397" s="849">
        <v>710</v>
      </c>
      <c r="H397" s="849"/>
      <c r="I397" s="849">
        <v>710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557</v>
      </c>
      <c r="B398" s="832" t="s">
        <v>3460</v>
      </c>
      <c r="C398" s="832" t="s">
        <v>2901</v>
      </c>
      <c r="D398" s="832" t="s">
        <v>3461</v>
      </c>
      <c r="E398" s="832" t="s">
        <v>3462</v>
      </c>
      <c r="F398" s="849"/>
      <c r="G398" s="849"/>
      <c r="H398" s="849"/>
      <c r="I398" s="849"/>
      <c r="J398" s="849">
        <v>1</v>
      </c>
      <c r="K398" s="849">
        <v>2564</v>
      </c>
      <c r="L398" s="849">
        <v>1</v>
      </c>
      <c r="M398" s="849">
        <v>2564</v>
      </c>
      <c r="N398" s="849"/>
      <c r="O398" s="849"/>
      <c r="P398" s="837"/>
      <c r="Q398" s="850"/>
    </row>
    <row r="399" spans="1:17" ht="14.4" customHeight="1" x14ac:dyDescent="0.3">
      <c r="A399" s="831" t="s">
        <v>557</v>
      </c>
      <c r="B399" s="832" t="s">
        <v>3460</v>
      </c>
      <c r="C399" s="832" t="s">
        <v>2901</v>
      </c>
      <c r="D399" s="832" t="s">
        <v>3463</v>
      </c>
      <c r="E399" s="832" t="s">
        <v>3464</v>
      </c>
      <c r="F399" s="849"/>
      <c r="G399" s="849"/>
      <c r="H399" s="849"/>
      <c r="I399" s="849"/>
      <c r="J399" s="849">
        <v>1</v>
      </c>
      <c r="K399" s="849">
        <v>3121</v>
      </c>
      <c r="L399" s="849">
        <v>1</v>
      </c>
      <c r="M399" s="849">
        <v>3121</v>
      </c>
      <c r="N399" s="849"/>
      <c r="O399" s="849"/>
      <c r="P399" s="837"/>
      <c r="Q399" s="850"/>
    </row>
    <row r="400" spans="1:17" ht="14.4" customHeight="1" x14ac:dyDescent="0.3">
      <c r="A400" s="831" t="s">
        <v>557</v>
      </c>
      <c r="B400" s="832" t="s">
        <v>3465</v>
      </c>
      <c r="C400" s="832" t="s">
        <v>2901</v>
      </c>
      <c r="D400" s="832" t="s">
        <v>3466</v>
      </c>
      <c r="E400" s="832" t="s">
        <v>3467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5088</v>
      </c>
      <c r="P400" s="837"/>
      <c r="Q400" s="850">
        <v>5088</v>
      </c>
    </row>
    <row r="401" spans="1:17" ht="14.4" customHeight="1" x14ac:dyDescent="0.3">
      <c r="A401" s="831" t="s">
        <v>557</v>
      </c>
      <c r="B401" s="832" t="s">
        <v>3465</v>
      </c>
      <c r="C401" s="832" t="s">
        <v>2901</v>
      </c>
      <c r="D401" s="832" t="s">
        <v>3468</v>
      </c>
      <c r="E401" s="832" t="s">
        <v>3469</v>
      </c>
      <c r="F401" s="849">
        <v>4</v>
      </c>
      <c r="G401" s="849">
        <v>1348</v>
      </c>
      <c r="H401" s="849">
        <v>0.44444444444444442</v>
      </c>
      <c r="I401" s="849">
        <v>337</v>
      </c>
      <c r="J401" s="849">
        <v>9</v>
      </c>
      <c r="K401" s="849">
        <v>3033</v>
      </c>
      <c r="L401" s="849">
        <v>1</v>
      </c>
      <c r="M401" s="849">
        <v>337</v>
      </c>
      <c r="N401" s="849">
        <v>7</v>
      </c>
      <c r="O401" s="849">
        <v>2373</v>
      </c>
      <c r="P401" s="837">
        <v>0.78239366963402568</v>
      </c>
      <c r="Q401" s="850">
        <v>339</v>
      </c>
    </row>
    <row r="402" spans="1:17" ht="14.4" customHeight="1" x14ac:dyDescent="0.3">
      <c r="A402" s="831" t="s">
        <v>557</v>
      </c>
      <c r="B402" s="832" t="s">
        <v>3465</v>
      </c>
      <c r="C402" s="832" t="s">
        <v>2901</v>
      </c>
      <c r="D402" s="832" t="s">
        <v>3470</v>
      </c>
      <c r="E402" s="832" t="s">
        <v>3471</v>
      </c>
      <c r="F402" s="849">
        <v>2</v>
      </c>
      <c r="G402" s="849">
        <v>1860</v>
      </c>
      <c r="H402" s="849">
        <v>0.4</v>
      </c>
      <c r="I402" s="849">
        <v>930</v>
      </c>
      <c r="J402" s="849">
        <v>5</v>
      </c>
      <c r="K402" s="849">
        <v>4650</v>
      </c>
      <c r="L402" s="849">
        <v>1</v>
      </c>
      <c r="M402" s="849">
        <v>930</v>
      </c>
      <c r="N402" s="849">
        <v>4</v>
      </c>
      <c r="O402" s="849">
        <v>3728</v>
      </c>
      <c r="P402" s="837">
        <v>0.80172043010752692</v>
      </c>
      <c r="Q402" s="850">
        <v>932</v>
      </c>
    </row>
    <row r="403" spans="1:17" ht="14.4" customHeight="1" x14ac:dyDescent="0.3">
      <c r="A403" s="831" t="s">
        <v>557</v>
      </c>
      <c r="B403" s="832" t="s">
        <v>3465</v>
      </c>
      <c r="C403" s="832" t="s">
        <v>2901</v>
      </c>
      <c r="D403" s="832" t="s">
        <v>3472</v>
      </c>
      <c r="E403" s="832" t="s">
        <v>3473</v>
      </c>
      <c r="F403" s="849">
        <v>23</v>
      </c>
      <c r="G403" s="849">
        <v>42803</v>
      </c>
      <c r="H403" s="849">
        <v>1.6420378256032531</v>
      </c>
      <c r="I403" s="849">
        <v>1861</v>
      </c>
      <c r="J403" s="849">
        <v>14</v>
      </c>
      <c r="K403" s="849">
        <v>26067</v>
      </c>
      <c r="L403" s="849">
        <v>1</v>
      </c>
      <c r="M403" s="849">
        <v>1861.9285714285713</v>
      </c>
      <c r="N403" s="849">
        <v>13</v>
      </c>
      <c r="O403" s="849">
        <v>24245</v>
      </c>
      <c r="P403" s="837">
        <v>0.93010319561130927</v>
      </c>
      <c r="Q403" s="850">
        <v>1865</v>
      </c>
    </row>
    <row r="404" spans="1:17" ht="14.4" customHeight="1" x14ac:dyDescent="0.3">
      <c r="A404" s="831" t="s">
        <v>557</v>
      </c>
      <c r="B404" s="832" t="s">
        <v>3465</v>
      </c>
      <c r="C404" s="832" t="s">
        <v>2901</v>
      </c>
      <c r="D404" s="832" t="s">
        <v>3474</v>
      </c>
      <c r="E404" s="832" t="s">
        <v>3475</v>
      </c>
      <c r="F404" s="849">
        <v>1</v>
      </c>
      <c r="G404" s="849">
        <v>2619</v>
      </c>
      <c r="H404" s="849"/>
      <c r="I404" s="849">
        <v>2619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557</v>
      </c>
      <c r="B405" s="832" t="s">
        <v>3465</v>
      </c>
      <c r="C405" s="832" t="s">
        <v>2901</v>
      </c>
      <c r="D405" s="832" t="s">
        <v>2948</v>
      </c>
      <c r="E405" s="832" t="s">
        <v>2949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557</v>
      </c>
      <c r="B406" s="832" t="s">
        <v>3465</v>
      </c>
      <c r="C406" s="832" t="s">
        <v>2901</v>
      </c>
      <c r="D406" s="832" t="s">
        <v>3476</v>
      </c>
      <c r="E406" s="832" t="s">
        <v>3477</v>
      </c>
      <c r="F406" s="849"/>
      <c r="G406" s="849"/>
      <c r="H406" s="849"/>
      <c r="I406" s="849"/>
      <c r="J406" s="849">
        <v>1</v>
      </c>
      <c r="K406" s="849">
        <v>556</v>
      </c>
      <c r="L406" s="849">
        <v>1</v>
      </c>
      <c r="M406" s="849">
        <v>556</v>
      </c>
      <c r="N406" s="849"/>
      <c r="O406" s="849"/>
      <c r="P406" s="837"/>
      <c r="Q406" s="850"/>
    </row>
    <row r="407" spans="1:17" ht="14.4" customHeight="1" x14ac:dyDescent="0.3">
      <c r="A407" s="831" t="s">
        <v>557</v>
      </c>
      <c r="B407" s="832" t="s">
        <v>3478</v>
      </c>
      <c r="C407" s="832" t="s">
        <v>2901</v>
      </c>
      <c r="D407" s="832" t="s">
        <v>3479</v>
      </c>
      <c r="E407" s="832" t="s">
        <v>3480</v>
      </c>
      <c r="F407" s="849"/>
      <c r="G407" s="849"/>
      <c r="H407" s="849"/>
      <c r="I407" s="849"/>
      <c r="J407" s="849">
        <v>1</v>
      </c>
      <c r="K407" s="849">
        <v>1133</v>
      </c>
      <c r="L407" s="849">
        <v>1</v>
      </c>
      <c r="M407" s="849">
        <v>1133</v>
      </c>
      <c r="N407" s="849"/>
      <c r="O407" s="849"/>
      <c r="P407" s="837"/>
      <c r="Q407" s="850"/>
    </row>
    <row r="408" spans="1:17" ht="14.4" customHeight="1" x14ac:dyDescent="0.3">
      <c r="A408" s="831" t="s">
        <v>557</v>
      </c>
      <c r="B408" s="832" t="s">
        <v>3481</v>
      </c>
      <c r="C408" s="832" t="s">
        <v>2901</v>
      </c>
      <c r="D408" s="832" t="s">
        <v>3482</v>
      </c>
      <c r="E408" s="832" t="s">
        <v>3483</v>
      </c>
      <c r="F408" s="849">
        <v>228</v>
      </c>
      <c r="G408" s="849">
        <v>182112</v>
      </c>
      <c r="H408" s="849">
        <v>0.93949649195212548</v>
      </c>
      <c r="I408" s="849">
        <v>798.73684210526312</v>
      </c>
      <c r="J408" s="849">
        <v>242</v>
      </c>
      <c r="K408" s="849">
        <v>193840</v>
      </c>
      <c r="L408" s="849">
        <v>1</v>
      </c>
      <c r="M408" s="849">
        <v>800.99173553719004</v>
      </c>
      <c r="N408" s="849">
        <v>266</v>
      </c>
      <c r="O408" s="849">
        <v>213330</v>
      </c>
      <c r="P408" s="837">
        <v>1.1005468427569129</v>
      </c>
      <c r="Q408" s="850">
        <v>801.99248120300751</v>
      </c>
    </row>
    <row r="409" spans="1:17" ht="14.4" customHeight="1" x14ac:dyDescent="0.3">
      <c r="A409" s="831" t="s">
        <v>3484</v>
      </c>
      <c r="B409" s="832" t="s">
        <v>2889</v>
      </c>
      <c r="C409" s="832" t="s">
        <v>2901</v>
      </c>
      <c r="D409" s="832" t="s">
        <v>2904</v>
      </c>
      <c r="E409" s="832" t="s">
        <v>2905</v>
      </c>
      <c r="F409" s="849">
        <v>1</v>
      </c>
      <c r="G409" s="849">
        <v>37</v>
      </c>
      <c r="H409" s="849"/>
      <c r="I409" s="849">
        <v>37</v>
      </c>
      <c r="J409" s="849"/>
      <c r="K409" s="849"/>
      <c r="L409" s="849"/>
      <c r="M409" s="849"/>
      <c r="N409" s="849">
        <v>2</v>
      </c>
      <c r="O409" s="849">
        <v>74</v>
      </c>
      <c r="P409" s="837"/>
      <c r="Q409" s="850">
        <v>37</v>
      </c>
    </row>
    <row r="410" spans="1:17" ht="14.4" customHeight="1" x14ac:dyDescent="0.3">
      <c r="A410" s="831" t="s">
        <v>3484</v>
      </c>
      <c r="B410" s="832" t="s">
        <v>2889</v>
      </c>
      <c r="C410" s="832" t="s">
        <v>2901</v>
      </c>
      <c r="D410" s="832" t="s">
        <v>2914</v>
      </c>
      <c r="E410" s="832" t="s">
        <v>2915</v>
      </c>
      <c r="F410" s="849">
        <v>16</v>
      </c>
      <c r="G410" s="849">
        <v>2016</v>
      </c>
      <c r="H410" s="849">
        <v>1</v>
      </c>
      <c r="I410" s="849">
        <v>126</v>
      </c>
      <c r="J410" s="849">
        <v>16</v>
      </c>
      <c r="K410" s="849">
        <v>2016</v>
      </c>
      <c r="L410" s="849">
        <v>1</v>
      </c>
      <c r="M410" s="849">
        <v>126</v>
      </c>
      <c r="N410" s="849">
        <v>9</v>
      </c>
      <c r="O410" s="849">
        <v>1143</v>
      </c>
      <c r="P410" s="837">
        <v>0.5669642857142857</v>
      </c>
      <c r="Q410" s="850">
        <v>127</v>
      </c>
    </row>
    <row r="411" spans="1:17" ht="14.4" customHeight="1" x14ac:dyDescent="0.3">
      <c r="A411" s="831" t="s">
        <v>3484</v>
      </c>
      <c r="B411" s="832" t="s">
        <v>2889</v>
      </c>
      <c r="C411" s="832" t="s">
        <v>2901</v>
      </c>
      <c r="D411" s="832" t="s">
        <v>2924</v>
      </c>
      <c r="E411" s="832" t="s">
        <v>2925</v>
      </c>
      <c r="F411" s="849"/>
      <c r="G411" s="849"/>
      <c r="H411" s="849"/>
      <c r="I411" s="849"/>
      <c r="J411" s="849">
        <v>4</v>
      </c>
      <c r="K411" s="849">
        <v>133.32</v>
      </c>
      <c r="L411" s="849">
        <v>1</v>
      </c>
      <c r="M411" s="849">
        <v>33.33</v>
      </c>
      <c r="N411" s="849">
        <v>3</v>
      </c>
      <c r="O411" s="849">
        <v>99.99</v>
      </c>
      <c r="P411" s="837">
        <v>0.75</v>
      </c>
      <c r="Q411" s="850">
        <v>33.33</v>
      </c>
    </row>
    <row r="412" spans="1:17" ht="14.4" customHeight="1" x14ac:dyDescent="0.3">
      <c r="A412" s="831" t="s">
        <v>3484</v>
      </c>
      <c r="B412" s="832" t="s">
        <v>2889</v>
      </c>
      <c r="C412" s="832" t="s">
        <v>2901</v>
      </c>
      <c r="D412" s="832" t="s">
        <v>2926</v>
      </c>
      <c r="E412" s="832" t="s">
        <v>2927</v>
      </c>
      <c r="F412" s="849">
        <v>11</v>
      </c>
      <c r="G412" s="849">
        <v>2761</v>
      </c>
      <c r="H412" s="849">
        <v>1.1000000000000001</v>
      </c>
      <c r="I412" s="849">
        <v>251</v>
      </c>
      <c r="J412" s="849">
        <v>10</v>
      </c>
      <c r="K412" s="849">
        <v>2510</v>
      </c>
      <c r="L412" s="849">
        <v>1</v>
      </c>
      <c r="M412" s="849">
        <v>251</v>
      </c>
      <c r="N412" s="849">
        <v>12</v>
      </c>
      <c r="O412" s="849">
        <v>3024</v>
      </c>
      <c r="P412" s="837">
        <v>1.204780876494024</v>
      </c>
      <c r="Q412" s="850">
        <v>252</v>
      </c>
    </row>
    <row r="413" spans="1:17" ht="14.4" customHeight="1" x14ac:dyDescent="0.3">
      <c r="A413" s="831" t="s">
        <v>3484</v>
      </c>
      <c r="B413" s="832" t="s">
        <v>2889</v>
      </c>
      <c r="C413" s="832" t="s">
        <v>2901</v>
      </c>
      <c r="D413" s="832" t="s">
        <v>2946</v>
      </c>
      <c r="E413" s="832" t="s">
        <v>2947</v>
      </c>
      <c r="F413" s="849">
        <v>2</v>
      </c>
      <c r="G413" s="849">
        <v>744</v>
      </c>
      <c r="H413" s="849">
        <v>0.99731903485254692</v>
      </c>
      <c r="I413" s="849">
        <v>372</v>
      </c>
      <c r="J413" s="849">
        <v>2</v>
      </c>
      <c r="K413" s="849">
        <v>746</v>
      </c>
      <c r="L413" s="849">
        <v>1</v>
      </c>
      <c r="M413" s="849">
        <v>373</v>
      </c>
      <c r="N413" s="849">
        <v>2</v>
      </c>
      <c r="O413" s="849">
        <v>748</v>
      </c>
      <c r="P413" s="837">
        <v>1.0026809651474531</v>
      </c>
      <c r="Q413" s="850">
        <v>374</v>
      </c>
    </row>
    <row r="414" spans="1:17" ht="14.4" customHeight="1" x14ac:dyDescent="0.3">
      <c r="A414" s="831" t="s">
        <v>3485</v>
      </c>
      <c r="B414" s="832" t="s">
        <v>2889</v>
      </c>
      <c r="C414" s="832" t="s">
        <v>2901</v>
      </c>
      <c r="D414" s="832" t="s">
        <v>2914</v>
      </c>
      <c r="E414" s="832" t="s">
        <v>2915</v>
      </c>
      <c r="F414" s="849">
        <v>1</v>
      </c>
      <c r="G414" s="849">
        <v>126</v>
      </c>
      <c r="H414" s="849"/>
      <c r="I414" s="849">
        <v>126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3485</v>
      </c>
      <c r="B415" s="832" t="s">
        <v>2889</v>
      </c>
      <c r="C415" s="832" t="s">
        <v>2901</v>
      </c>
      <c r="D415" s="832" t="s">
        <v>2926</v>
      </c>
      <c r="E415" s="832" t="s">
        <v>2927</v>
      </c>
      <c r="F415" s="849">
        <v>1</v>
      </c>
      <c r="G415" s="849">
        <v>251</v>
      </c>
      <c r="H415" s="849"/>
      <c r="I415" s="849">
        <v>251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3486</v>
      </c>
      <c r="B416" s="832" t="s">
        <v>2889</v>
      </c>
      <c r="C416" s="832" t="s">
        <v>2901</v>
      </c>
      <c r="D416" s="832" t="s">
        <v>2926</v>
      </c>
      <c r="E416" s="832" t="s">
        <v>2927</v>
      </c>
      <c r="F416" s="849">
        <v>1</v>
      </c>
      <c r="G416" s="849">
        <v>251</v>
      </c>
      <c r="H416" s="849">
        <v>0.5</v>
      </c>
      <c r="I416" s="849">
        <v>251</v>
      </c>
      <c r="J416" s="849">
        <v>2</v>
      </c>
      <c r="K416" s="849">
        <v>502</v>
      </c>
      <c r="L416" s="849">
        <v>1</v>
      </c>
      <c r="M416" s="849">
        <v>251</v>
      </c>
      <c r="N416" s="849">
        <v>7</v>
      </c>
      <c r="O416" s="849">
        <v>1764</v>
      </c>
      <c r="P416" s="837">
        <v>3.5139442231075697</v>
      </c>
      <c r="Q416" s="850">
        <v>252</v>
      </c>
    </row>
    <row r="417" spans="1:17" ht="14.4" customHeight="1" x14ac:dyDescent="0.3">
      <c r="A417" s="831" t="s">
        <v>3487</v>
      </c>
      <c r="B417" s="832" t="s">
        <v>2889</v>
      </c>
      <c r="C417" s="832" t="s">
        <v>2901</v>
      </c>
      <c r="D417" s="832" t="s">
        <v>2914</v>
      </c>
      <c r="E417" s="832" t="s">
        <v>2915</v>
      </c>
      <c r="F417" s="849">
        <v>6</v>
      </c>
      <c r="G417" s="849">
        <v>756</v>
      </c>
      <c r="H417" s="849">
        <v>3</v>
      </c>
      <c r="I417" s="849">
        <v>126</v>
      </c>
      <c r="J417" s="849">
        <v>2</v>
      </c>
      <c r="K417" s="849">
        <v>252</v>
      </c>
      <c r="L417" s="849">
        <v>1</v>
      </c>
      <c r="M417" s="849">
        <v>126</v>
      </c>
      <c r="N417" s="849">
        <v>4</v>
      </c>
      <c r="O417" s="849">
        <v>508</v>
      </c>
      <c r="P417" s="837">
        <v>2.0158730158730158</v>
      </c>
      <c r="Q417" s="850">
        <v>127</v>
      </c>
    </row>
    <row r="418" spans="1:17" ht="14.4" customHeight="1" x14ac:dyDescent="0.3">
      <c r="A418" s="831" t="s">
        <v>3487</v>
      </c>
      <c r="B418" s="832" t="s">
        <v>2889</v>
      </c>
      <c r="C418" s="832" t="s">
        <v>2901</v>
      </c>
      <c r="D418" s="832" t="s">
        <v>2926</v>
      </c>
      <c r="E418" s="832" t="s">
        <v>2927</v>
      </c>
      <c r="F418" s="849">
        <v>28</v>
      </c>
      <c r="G418" s="849">
        <v>7028</v>
      </c>
      <c r="H418" s="849">
        <v>0.77777777777777779</v>
      </c>
      <c r="I418" s="849">
        <v>251</v>
      </c>
      <c r="J418" s="849">
        <v>36</v>
      </c>
      <c r="K418" s="849">
        <v>9036</v>
      </c>
      <c r="L418" s="849">
        <v>1</v>
      </c>
      <c r="M418" s="849">
        <v>251</v>
      </c>
      <c r="N418" s="849">
        <v>34</v>
      </c>
      <c r="O418" s="849">
        <v>8568</v>
      </c>
      <c r="P418" s="837">
        <v>0.94820717131474108</v>
      </c>
      <c r="Q418" s="850">
        <v>252</v>
      </c>
    </row>
    <row r="419" spans="1:17" ht="14.4" customHeight="1" x14ac:dyDescent="0.3">
      <c r="A419" s="831" t="s">
        <v>3487</v>
      </c>
      <c r="B419" s="832" t="s">
        <v>2889</v>
      </c>
      <c r="C419" s="832" t="s">
        <v>2901</v>
      </c>
      <c r="D419" s="832" t="s">
        <v>2946</v>
      </c>
      <c r="E419" s="832" t="s">
        <v>2947</v>
      </c>
      <c r="F419" s="849">
        <v>1</v>
      </c>
      <c r="G419" s="849">
        <v>372</v>
      </c>
      <c r="H419" s="849">
        <v>0.33243967828418231</v>
      </c>
      <c r="I419" s="849">
        <v>372</v>
      </c>
      <c r="J419" s="849">
        <v>3</v>
      </c>
      <c r="K419" s="849">
        <v>1119</v>
      </c>
      <c r="L419" s="849">
        <v>1</v>
      </c>
      <c r="M419" s="849">
        <v>373</v>
      </c>
      <c r="N419" s="849">
        <v>3</v>
      </c>
      <c r="O419" s="849">
        <v>1122</v>
      </c>
      <c r="P419" s="837">
        <v>1.0026809651474531</v>
      </c>
      <c r="Q419" s="850">
        <v>374</v>
      </c>
    </row>
    <row r="420" spans="1:17" ht="14.4" customHeight="1" x14ac:dyDescent="0.3">
      <c r="A420" s="831" t="s">
        <v>3488</v>
      </c>
      <c r="B420" s="832" t="s">
        <v>2889</v>
      </c>
      <c r="C420" s="832" t="s">
        <v>2901</v>
      </c>
      <c r="D420" s="832" t="s">
        <v>2914</v>
      </c>
      <c r="E420" s="832" t="s">
        <v>2915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127</v>
      </c>
      <c r="P420" s="837"/>
      <c r="Q420" s="850">
        <v>127</v>
      </c>
    </row>
    <row r="421" spans="1:17" ht="14.4" customHeight="1" x14ac:dyDescent="0.3">
      <c r="A421" s="831" t="s">
        <v>3488</v>
      </c>
      <c r="B421" s="832" t="s">
        <v>2889</v>
      </c>
      <c r="C421" s="832" t="s">
        <v>2901</v>
      </c>
      <c r="D421" s="832" t="s">
        <v>2926</v>
      </c>
      <c r="E421" s="832" t="s">
        <v>2927</v>
      </c>
      <c r="F421" s="849"/>
      <c r="G421" s="849"/>
      <c r="H421" s="849"/>
      <c r="I421" s="849"/>
      <c r="J421" s="849">
        <v>1</v>
      </c>
      <c r="K421" s="849">
        <v>251</v>
      </c>
      <c r="L421" s="849">
        <v>1</v>
      </c>
      <c r="M421" s="849">
        <v>251</v>
      </c>
      <c r="N421" s="849"/>
      <c r="O421" s="849"/>
      <c r="P421" s="837"/>
      <c r="Q421" s="850"/>
    </row>
    <row r="422" spans="1:17" ht="14.4" customHeight="1" x14ac:dyDescent="0.3">
      <c r="A422" s="831" t="s">
        <v>3489</v>
      </c>
      <c r="B422" s="832" t="s">
        <v>2889</v>
      </c>
      <c r="C422" s="832" t="s">
        <v>2901</v>
      </c>
      <c r="D422" s="832" t="s">
        <v>2946</v>
      </c>
      <c r="E422" s="832" t="s">
        <v>2947</v>
      </c>
      <c r="F422" s="849"/>
      <c r="G422" s="849"/>
      <c r="H422" s="849"/>
      <c r="I422" s="849"/>
      <c r="J422" s="849">
        <v>1</v>
      </c>
      <c r="K422" s="849">
        <v>373</v>
      </c>
      <c r="L422" s="849">
        <v>1</v>
      </c>
      <c r="M422" s="849">
        <v>373</v>
      </c>
      <c r="N422" s="849"/>
      <c r="O422" s="849"/>
      <c r="P422" s="837"/>
      <c r="Q422" s="850"/>
    </row>
    <row r="423" spans="1:17" ht="14.4" customHeight="1" x14ac:dyDescent="0.3">
      <c r="A423" s="831" t="s">
        <v>3490</v>
      </c>
      <c r="B423" s="832" t="s">
        <v>2889</v>
      </c>
      <c r="C423" s="832" t="s">
        <v>2901</v>
      </c>
      <c r="D423" s="832" t="s">
        <v>2914</v>
      </c>
      <c r="E423" s="832" t="s">
        <v>2915</v>
      </c>
      <c r="F423" s="849">
        <v>1</v>
      </c>
      <c r="G423" s="849">
        <v>126</v>
      </c>
      <c r="H423" s="849"/>
      <c r="I423" s="849">
        <v>126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3491</v>
      </c>
      <c r="B424" s="832" t="s">
        <v>2889</v>
      </c>
      <c r="C424" s="832" t="s">
        <v>2901</v>
      </c>
      <c r="D424" s="832" t="s">
        <v>2914</v>
      </c>
      <c r="E424" s="832" t="s">
        <v>2915</v>
      </c>
      <c r="F424" s="849"/>
      <c r="G424" s="849"/>
      <c r="H424" s="849"/>
      <c r="I424" s="849"/>
      <c r="J424" s="849">
        <v>1</v>
      </c>
      <c r="K424" s="849">
        <v>126</v>
      </c>
      <c r="L424" s="849">
        <v>1</v>
      </c>
      <c r="M424" s="849">
        <v>126</v>
      </c>
      <c r="N424" s="849">
        <v>2</v>
      </c>
      <c r="O424" s="849">
        <v>254</v>
      </c>
      <c r="P424" s="837">
        <v>2.0158730158730158</v>
      </c>
      <c r="Q424" s="850">
        <v>127</v>
      </c>
    </row>
    <row r="425" spans="1:17" ht="14.4" customHeight="1" x14ac:dyDescent="0.3">
      <c r="A425" s="831" t="s">
        <v>3491</v>
      </c>
      <c r="B425" s="832" t="s">
        <v>2889</v>
      </c>
      <c r="C425" s="832" t="s">
        <v>2901</v>
      </c>
      <c r="D425" s="832" t="s">
        <v>2924</v>
      </c>
      <c r="E425" s="832" t="s">
        <v>2925</v>
      </c>
      <c r="F425" s="849">
        <v>1</v>
      </c>
      <c r="G425" s="849">
        <v>33.33</v>
      </c>
      <c r="H425" s="849"/>
      <c r="I425" s="849">
        <v>33.33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3491</v>
      </c>
      <c r="B426" s="832" t="s">
        <v>2889</v>
      </c>
      <c r="C426" s="832" t="s">
        <v>2901</v>
      </c>
      <c r="D426" s="832" t="s">
        <v>2926</v>
      </c>
      <c r="E426" s="832" t="s">
        <v>2927</v>
      </c>
      <c r="F426" s="849">
        <v>4</v>
      </c>
      <c r="G426" s="849">
        <v>1004</v>
      </c>
      <c r="H426" s="849">
        <v>1</v>
      </c>
      <c r="I426" s="849">
        <v>251</v>
      </c>
      <c r="J426" s="849">
        <v>4</v>
      </c>
      <c r="K426" s="849">
        <v>1004</v>
      </c>
      <c r="L426" s="849">
        <v>1</v>
      </c>
      <c r="M426" s="849">
        <v>251</v>
      </c>
      <c r="N426" s="849">
        <v>7</v>
      </c>
      <c r="O426" s="849">
        <v>1764</v>
      </c>
      <c r="P426" s="837">
        <v>1.7569721115537849</v>
      </c>
      <c r="Q426" s="850">
        <v>252</v>
      </c>
    </row>
    <row r="427" spans="1:17" ht="14.4" customHeight="1" x14ac:dyDescent="0.3">
      <c r="A427" s="831" t="s">
        <v>3491</v>
      </c>
      <c r="B427" s="832" t="s">
        <v>2889</v>
      </c>
      <c r="C427" s="832" t="s">
        <v>2901</v>
      </c>
      <c r="D427" s="832" t="s">
        <v>2946</v>
      </c>
      <c r="E427" s="832" t="s">
        <v>2947</v>
      </c>
      <c r="F427" s="849">
        <v>1</v>
      </c>
      <c r="G427" s="849">
        <v>372</v>
      </c>
      <c r="H427" s="849"/>
      <c r="I427" s="849">
        <v>372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3492</v>
      </c>
      <c r="B428" s="832" t="s">
        <v>2889</v>
      </c>
      <c r="C428" s="832" t="s">
        <v>2901</v>
      </c>
      <c r="D428" s="832" t="s">
        <v>2904</v>
      </c>
      <c r="E428" s="832" t="s">
        <v>2905</v>
      </c>
      <c r="F428" s="849">
        <v>1</v>
      </c>
      <c r="G428" s="849">
        <v>37</v>
      </c>
      <c r="H428" s="849">
        <v>1</v>
      </c>
      <c r="I428" s="849">
        <v>37</v>
      </c>
      <c r="J428" s="849">
        <v>1</v>
      </c>
      <c r="K428" s="849">
        <v>37</v>
      </c>
      <c r="L428" s="849">
        <v>1</v>
      </c>
      <c r="M428" s="849">
        <v>37</v>
      </c>
      <c r="N428" s="849">
        <v>6</v>
      </c>
      <c r="O428" s="849">
        <v>222</v>
      </c>
      <c r="P428" s="837">
        <v>6</v>
      </c>
      <c r="Q428" s="850">
        <v>37</v>
      </c>
    </row>
    <row r="429" spans="1:17" ht="14.4" customHeight="1" x14ac:dyDescent="0.3">
      <c r="A429" s="831" t="s">
        <v>3492</v>
      </c>
      <c r="B429" s="832" t="s">
        <v>2889</v>
      </c>
      <c r="C429" s="832" t="s">
        <v>2901</v>
      </c>
      <c r="D429" s="832" t="s">
        <v>2914</v>
      </c>
      <c r="E429" s="832" t="s">
        <v>2915</v>
      </c>
      <c r="F429" s="849">
        <v>40</v>
      </c>
      <c r="G429" s="849">
        <v>5040</v>
      </c>
      <c r="H429" s="849">
        <v>1.1111111111111112</v>
      </c>
      <c r="I429" s="849">
        <v>126</v>
      </c>
      <c r="J429" s="849">
        <v>36</v>
      </c>
      <c r="K429" s="849">
        <v>4536</v>
      </c>
      <c r="L429" s="849">
        <v>1</v>
      </c>
      <c r="M429" s="849">
        <v>126</v>
      </c>
      <c r="N429" s="849">
        <v>47</v>
      </c>
      <c r="O429" s="849">
        <v>5969</v>
      </c>
      <c r="P429" s="837">
        <v>1.3159171075837743</v>
      </c>
      <c r="Q429" s="850">
        <v>127</v>
      </c>
    </row>
    <row r="430" spans="1:17" ht="14.4" customHeight="1" x14ac:dyDescent="0.3">
      <c r="A430" s="831" t="s">
        <v>3492</v>
      </c>
      <c r="B430" s="832" t="s">
        <v>2889</v>
      </c>
      <c r="C430" s="832" t="s">
        <v>2901</v>
      </c>
      <c r="D430" s="832" t="s">
        <v>2924</v>
      </c>
      <c r="E430" s="832" t="s">
        <v>2925</v>
      </c>
      <c r="F430" s="849">
        <v>6</v>
      </c>
      <c r="G430" s="849">
        <v>199.98999999999995</v>
      </c>
      <c r="H430" s="849">
        <v>0.42858367443156248</v>
      </c>
      <c r="I430" s="849">
        <v>33.331666666666656</v>
      </c>
      <c r="J430" s="849">
        <v>14</v>
      </c>
      <c r="K430" s="849">
        <v>466.62999999999988</v>
      </c>
      <c r="L430" s="849">
        <v>1</v>
      </c>
      <c r="M430" s="849">
        <v>33.330714285714279</v>
      </c>
      <c r="N430" s="849">
        <v>21</v>
      </c>
      <c r="O430" s="849">
        <v>699.94</v>
      </c>
      <c r="P430" s="837">
        <v>1.4999892848723833</v>
      </c>
      <c r="Q430" s="850">
        <v>33.33047619047619</v>
      </c>
    </row>
    <row r="431" spans="1:17" ht="14.4" customHeight="1" x14ac:dyDescent="0.3">
      <c r="A431" s="831" t="s">
        <v>3492</v>
      </c>
      <c r="B431" s="832" t="s">
        <v>2889</v>
      </c>
      <c r="C431" s="832" t="s">
        <v>2901</v>
      </c>
      <c r="D431" s="832" t="s">
        <v>2926</v>
      </c>
      <c r="E431" s="832" t="s">
        <v>2927</v>
      </c>
      <c r="F431" s="849">
        <v>100</v>
      </c>
      <c r="G431" s="849">
        <v>25100</v>
      </c>
      <c r="H431" s="849">
        <v>1.5625</v>
      </c>
      <c r="I431" s="849">
        <v>251</v>
      </c>
      <c r="J431" s="849">
        <v>64</v>
      </c>
      <c r="K431" s="849">
        <v>16064</v>
      </c>
      <c r="L431" s="849">
        <v>1</v>
      </c>
      <c r="M431" s="849">
        <v>251</v>
      </c>
      <c r="N431" s="849">
        <v>86</v>
      </c>
      <c r="O431" s="849">
        <v>21672</v>
      </c>
      <c r="P431" s="837">
        <v>1.3491035856573705</v>
      </c>
      <c r="Q431" s="850">
        <v>252</v>
      </c>
    </row>
    <row r="432" spans="1:17" ht="14.4" customHeight="1" x14ac:dyDescent="0.3">
      <c r="A432" s="831" t="s">
        <v>3492</v>
      </c>
      <c r="B432" s="832" t="s">
        <v>2889</v>
      </c>
      <c r="C432" s="832" t="s">
        <v>2901</v>
      </c>
      <c r="D432" s="832" t="s">
        <v>2946</v>
      </c>
      <c r="E432" s="832" t="s">
        <v>2947</v>
      </c>
      <c r="F432" s="849">
        <v>12</v>
      </c>
      <c r="G432" s="849">
        <v>4464</v>
      </c>
      <c r="H432" s="849">
        <v>1.7096897740329375</v>
      </c>
      <c r="I432" s="849">
        <v>372</v>
      </c>
      <c r="J432" s="849">
        <v>7</v>
      </c>
      <c r="K432" s="849">
        <v>2611</v>
      </c>
      <c r="L432" s="849">
        <v>1</v>
      </c>
      <c r="M432" s="849">
        <v>373</v>
      </c>
      <c r="N432" s="849">
        <v>11</v>
      </c>
      <c r="O432" s="849">
        <v>4114</v>
      </c>
      <c r="P432" s="837">
        <v>1.5756415166602835</v>
      </c>
      <c r="Q432" s="850">
        <v>374</v>
      </c>
    </row>
    <row r="433" spans="1:17" ht="14.4" customHeight="1" x14ac:dyDescent="0.3">
      <c r="A433" s="831" t="s">
        <v>3492</v>
      </c>
      <c r="B433" s="832" t="s">
        <v>2997</v>
      </c>
      <c r="C433" s="832" t="s">
        <v>2901</v>
      </c>
      <c r="D433" s="832" t="s">
        <v>3493</v>
      </c>
      <c r="E433" s="832" t="s">
        <v>3494</v>
      </c>
      <c r="F433" s="849"/>
      <c r="G433" s="849"/>
      <c r="H433" s="849"/>
      <c r="I433" s="849"/>
      <c r="J433" s="849"/>
      <c r="K433" s="849"/>
      <c r="L433" s="849"/>
      <c r="M433" s="849"/>
      <c r="N433" s="849">
        <v>4</v>
      </c>
      <c r="O433" s="849">
        <v>40136</v>
      </c>
      <c r="P433" s="837"/>
      <c r="Q433" s="850">
        <v>10034</v>
      </c>
    </row>
    <row r="434" spans="1:17" ht="14.4" customHeight="1" x14ac:dyDescent="0.3">
      <c r="A434" s="831" t="s">
        <v>3495</v>
      </c>
      <c r="B434" s="832" t="s">
        <v>2889</v>
      </c>
      <c r="C434" s="832" t="s">
        <v>2901</v>
      </c>
      <c r="D434" s="832" t="s">
        <v>2914</v>
      </c>
      <c r="E434" s="832" t="s">
        <v>2915</v>
      </c>
      <c r="F434" s="849"/>
      <c r="G434" s="849"/>
      <c r="H434" s="849"/>
      <c r="I434" s="849"/>
      <c r="J434" s="849">
        <v>1</v>
      </c>
      <c r="K434" s="849">
        <v>126</v>
      </c>
      <c r="L434" s="849">
        <v>1</v>
      </c>
      <c r="M434" s="849">
        <v>126</v>
      </c>
      <c r="N434" s="849"/>
      <c r="O434" s="849"/>
      <c r="P434" s="837"/>
      <c r="Q434" s="850"/>
    </row>
    <row r="435" spans="1:17" ht="14.4" customHeight="1" x14ac:dyDescent="0.3">
      <c r="A435" s="831" t="s">
        <v>3495</v>
      </c>
      <c r="B435" s="832" t="s">
        <v>2889</v>
      </c>
      <c r="C435" s="832" t="s">
        <v>2901</v>
      </c>
      <c r="D435" s="832" t="s">
        <v>2924</v>
      </c>
      <c r="E435" s="832" t="s">
        <v>2925</v>
      </c>
      <c r="F435" s="849">
        <v>1</v>
      </c>
      <c r="G435" s="849">
        <v>33.33</v>
      </c>
      <c r="H435" s="849"/>
      <c r="I435" s="849">
        <v>33.33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3495</v>
      </c>
      <c r="B436" s="832" t="s">
        <v>2889</v>
      </c>
      <c r="C436" s="832" t="s">
        <v>2901</v>
      </c>
      <c r="D436" s="832" t="s">
        <v>2926</v>
      </c>
      <c r="E436" s="832" t="s">
        <v>2927</v>
      </c>
      <c r="F436" s="849">
        <v>3</v>
      </c>
      <c r="G436" s="849">
        <v>753</v>
      </c>
      <c r="H436" s="849"/>
      <c r="I436" s="849">
        <v>251</v>
      </c>
      <c r="J436" s="849"/>
      <c r="K436" s="849"/>
      <c r="L436" s="849"/>
      <c r="M436" s="849"/>
      <c r="N436" s="849">
        <v>1</v>
      </c>
      <c r="O436" s="849">
        <v>252</v>
      </c>
      <c r="P436" s="837"/>
      <c r="Q436" s="850">
        <v>252</v>
      </c>
    </row>
    <row r="437" spans="1:17" ht="14.4" customHeight="1" x14ac:dyDescent="0.3">
      <c r="A437" s="831" t="s">
        <v>3496</v>
      </c>
      <c r="B437" s="832" t="s">
        <v>2889</v>
      </c>
      <c r="C437" s="832" t="s">
        <v>2901</v>
      </c>
      <c r="D437" s="832" t="s">
        <v>2904</v>
      </c>
      <c r="E437" s="832" t="s">
        <v>2905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37</v>
      </c>
      <c r="P437" s="837"/>
      <c r="Q437" s="850">
        <v>37</v>
      </c>
    </row>
    <row r="438" spans="1:17" ht="14.4" customHeight="1" x14ac:dyDescent="0.3">
      <c r="A438" s="831" t="s">
        <v>3496</v>
      </c>
      <c r="B438" s="832" t="s">
        <v>2889</v>
      </c>
      <c r="C438" s="832" t="s">
        <v>2901</v>
      </c>
      <c r="D438" s="832" t="s">
        <v>2914</v>
      </c>
      <c r="E438" s="832" t="s">
        <v>2915</v>
      </c>
      <c r="F438" s="849">
        <v>6</v>
      </c>
      <c r="G438" s="849">
        <v>756</v>
      </c>
      <c r="H438" s="849">
        <v>1.2</v>
      </c>
      <c r="I438" s="849">
        <v>126</v>
      </c>
      <c r="J438" s="849">
        <v>5</v>
      </c>
      <c r="K438" s="849">
        <v>630</v>
      </c>
      <c r="L438" s="849">
        <v>1</v>
      </c>
      <c r="M438" s="849">
        <v>126</v>
      </c>
      <c r="N438" s="849">
        <v>1</v>
      </c>
      <c r="O438" s="849">
        <v>127</v>
      </c>
      <c r="P438" s="837">
        <v>0.20158730158730159</v>
      </c>
      <c r="Q438" s="850">
        <v>127</v>
      </c>
    </row>
    <row r="439" spans="1:17" ht="14.4" customHeight="1" x14ac:dyDescent="0.3">
      <c r="A439" s="831" t="s">
        <v>3496</v>
      </c>
      <c r="B439" s="832" t="s">
        <v>2889</v>
      </c>
      <c r="C439" s="832" t="s">
        <v>2901</v>
      </c>
      <c r="D439" s="832" t="s">
        <v>2926</v>
      </c>
      <c r="E439" s="832" t="s">
        <v>2927</v>
      </c>
      <c r="F439" s="849">
        <v>8</v>
      </c>
      <c r="G439" s="849">
        <v>2008</v>
      </c>
      <c r="H439" s="849">
        <v>2</v>
      </c>
      <c r="I439" s="849">
        <v>251</v>
      </c>
      <c r="J439" s="849">
        <v>4</v>
      </c>
      <c r="K439" s="849">
        <v>1004</v>
      </c>
      <c r="L439" s="849">
        <v>1</v>
      </c>
      <c r="M439" s="849">
        <v>251</v>
      </c>
      <c r="N439" s="849">
        <v>7</v>
      </c>
      <c r="O439" s="849">
        <v>1764</v>
      </c>
      <c r="P439" s="837">
        <v>1.7569721115537849</v>
      </c>
      <c r="Q439" s="850">
        <v>252</v>
      </c>
    </row>
    <row r="440" spans="1:17" ht="14.4" customHeight="1" x14ac:dyDescent="0.3">
      <c r="A440" s="831" t="s">
        <v>3496</v>
      </c>
      <c r="B440" s="832" t="s">
        <v>2889</v>
      </c>
      <c r="C440" s="832" t="s">
        <v>2901</v>
      </c>
      <c r="D440" s="832" t="s">
        <v>2946</v>
      </c>
      <c r="E440" s="832" t="s">
        <v>2947</v>
      </c>
      <c r="F440" s="849"/>
      <c r="G440" s="849"/>
      <c r="H440" s="849"/>
      <c r="I440" s="849"/>
      <c r="J440" s="849"/>
      <c r="K440" s="849"/>
      <c r="L440" s="849"/>
      <c r="M440" s="849"/>
      <c r="N440" s="849">
        <v>4</v>
      </c>
      <c r="O440" s="849">
        <v>1496</v>
      </c>
      <c r="P440" s="837"/>
      <c r="Q440" s="850">
        <v>374</v>
      </c>
    </row>
    <row r="441" spans="1:17" ht="14.4" customHeight="1" x14ac:dyDescent="0.3">
      <c r="A441" s="831" t="s">
        <v>3497</v>
      </c>
      <c r="B441" s="832" t="s">
        <v>2889</v>
      </c>
      <c r="C441" s="832" t="s">
        <v>2901</v>
      </c>
      <c r="D441" s="832" t="s">
        <v>2904</v>
      </c>
      <c r="E441" s="832" t="s">
        <v>2905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37</v>
      </c>
      <c r="P441" s="837"/>
      <c r="Q441" s="850">
        <v>37</v>
      </c>
    </row>
    <row r="442" spans="1:17" ht="14.4" customHeight="1" x14ac:dyDescent="0.3">
      <c r="A442" s="831" t="s">
        <v>3497</v>
      </c>
      <c r="B442" s="832" t="s">
        <v>2889</v>
      </c>
      <c r="C442" s="832" t="s">
        <v>2901</v>
      </c>
      <c r="D442" s="832" t="s">
        <v>2914</v>
      </c>
      <c r="E442" s="832" t="s">
        <v>2915</v>
      </c>
      <c r="F442" s="849">
        <v>2</v>
      </c>
      <c r="G442" s="849">
        <v>252</v>
      </c>
      <c r="H442" s="849"/>
      <c r="I442" s="849">
        <v>126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3497</v>
      </c>
      <c r="B443" s="832" t="s">
        <v>2889</v>
      </c>
      <c r="C443" s="832" t="s">
        <v>2901</v>
      </c>
      <c r="D443" s="832" t="s">
        <v>2946</v>
      </c>
      <c r="E443" s="832" t="s">
        <v>2947</v>
      </c>
      <c r="F443" s="849"/>
      <c r="G443" s="849"/>
      <c r="H443" s="849"/>
      <c r="I443" s="849"/>
      <c r="J443" s="849"/>
      <c r="K443" s="849"/>
      <c r="L443" s="849"/>
      <c r="M443" s="849"/>
      <c r="N443" s="849">
        <v>2</v>
      </c>
      <c r="O443" s="849">
        <v>748</v>
      </c>
      <c r="P443" s="837"/>
      <c r="Q443" s="850">
        <v>374</v>
      </c>
    </row>
    <row r="444" spans="1:17" ht="14.4" customHeight="1" x14ac:dyDescent="0.3">
      <c r="A444" s="831" t="s">
        <v>3498</v>
      </c>
      <c r="B444" s="832" t="s">
        <v>2889</v>
      </c>
      <c r="C444" s="832" t="s">
        <v>2901</v>
      </c>
      <c r="D444" s="832" t="s">
        <v>2904</v>
      </c>
      <c r="E444" s="832" t="s">
        <v>2905</v>
      </c>
      <c r="F444" s="849">
        <v>3</v>
      </c>
      <c r="G444" s="849">
        <v>111</v>
      </c>
      <c r="H444" s="849">
        <v>1.5</v>
      </c>
      <c r="I444" s="849">
        <v>37</v>
      </c>
      <c r="J444" s="849">
        <v>2</v>
      </c>
      <c r="K444" s="849">
        <v>74</v>
      </c>
      <c r="L444" s="849">
        <v>1</v>
      </c>
      <c r="M444" s="849">
        <v>37</v>
      </c>
      <c r="N444" s="849">
        <v>3</v>
      </c>
      <c r="O444" s="849">
        <v>111</v>
      </c>
      <c r="P444" s="837">
        <v>1.5</v>
      </c>
      <c r="Q444" s="850">
        <v>37</v>
      </c>
    </row>
    <row r="445" spans="1:17" ht="14.4" customHeight="1" x14ac:dyDescent="0.3">
      <c r="A445" s="831" t="s">
        <v>3498</v>
      </c>
      <c r="B445" s="832" t="s">
        <v>2889</v>
      </c>
      <c r="C445" s="832" t="s">
        <v>2901</v>
      </c>
      <c r="D445" s="832" t="s">
        <v>2914</v>
      </c>
      <c r="E445" s="832" t="s">
        <v>2915</v>
      </c>
      <c r="F445" s="849">
        <v>3</v>
      </c>
      <c r="G445" s="849">
        <v>378</v>
      </c>
      <c r="H445" s="849">
        <v>0.375</v>
      </c>
      <c r="I445" s="849">
        <v>126</v>
      </c>
      <c r="J445" s="849">
        <v>8</v>
      </c>
      <c r="K445" s="849">
        <v>1008</v>
      </c>
      <c r="L445" s="849">
        <v>1</v>
      </c>
      <c r="M445" s="849">
        <v>126</v>
      </c>
      <c r="N445" s="849">
        <v>4</v>
      </c>
      <c r="O445" s="849">
        <v>508</v>
      </c>
      <c r="P445" s="837">
        <v>0.50396825396825395</v>
      </c>
      <c r="Q445" s="850">
        <v>127</v>
      </c>
    </row>
    <row r="446" spans="1:17" ht="14.4" customHeight="1" x14ac:dyDescent="0.3">
      <c r="A446" s="831" t="s">
        <v>3498</v>
      </c>
      <c r="B446" s="832" t="s">
        <v>2889</v>
      </c>
      <c r="C446" s="832" t="s">
        <v>2901</v>
      </c>
      <c r="D446" s="832" t="s">
        <v>2924</v>
      </c>
      <c r="E446" s="832" t="s">
        <v>2925</v>
      </c>
      <c r="F446" s="849">
        <v>1</v>
      </c>
      <c r="G446" s="849">
        <v>33.33</v>
      </c>
      <c r="H446" s="849"/>
      <c r="I446" s="849">
        <v>33.33</v>
      </c>
      <c r="J446" s="849"/>
      <c r="K446" s="849"/>
      <c r="L446" s="849"/>
      <c r="M446" s="849"/>
      <c r="N446" s="849">
        <v>1</v>
      </c>
      <c r="O446" s="849">
        <v>33.33</v>
      </c>
      <c r="P446" s="837"/>
      <c r="Q446" s="850">
        <v>33.33</v>
      </c>
    </row>
    <row r="447" spans="1:17" ht="14.4" customHeight="1" x14ac:dyDescent="0.3">
      <c r="A447" s="831" t="s">
        <v>3498</v>
      </c>
      <c r="B447" s="832" t="s">
        <v>2889</v>
      </c>
      <c r="C447" s="832" t="s">
        <v>2901</v>
      </c>
      <c r="D447" s="832" t="s">
        <v>2926</v>
      </c>
      <c r="E447" s="832" t="s">
        <v>2927</v>
      </c>
      <c r="F447" s="849">
        <v>4</v>
      </c>
      <c r="G447" s="849">
        <v>1004</v>
      </c>
      <c r="H447" s="849">
        <v>0.44444444444444442</v>
      </c>
      <c r="I447" s="849">
        <v>251</v>
      </c>
      <c r="J447" s="849">
        <v>9</v>
      </c>
      <c r="K447" s="849">
        <v>2259</v>
      </c>
      <c r="L447" s="849">
        <v>1</v>
      </c>
      <c r="M447" s="849">
        <v>251</v>
      </c>
      <c r="N447" s="849"/>
      <c r="O447" s="849"/>
      <c r="P447" s="837"/>
      <c r="Q447" s="850"/>
    </row>
    <row r="448" spans="1:17" ht="14.4" customHeight="1" x14ac:dyDescent="0.3">
      <c r="A448" s="831" t="s">
        <v>3498</v>
      </c>
      <c r="B448" s="832" t="s">
        <v>2889</v>
      </c>
      <c r="C448" s="832" t="s">
        <v>2901</v>
      </c>
      <c r="D448" s="832" t="s">
        <v>2946</v>
      </c>
      <c r="E448" s="832" t="s">
        <v>2947</v>
      </c>
      <c r="F448" s="849"/>
      <c r="G448" s="849"/>
      <c r="H448" s="849"/>
      <c r="I448" s="849"/>
      <c r="J448" s="849">
        <v>2</v>
      </c>
      <c r="K448" s="849">
        <v>746</v>
      </c>
      <c r="L448" s="849">
        <v>1</v>
      </c>
      <c r="M448" s="849">
        <v>373</v>
      </c>
      <c r="N448" s="849">
        <v>1</v>
      </c>
      <c r="O448" s="849">
        <v>374</v>
      </c>
      <c r="P448" s="837">
        <v>0.50134048257372654</v>
      </c>
      <c r="Q448" s="850">
        <v>374</v>
      </c>
    </row>
    <row r="449" spans="1:17" ht="14.4" customHeight="1" x14ac:dyDescent="0.3">
      <c r="A449" s="831" t="s">
        <v>3499</v>
      </c>
      <c r="B449" s="832" t="s">
        <v>2889</v>
      </c>
      <c r="C449" s="832" t="s">
        <v>2901</v>
      </c>
      <c r="D449" s="832" t="s">
        <v>2904</v>
      </c>
      <c r="E449" s="832" t="s">
        <v>2905</v>
      </c>
      <c r="F449" s="849">
        <v>2</v>
      </c>
      <c r="G449" s="849">
        <v>74</v>
      </c>
      <c r="H449" s="849">
        <v>2</v>
      </c>
      <c r="I449" s="849">
        <v>37</v>
      </c>
      <c r="J449" s="849">
        <v>1</v>
      </c>
      <c r="K449" s="849">
        <v>37</v>
      </c>
      <c r="L449" s="849">
        <v>1</v>
      </c>
      <c r="M449" s="849">
        <v>37</v>
      </c>
      <c r="N449" s="849">
        <v>1</v>
      </c>
      <c r="O449" s="849">
        <v>37</v>
      </c>
      <c r="P449" s="837">
        <v>1</v>
      </c>
      <c r="Q449" s="850">
        <v>37</v>
      </c>
    </row>
    <row r="450" spans="1:17" ht="14.4" customHeight="1" x14ac:dyDescent="0.3">
      <c r="A450" s="831" t="s">
        <v>3499</v>
      </c>
      <c r="B450" s="832" t="s">
        <v>2889</v>
      </c>
      <c r="C450" s="832" t="s">
        <v>2901</v>
      </c>
      <c r="D450" s="832" t="s">
        <v>2914</v>
      </c>
      <c r="E450" s="832" t="s">
        <v>2915</v>
      </c>
      <c r="F450" s="849">
        <v>2</v>
      </c>
      <c r="G450" s="849">
        <v>252</v>
      </c>
      <c r="H450" s="849">
        <v>1</v>
      </c>
      <c r="I450" s="849">
        <v>126</v>
      </c>
      <c r="J450" s="849">
        <v>2</v>
      </c>
      <c r="K450" s="849">
        <v>252</v>
      </c>
      <c r="L450" s="849">
        <v>1</v>
      </c>
      <c r="M450" s="849">
        <v>126</v>
      </c>
      <c r="N450" s="849">
        <v>9</v>
      </c>
      <c r="O450" s="849">
        <v>1143</v>
      </c>
      <c r="P450" s="837">
        <v>4.5357142857142856</v>
      </c>
      <c r="Q450" s="850">
        <v>127</v>
      </c>
    </row>
    <row r="451" spans="1:17" ht="14.4" customHeight="1" x14ac:dyDescent="0.3">
      <c r="A451" s="831" t="s">
        <v>3499</v>
      </c>
      <c r="B451" s="832" t="s">
        <v>2889</v>
      </c>
      <c r="C451" s="832" t="s">
        <v>2901</v>
      </c>
      <c r="D451" s="832" t="s">
        <v>2926</v>
      </c>
      <c r="E451" s="832" t="s">
        <v>2927</v>
      </c>
      <c r="F451" s="849">
        <v>3</v>
      </c>
      <c r="G451" s="849">
        <v>753</v>
      </c>
      <c r="H451" s="849">
        <v>3</v>
      </c>
      <c r="I451" s="849">
        <v>251</v>
      </c>
      <c r="J451" s="849">
        <v>1</v>
      </c>
      <c r="K451" s="849">
        <v>251</v>
      </c>
      <c r="L451" s="849">
        <v>1</v>
      </c>
      <c r="M451" s="849">
        <v>251</v>
      </c>
      <c r="N451" s="849">
        <v>3</v>
      </c>
      <c r="O451" s="849">
        <v>756</v>
      </c>
      <c r="P451" s="837">
        <v>3.0119521912350598</v>
      </c>
      <c r="Q451" s="850">
        <v>252</v>
      </c>
    </row>
    <row r="452" spans="1:17" ht="14.4" customHeight="1" x14ac:dyDescent="0.3">
      <c r="A452" s="831" t="s">
        <v>3499</v>
      </c>
      <c r="B452" s="832" t="s">
        <v>2950</v>
      </c>
      <c r="C452" s="832" t="s">
        <v>2901</v>
      </c>
      <c r="D452" s="832" t="s">
        <v>2951</v>
      </c>
      <c r="E452" s="832" t="s">
        <v>2952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252</v>
      </c>
      <c r="P452" s="837"/>
      <c r="Q452" s="850">
        <v>252</v>
      </c>
    </row>
    <row r="453" spans="1:17" ht="14.4" customHeight="1" x14ac:dyDescent="0.3">
      <c r="A453" s="831" t="s">
        <v>3500</v>
      </c>
      <c r="B453" s="832" t="s">
        <v>2889</v>
      </c>
      <c r="C453" s="832" t="s">
        <v>2901</v>
      </c>
      <c r="D453" s="832" t="s">
        <v>2904</v>
      </c>
      <c r="E453" s="832" t="s">
        <v>2905</v>
      </c>
      <c r="F453" s="849"/>
      <c r="G453" s="849"/>
      <c r="H453" s="849"/>
      <c r="I453" s="849"/>
      <c r="J453" s="849"/>
      <c r="K453" s="849"/>
      <c r="L453" s="849"/>
      <c r="M453" s="849"/>
      <c r="N453" s="849">
        <v>2</v>
      </c>
      <c r="O453" s="849">
        <v>74</v>
      </c>
      <c r="P453" s="837"/>
      <c r="Q453" s="850">
        <v>37</v>
      </c>
    </row>
    <row r="454" spans="1:17" ht="14.4" customHeight="1" x14ac:dyDescent="0.3">
      <c r="A454" s="831" t="s">
        <v>3500</v>
      </c>
      <c r="B454" s="832" t="s">
        <v>2889</v>
      </c>
      <c r="C454" s="832" t="s">
        <v>2901</v>
      </c>
      <c r="D454" s="832" t="s">
        <v>2914</v>
      </c>
      <c r="E454" s="832" t="s">
        <v>2915</v>
      </c>
      <c r="F454" s="849">
        <v>5</v>
      </c>
      <c r="G454" s="849">
        <v>630</v>
      </c>
      <c r="H454" s="849">
        <v>0.625</v>
      </c>
      <c r="I454" s="849">
        <v>126</v>
      </c>
      <c r="J454" s="849">
        <v>8</v>
      </c>
      <c r="K454" s="849">
        <v>1008</v>
      </c>
      <c r="L454" s="849">
        <v>1</v>
      </c>
      <c r="M454" s="849">
        <v>126</v>
      </c>
      <c r="N454" s="849">
        <v>6</v>
      </c>
      <c r="O454" s="849">
        <v>762</v>
      </c>
      <c r="P454" s="837">
        <v>0.75595238095238093</v>
      </c>
      <c r="Q454" s="850">
        <v>127</v>
      </c>
    </row>
    <row r="455" spans="1:17" ht="14.4" customHeight="1" x14ac:dyDescent="0.3">
      <c r="A455" s="831" t="s">
        <v>3500</v>
      </c>
      <c r="B455" s="832" t="s">
        <v>2889</v>
      </c>
      <c r="C455" s="832" t="s">
        <v>2901</v>
      </c>
      <c r="D455" s="832" t="s">
        <v>2924</v>
      </c>
      <c r="E455" s="832" t="s">
        <v>2925</v>
      </c>
      <c r="F455" s="849"/>
      <c r="G455" s="849"/>
      <c r="H455" s="849"/>
      <c r="I455" s="849"/>
      <c r="J455" s="849">
        <v>1</v>
      </c>
      <c r="K455" s="849">
        <v>33.33</v>
      </c>
      <c r="L455" s="849">
        <v>1</v>
      </c>
      <c r="M455" s="849">
        <v>33.33</v>
      </c>
      <c r="N455" s="849">
        <v>4</v>
      </c>
      <c r="O455" s="849">
        <v>133.32</v>
      </c>
      <c r="P455" s="837">
        <v>4</v>
      </c>
      <c r="Q455" s="850">
        <v>33.33</v>
      </c>
    </row>
    <row r="456" spans="1:17" ht="14.4" customHeight="1" x14ac:dyDescent="0.3">
      <c r="A456" s="831" t="s">
        <v>3500</v>
      </c>
      <c r="B456" s="832" t="s">
        <v>2889</v>
      </c>
      <c r="C456" s="832" t="s">
        <v>2901</v>
      </c>
      <c r="D456" s="832" t="s">
        <v>2926</v>
      </c>
      <c r="E456" s="832" t="s">
        <v>2927</v>
      </c>
      <c r="F456" s="849">
        <v>11</v>
      </c>
      <c r="G456" s="849">
        <v>2761</v>
      </c>
      <c r="H456" s="849">
        <v>0.84615384615384615</v>
      </c>
      <c r="I456" s="849">
        <v>251</v>
      </c>
      <c r="J456" s="849">
        <v>13</v>
      </c>
      <c r="K456" s="849">
        <v>3263</v>
      </c>
      <c r="L456" s="849">
        <v>1</v>
      </c>
      <c r="M456" s="849">
        <v>251</v>
      </c>
      <c r="N456" s="849">
        <v>8</v>
      </c>
      <c r="O456" s="849">
        <v>2016</v>
      </c>
      <c r="P456" s="837">
        <v>0.61783634692001221</v>
      </c>
      <c r="Q456" s="850">
        <v>252</v>
      </c>
    </row>
    <row r="457" spans="1:17" ht="14.4" customHeight="1" x14ac:dyDescent="0.3">
      <c r="A457" s="831" t="s">
        <v>3500</v>
      </c>
      <c r="B457" s="832" t="s">
        <v>2889</v>
      </c>
      <c r="C457" s="832" t="s">
        <v>2901</v>
      </c>
      <c r="D457" s="832" t="s">
        <v>2946</v>
      </c>
      <c r="E457" s="832" t="s">
        <v>2947</v>
      </c>
      <c r="F457" s="849"/>
      <c r="G457" s="849"/>
      <c r="H457" s="849"/>
      <c r="I457" s="849"/>
      <c r="J457" s="849">
        <v>2</v>
      </c>
      <c r="K457" s="849">
        <v>746</v>
      </c>
      <c r="L457" s="849">
        <v>1</v>
      </c>
      <c r="M457" s="849">
        <v>373</v>
      </c>
      <c r="N457" s="849">
        <v>7</v>
      </c>
      <c r="O457" s="849">
        <v>2618</v>
      </c>
      <c r="P457" s="837">
        <v>3.5093833780160857</v>
      </c>
      <c r="Q457" s="850">
        <v>374</v>
      </c>
    </row>
    <row r="458" spans="1:17" ht="14.4" customHeight="1" x14ac:dyDescent="0.3">
      <c r="A458" s="831" t="s">
        <v>3501</v>
      </c>
      <c r="B458" s="832" t="s">
        <v>2889</v>
      </c>
      <c r="C458" s="832" t="s">
        <v>2901</v>
      </c>
      <c r="D458" s="832" t="s">
        <v>2904</v>
      </c>
      <c r="E458" s="832" t="s">
        <v>2905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37</v>
      </c>
      <c r="P458" s="837"/>
      <c r="Q458" s="850">
        <v>37</v>
      </c>
    </row>
    <row r="459" spans="1:17" ht="14.4" customHeight="1" x14ac:dyDescent="0.3">
      <c r="A459" s="831" t="s">
        <v>3501</v>
      </c>
      <c r="B459" s="832" t="s">
        <v>2889</v>
      </c>
      <c r="C459" s="832" t="s">
        <v>2901</v>
      </c>
      <c r="D459" s="832" t="s">
        <v>2914</v>
      </c>
      <c r="E459" s="832" t="s">
        <v>2915</v>
      </c>
      <c r="F459" s="849">
        <v>4</v>
      </c>
      <c r="G459" s="849">
        <v>504</v>
      </c>
      <c r="H459" s="849">
        <v>0.5714285714285714</v>
      </c>
      <c r="I459" s="849">
        <v>126</v>
      </c>
      <c r="J459" s="849">
        <v>7</v>
      </c>
      <c r="K459" s="849">
        <v>882</v>
      </c>
      <c r="L459" s="849">
        <v>1</v>
      </c>
      <c r="M459" s="849">
        <v>126</v>
      </c>
      <c r="N459" s="849">
        <v>2</v>
      </c>
      <c r="O459" s="849">
        <v>254</v>
      </c>
      <c r="P459" s="837">
        <v>0.28798185941043086</v>
      </c>
      <c r="Q459" s="850">
        <v>127</v>
      </c>
    </row>
    <row r="460" spans="1:17" ht="14.4" customHeight="1" x14ac:dyDescent="0.3">
      <c r="A460" s="831" t="s">
        <v>3501</v>
      </c>
      <c r="B460" s="832" t="s">
        <v>2889</v>
      </c>
      <c r="C460" s="832" t="s">
        <v>2901</v>
      </c>
      <c r="D460" s="832" t="s">
        <v>2924</v>
      </c>
      <c r="E460" s="832" t="s">
        <v>2925</v>
      </c>
      <c r="F460" s="849">
        <v>1</v>
      </c>
      <c r="G460" s="849">
        <v>33.33</v>
      </c>
      <c r="H460" s="849">
        <v>0.5</v>
      </c>
      <c r="I460" s="849">
        <v>33.33</v>
      </c>
      <c r="J460" s="849">
        <v>2</v>
      </c>
      <c r="K460" s="849">
        <v>66.66</v>
      </c>
      <c r="L460" s="849">
        <v>1</v>
      </c>
      <c r="M460" s="849">
        <v>33.33</v>
      </c>
      <c r="N460" s="849"/>
      <c r="O460" s="849"/>
      <c r="P460" s="837"/>
      <c r="Q460" s="850"/>
    </row>
    <row r="461" spans="1:17" ht="14.4" customHeight="1" x14ac:dyDescent="0.3">
      <c r="A461" s="831" t="s">
        <v>3501</v>
      </c>
      <c r="B461" s="832" t="s">
        <v>2889</v>
      </c>
      <c r="C461" s="832" t="s">
        <v>2901</v>
      </c>
      <c r="D461" s="832" t="s">
        <v>2926</v>
      </c>
      <c r="E461" s="832" t="s">
        <v>2927</v>
      </c>
      <c r="F461" s="849">
        <v>3</v>
      </c>
      <c r="G461" s="849">
        <v>753</v>
      </c>
      <c r="H461" s="849">
        <v>0.375</v>
      </c>
      <c r="I461" s="849">
        <v>251</v>
      </c>
      <c r="J461" s="849">
        <v>8</v>
      </c>
      <c r="K461" s="849">
        <v>2008</v>
      </c>
      <c r="L461" s="849">
        <v>1</v>
      </c>
      <c r="M461" s="849">
        <v>251</v>
      </c>
      <c r="N461" s="849">
        <v>5</v>
      </c>
      <c r="O461" s="849">
        <v>1260</v>
      </c>
      <c r="P461" s="837">
        <v>0.62749003984063745</v>
      </c>
      <c r="Q461" s="850">
        <v>252</v>
      </c>
    </row>
    <row r="462" spans="1:17" ht="14.4" customHeight="1" x14ac:dyDescent="0.3">
      <c r="A462" s="831" t="s">
        <v>3501</v>
      </c>
      <c r="B462" s="832" t="s">
        <v>2889</v>
      </c>
      <c r="C462" s="832" t="s">
        <v>2901</v>
      </c>
      <c r="D462" s="832" t="s">
        <v>2946</v>
      </c>
      <c r="E462" s="832" t="s">
        <v>2947</v>
      </c>
      <c r="F462" s="849">
        <v>2</v>
      </c>
      <c r="G462" s="849">
        <v>744</v>
      </c>
      <c r="H462" s="849">
        <v>1.9946380697050938</v>
      </c>
      <c r="I462" s="849">
        <v>372</v>
      </c>
      <c r="J462" s="849">
        <v>1</v>
      </c>
      <c r="K462" s="849">
        <v>373</v>
      </c>
      <c r="L462" s="849">
        <v>1</v>
      </c>
      <c r="M462" s="849">
        <v>373</v>
      </c>
      <c r="N462" s="849"/>
      <c r="O462" s="849"/>
      <c r="P462" s="837"/>
      <c r="Q462" s="850"/>
    </row>
    <row r="463" spans="1:17" ht="14.4" customHeight="1" x14ac:dyDescent="0.3">
      <c r="A463" s="831" t="s">
        <v>3502</v>
      </c>
      <c r="B463" s="832" t="s">
        <v>2889</v>
      </c>
      <c r="C463" s="832" t="s">
        <v>2901</v>
      </c>
      <c r="D463" s="832" t="s">
        <v>2914</v>
      </c>
      <c r="E463" s="832" t="s">
        <v>2915</v>
      </c>
      <c r="F463" s="849">
        <v>1</v>
      </c>
      <c r="G463" s="849">
        <v>126</v>
      </c>
      <c r="H463" s="849">
        <v>1</v>
      </c>
      <c r="I463" s="849">
        <v>126</v>
      </c>
      <c r="J463" s="849">
        <v>1</v>
      </c>
      <c r="K463" s="849">
        <v>126</v>
      </c>
      <c r="L463" s="849">
        <v>1</v>
      </c>
      <c r="M463" s="849">
        <v>126</v>
      </c>
      <c r="N463" s="849"/>
      <c r="O463" s="849"/>
      <c r="P463" s="837"/>
      <c r="Q463" s="850"/>
    </row>
    <row r="464" spans="1:17" ht="14.4" customHeight="1" x14ac:dyDescent="0.3">
      <c r="A464" s="831" t="s">
        <v>3502</v>
      </c>
      <c r="B464" s="832" t="s">
        <v>2889</v>
      </c>
      <c r="C464" s="832" t="s">
        <v>2901</v>
      </c>
      <c r="D464" s="832" t="s">
        <v>2926</v>
      </c>
      <c r="E464" s="832" t="s">
        <v>2927</v>
      </c>
      <c r="F464" s="849">
        <v>3</v>
      </c>
      <c r="G464" s="849">
        <v>753</v>
      </c>
      <c r="H464" s="849"/>
      <c r="I464" s="849">
        <v>251</v>
      </c>
      <c r="J464" s="849"/>
      <c r="K464" s="849"/>
      <c r="L464" s="849"/>
      <c r="M464" s="849"/>
      <c r="N464" s="849">
        <v>1</v>
      </c>
      <c r="O464" s="849">
        <v>252</v>
      </c>
      <c r="P464" s="837"/>
      <c r="Q464" s="850">
        <v>252</v>
      </c>
    </row>
    <row r="465" spans="1:17" ht="14.4" customHeight="1" x14ac:dyDescent="0.3">
      <c r="A465" s="831" t="s">
        <v>3503</v>
      </c>
      <c r="B465" s="832" t="s">
        <v>2889</v>
      </c>
      <c r="C465" s="832" t="s">
        <v>2901</v>
      </c>
      <c r="D465" s="832" t="s">
        <v>2904</v>
      </c>
      <c r="E465" s="832" t="s">
        <v>2905</v>
      </c>
      <c r="F465" s="849"/>
      <c r="G465" s="849"/>
      <c r="H465" s="849"/>
      <c r="I465" s="849"/>
      <c r="J465" s="849">
        <v>1</v>
      </c>
      <c r="K465" s="849">
        <v>37</v>
      </c>
      <c r="L465" s="849">
        <v>1</v>
      </c>
      <c r="M465" s="849">
        <v>37</v>
      </c>
      <c r="N465" s="849"/>
      <c r="O465" s="849"/>
      <c r="P465" s="837"/>
      <c r="Q465" s="850"/>
    </row>
    <row r="466" spans="1:17" ht="14.4" customHeight="1" x14ac:dyDescent="0.3">
      <c r="A466" s="831" t="s">
        <v>3503</v>
      </c>
      <c r="B466" s="832" t="s">
        <v>2889</v>
      </c>
      <c r="C466" s="832" t="s">
        <v>2901</v>
      </c>
      <c r="D466" s="832" t="s">
        <v>2914</v>
      </c>
      <c r="E466" s="832" t="s">
        <v>2915</v>
      </c>
      <c r="F466" s="849">
        <v>6</v>
      </c>
      <c r="G466" s="849">
        <v>756</v>
      </c>
      <c r="H466" s="849">
        <v>6</v>
      </c>
      <c r="I466" s="849">
        <v>126</v>
      </c>
      <c r="J466" s="849">
        <v>1</v>
      </c>
      <c r="K466" s="849">
        <v>126</v>
      </c>
      <c r="L466" s="849">
        <v>1</v>
      </c>
      <c r="M466" s="849">
        <v>126</v>
      </c>
      <c r="N466" s="849">
        <v>2</v>
      </c>
      <c r="O466" s="849">
        <v>254</v>
      </c>
      <c r="P466" s="837">
        <v>2.0158730158730158</v>
      </c>
      <c r="Q466" s="850">
        <v>127</v>
      </c>
    </row>
    <row r="467" spans="1:17" ht="14.4" customHeight="1" x14ac:dyDescent="0.3">
      <c r="A467" s="831" t="s">
        <v>3503</v>
      </c>
      <c r="B467" s="832" t="s">
        <v>2889</v>
      </c>
      <c r="C467" s="832" t="s">
        <v>2901</v>
      </c>
      <c r="D467" s="832" t="s">
        <v>2924</v>
      </c>
      <c r="E467" s="832" t="s">
        <v>2925</v>
      </c>
      <c r="F467" s="849">
        <v>0</v>
      </c>
      <c r="G467" s="849">
        <v>0</v>
      </c>
      <c r="H467" s="849">
        <v>0</v>
      </c>
      <c r="I467" s="849"/>
      <c r="J467" s="849">
        <v>3</v>
      </c>
      <c r="K467" s="849">
        <v>99.99</v>
      </c>
      <c r="L467" s="849">
        <v>1</v>
      </c>
      <c r="M467" s="849">
        <v>33.33</v>
      </c>
      <c r="N467" s="849">
        <v>2</v>
      </c>
      <c r="O467" s="849">
        <v>66.66</v>
      </c>
      <c r="P467" s="837">
        <v>0.66666666666666663</v>
      </c>
      <c r="Q467" s="850">
        <v>33.33</v>
      </c>
    </row>
    <row r="468" spans="1:17" ht="14.4" customHeight="1" x14ac:dyDescent="0.3">
      <c r="A468" s="831" t="s">
        <v>3503</v>
      </c>
      <c r="B468" s="832" t="s">
        <v>2889</v>
      </c>
      <c r="C468" s="832" t="s">
        <v>2901</v>
      </c>
      <c r="D468" s="832" t="s">
        <v>2926</v>
      </c>
      <c r="E468" s="832" t="s">
        <v>2927</v>
      </c>
      <c r="F468" s="849">
        <v>5</v>
      </c>
      <c r="G468" s="849">
        <v>1255</v>
      </c>
      <c r="H468" s="849">
        <v>1</v>
      </c>
      <c r="I468" s="849">
        <v>251</v>
      </c>
      <c r="J468" s="849">
        <v>5</v>
      </c>
      <c r="K468" s="849">
        <v>1255</v>
      </c>
      <c r="L468" s="849">
        <v>1</v>
      </c>
      <c r="M468" s="849">
        <v>251</v>
      </c>
      <c r="N468" s="849">
        <v>2</v>
      </c>
      <c r="O468" s="849">
        <v>504</v>
      </c>
      <c r="P468" s="837">
        <v>0.40159362549800798</v>
      </c>
      <c r="Q468" s="850">
        <v>252</v>
      </c>
    </row>
    <row r="469" spans="1:17" ht="14.4" customHeight="1" thickBot="1" x14ac:dyDescent="0.35">
      <c r="A469" s="839" t="s">
        <v>3503</v>
      </c>
      <c r="B469" s="840" t="s">
        <v>2889</v>
      </c>
      <c r="C469" s="840" t="s">
        <v>2901</v>
      </c>
      <c r="D469" s="840" t="s">
        <v>2946</v>
      </c>
      <c r="E469" s="840" t="s">
        <v>2947</v>
      </c>
      <c r="F469" s="851">
        <v>2</v>
      </c>
      <c r="G469" s="851">
        <v>744</v>
      </c>
      <c r="H469" s="851">
        <v>0.99731903485254692</v>
      </c>
      <c r="I469" s="851">
        <v>372</v>
      </c>
      <c r="J469" s="851">
        <v>2</v>
      </c>
      <c r="K469" s="851">
        <v>746</v>
      </c>
      <c r="L469" s="851">
        <v>1</v>
      </c>
      <c r="M469" s="851">
        <v>373</v>
      </c>
      <c r="N469" s="851"/>
      <c r="O469" s="851"/>
      <c r="P469" s="845"/>
      <c r="Q469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691.69200000000001</v>
      </c>
      <c r="C5" s="114">
        <v>677.28300000000002</v>
      </c>
      <c r="D5" s="114">
        <v>727.73</v>
      </c>
      <c r="E5" s="424">
        <f>IF(OR(D5=0,B5=0),"",D5/B5)</f>
        <v>1.0521012242443168</v>
      </c>
      <c r="F5" s="129">
        <f>IF(OR(D5=0,C5=0),"",D5/C5)</f>
        <v>1.0744843735927228</v>
      </c>
      <c r="G5" s="130">
        <v>213</v>
      </c>
      <c r="H5" s="114">
        <v>215</v>
      </c>
      <c r="I5" s="114">
        <v>214</v>
      </c>
      <c r="J5" s="424">
        <f>IF(OR(I5=0,G5=0),"",I5/G5)</f>
        <v>1.0046948356807512</v>
      </c>
      <c r="K5" s="131">
        <f>IF(OR(I5=0,H5=0),"",I5/H5)</f>
        <v>0.99534883720930234</v>
      </c>
      <c r="L5" s="121"/>
      <c r="M5" s="121"/>
      <c r="N5" s="7">
        <f>D5-C5</f>
        <v>50.447000000000003</v>
      </c>
      <c r="O5" s="8">
        <f>I5-H5</f>
        <v>-1</v>
      </c>
      <c r="P5" s="7">
        <f>D5-B5</f>
        <v>36.038000000000011</v>
      </c>
      <c r="Q5" s="8">
        <f>I5-G5</f>
        <v>1</v>
      </c>
    </row>
    <row r="6" spans="1:17" ht="14.4" hidden="1" customHeight="1" outlineLevel="1" x14ac:dyDescent="0.3">
      <c r="A6" s="441" t="s">
        <v>168</v>
      </c>
      <c r="B6" s="120">
        <v>167.851</v>
      </c>
      <c r="C6" s="113">
        <v>184.31299999999999</v>
      </c>
      <c r="D6" s="113">
        <v>188.34100000000001</v>
      </c>
      <c r="E6" s="424">
        <f t="shared" ref="E6:E12" si="0">IF(OR(D6=0,B6=0),"",D6/B6)</f>
        <v>1.1220725524423447</v>
      </c>
      <c r="F6" s="129">
        <f t="shared" ref="F6:F12" si="1">IF(OR(D6=0,C6=0),"",D6/C6)</f>
        <v>1.0218541285747615</v>
      </c>
      <c r="G6" s="133">
        <v>46</v>
      </c>
      <c r="H6" s="113">
        <v>54</v>
      </c>
      <c r="I6" s="113">
        <v>52</v>
      </c>
      <c r="J6" s="425">
        <f t="shared" ref="J6:J12" si="2">IF(OR(I6=0,G6=0),"",I6/G6)</f>
        <v>1.1304347826086956</v>
      </c>
      <c r="K6" s="134">
        <f t="shared" ref="K6:K12" si="3">IF(OR(I6=0,H6=0),"",I6/H6)</f>
        <v>0.96296296296296291</v>
      </c>
      <c r="L6" s="121"/>
      <c r="M6" s="121"/>
      <c r="N6" s="5">
        <f t="shared" ref="N6:N13" si="4">D6-C6</f>
        <v>4.02800000000002</v>
      </c>
      <c r="O6" s="6">
        <f t="shared" ref="O6:O13" si="5">I6-H6</f>
        <v>-2</v>
      </c>
      <c r="P6" s="5">
        <f t="shared" ref="P6:P13" si="6">D6-B6</f>
        <v>20.490000000000009</v>
      </c>
      <c r="Q6" s="6">
        <f t="shared" ref="Q6:Q13" si="7">I6-G6</f>
        <v>6</v>
      </c>
    </row>
    <row r="7" spans="1:17" ht="14.4" hidden="1" customHeight="1" outlineLevel="1" x14ac:dyDescent="0.3">
      <c r="A7" s="441" t="s">
        <v>169</v>
      </c>
      <c r="B7" s="120">
        <v>454.69</v>
      </c>
      <c r="C7" s="113">
        <v>430.06099999999998</v>
      </c>
      <c r="D7" s="113">
        <v>421.548</v>
      </c>
      <c r="E7" s="424">
        <f t="shared" si="0"/>
        <v>0.92711077877235037</v>
      </c>
      <c r="F7" s="129">
        <f t="shared" si="1"/>
        <v>0.98020513369033702</v>
      </c>
      <c r="G7" s="133">
        <v>139</v>
      </c>
      <c r="H7" s="113">
        <v>144</v>
      </c>
      <c r="I7" s="113">
        <v>136</v>
      </c>
      <c r="J7" s="425">
        <f t="shared" si="2"/>
        <v>0.97841726618705038</v>
      </c>
      <c r="K7" s="134">
        <f t="shared" si="3"/>
        <v>0.94444444444444442</v>
      </c>
      <c r="L7" s="121"/>
      <c r="M7" s="121"/>
      <c r="N7" s="5">
        <f t="shared" si="4"/>
        <v>-8.5129999999999768</v>
      </c>
      <c r="O7" s="6">
        <f t="shared" si="5"/>
        <v>-8</v>
      </c>
      <c r="P7" s="5">
        <f t="shared" si="6"/>
        <v>-33.141999999999996</v>
      </c>
      <c r="Q7" s="6">
        <f t="shared" si="7"/>
        <v>-3</v>
      </c>
    </row>
    <row r="8" spans="1:17" ht="14.4" hidden="1" customHeight="1" outlineLevel="1" x14ac:dyDescent="0.3">
      <c r="A8" s="441" t="s">
        <v>170</v>
      </c>
      <c r="B8" s="120">
        <v>42.107999999999997</v>
      </c>
      <c r="C8" s="113">
        <v>55.787999999999997</v>
      </c>
      <c r="D8" s="113">
        <v>66.213999999999999</v>
      </c>
      <c r="E8" s="424">
        <f t="shared" si="0"/>
        <v>1.5724802887812293</v>
      </c>
      <c r="F8" s="129">
        <f t="shared" si="1"/>
        <v>1.1868860686886069</v>
      </c>
      <c r="G8" s="133">
        <v>15</v>
      </c>
      <c r="H8" s="113">
        <v>18</v>
      </c>
      <c r="I8" s="113">
        <v>17</v>
      </c>
      <c r="J8" s="425">
        <f t="shared" si="2"/>
        <v>1.1333333333333333</v>
      </c>
      <c r="K8" s="134">
        <f t="shared" si="3"/>
        <v>0.94444444444444442</v>
      </c>
      <c r="L8" s="121"/>
      <c r="M8" s="121"/>
      <c r="N8" s="5">
        <f t="shared" si="4"/>
        <v>10.426000000000002</v>
      </c>
      <c r="O8" s="6">
        <f t="shared" si="5"/>
        <v>-1</v>
      </c>
      <c r="P8" s="5">
        <f t="shared" si="6"/>
        <v>24.106000000000002</v>
      </c>
      <c r="Q8" s="6">
        <f t="shared" si="7"/>
        <v>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199.88900000000001</v>
      </c>
      <c r="C10" s="113">
        <v>208.50299999999999</v>
      </c>
      <c r="D10" s="113">
        <v>158.595</v>
      </c>
      <c r="E10" s="424">
        <f t="shared" si="0"/>
        <v>0.79341534551676174</v>
      </c>
      <c r="F10" s="129">
        <f t="shared" si="1"/>
        <v>0.76063653760377559</v>
      </c>
      <c r="G10" s="133">
        <v>67</v>
      </c>
      <c r="H10" s="113">
        <v>63</v>
      </c>
      <c r="I10" s="113">
        <v>55</v>
      </c>
      <c r="J10" s="425">
        <f t="shared" si="2"/>
        <v>0.82089552238805974</v>
      </c>
      <c r="K10" s="134">
        <f t="shared" si="3"/>
        <v>0.87301587301587302</v>
      </c>
      <c r="L10" s="121"/>
      <c r="M10" s="121"/>
      <c r="N10" s="5">
        <f t="shared" si="4"/>
        <v>-49.907999999999987</v>
      </c>
      <c r="O10" s="6">
        <f t="shared" si="5"/>
        <v>-8</v>
      </c>
      <c r="P10" s="5">
        <f t="shared" si="6"/>
        <v>-41.294000000000011</v>
      </c>
      <c r="Q10" s="6">
        <f t="shared" si="7"/>
        <v>-12</v>
      </c>
    </row>
    <row r="11" spans="1:17" ht="14.4" hidden="1" customHeight="1" outlineLevel="1" x14ac:dyDescent="0.3">
      <c r="A11" s="441" t="s">
        <v>173</v>
      </c>
      <c r="B11" s="120">
        <v>36.146999999999998</v>
      </c>
      <c r="C11" s="113">
        <v>49.334000000000003</v>
      </c>
      <c r="D11" s="113">
        <v>34.677999999999997</v>
      </c>
      <c r="E11" s="424">
        <f t="shared" si="0"/>
        <v>0.95936038952056879</v>
      </c>
      <c r="F11" s="129">
        <f t="shared" si="1"/>
        <v>0.70292293347387191</v>
      </c>
      <c r="G11" s="133">
        <v>14</v>
      </c>
      <c r="H11" s="113">
        <v>12</v>
      </c>
      <c r="I11" s="113">
        <v>12</v>
      </c>
      <c r="J11" s="425">
        <f t="shared" si="2"/>
        <v>0.8571428571428571</v>
      </c>
      <c r="K11" s="134">
        <f t="shared" si="3"/>
        <v>1</v>
      </c>
      <c r="L11" s="121"/>
      <c r="M11" s="121"/>
      <c r="N11" s="5">
        <f t="shared" si="4"/>
        <v>-14.656000000000006</v>
      </c>
      <c r="O11" s="6">
        <f t="shared" si="5"/>
        <v>0</v>
      </c>
      <c r="P11" s="5">
        <f t="shared" si="6"/>
        <v>-1.4690000000000012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13.234</v>
      </c>
      <c r="C12" s="239">
        <v>22.289000000000001</v>
      </c>
      <c r="D12" s="239">
        <v>30.504000000000001</v>
      </c>
      <c r="E12" s="424">
        <f t="shared" si="0"/>
        <v>2.3049720417107453</v>
      </c>
      <c r="F12" s="129">
        <f t="shared" si="1"/>
        <v>1.3685674547983311</v>
      </c>
      <c r="G12" s="241">
        <v>6</v>
      </c>
      <c r="H12" s="239">
        <v>6</v>
      </c>
      <c r="I12" s="239">
        <v>5</v>
      </c>
      <c r="J12" s="426">
        <f t="shared" si="2"/>
        <v>0.83333333333333337</v>
      </c>
      <c r="K12" s="242">
        <f t="shared" si="3"/>
        <v>0.83333333333333337</v>
      </c>
      <c r="L12" s="121"/>
      <c r="M12" s="121"/>
      <c r="N12" s="243">
        <f t="shared" si="4"/>
        <v>8.2149999999999999</v>
      </c>
      <c r="O12" s="244">
        <f t="shared" si="5"/>
        <v>-1</v>
      </c>
      <c r="P12" s="243">
        <f t="shared" si="6"/>
        <v>17.270000000000003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1605.6109999999999</v>
      </c>
      <c r="C13" s="116">
        <f>SUM(C5:C12)</f>
        <v>1627.5709999999999</v>
      </c>
      <c r="D13" s="116">
        <f>SUM(D5:D12)</f>
        <v>1627.6100000000001</v>
      </c>
      <c r="E13" s="420">
        <f>IF(OR(D13=0,B13=0),0,D13/B13)</f>
        <v>1.0137013261618164</v>
      </c>
      <c r="F13" s="135">
        <f>IF(OR(D13=0,C13=0),0,D13/C13)</f>
        <v>1.00002396208829</v>
      </c>
      <c r="G13" s="136">
        <f>SUM(G5:G12)</f>
        <v>500</v>
      </c>
      <c r="H13" s="116">
        <f>SUM(H5:H12)</f>
        <v>512</v>
      </c>
      <c r="I13" s="116">
        <f>SUM(I5:I12)</f>
        <v>491</v>
      </c>
      <c r="J13" s="420">
        <f>IF(OR(I13=0,G13=0),0,I13/G13)</f>
        <v>0.98199999999999998</v>
      </c>
      <c r="K13" s="137">
        <f>IF(OR(I13=0,H13=0),0,I13/H13)</f>
        <v>0.958984375</v>
      </c>
      <c r="L13" s="121"/>
      <c r="M13" s="121"/>
      <c r="N13" s="127">
        <f t="shared" si="4"/>
        <v>3.9000000000214641E-2</v>
      </c>
      <c r="O13" s="138">
        <f t="shared" si="5"/>
        <v>-21</v>
      </c>
      <c r="P13" s="127">
        <f t="shared" si="6"/>
        <v>21.999000000000251</v>
      </c>
      <c r="Q13" s="138">
        <f t="shared" si="7"/>
        <v>-9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691.69200000000001</v>
      </c>
      <c r="C18" s="114">
        <v>677.28300000000002</v>
      </c>
      <c r="D18" s="114">
        <v>727.73</v>
      </c>
      <c r="E18" s="424">
        <f>IF(OR(D18=0,B18=0),"",D18/B18)</f>
        <v>1.0521012242443168</v>
      </c>
      <c r="F18" s="129">
        <f>IF(OR(D18=0,C18=0),"",D18/C18)</f>
        <v>1.0744843735927228</v>
      </c>
      <c r="G18" s="119">
        <v>213</v>
      </c>
      <c r="H18" s="114">
        <v>215</v>
      </c>
      <c r="I18" s="114">
        <v>214</v>
      </c>
      <c r="J18" s="424">
        <f>IF(OR(I18=0,G18=0),"",I18/G18)</f>
        <v>1.0046948356807512</v>
      </c>
      <c r="K18" s="131">
        <f>IF(OR(I18=0,H18=0),"",I18/H18)</f>
        <v>0.99534883720930234</v>
      </c>
      <c r="L18" s="659">
        <v>0.91871999999999998</v>
      </c>
      <c r="M18" s="660"/>
      <c r="N18" s="145">
        <f t="shared" ref="N18:N26" si="8">D18-C18</f>
        <v>50.447000000000003</v>
      </c>
      <c r="O18" s="146">
        <f t="shared" ref="O18:O26" si="9">I18-H18</f>
        <v>-1</v>
      </c>
      <c r="P18" s="145">
        <f t="shared" ref="P18:P26" si="10">D18-B18</f>
        <v>36.038000000000011</v>
      </c>
      <c r="Q18" s="146">
        <f t="shared" ref="Q18:Q26" si="11">I18-G18</f>
        <v>1</v>
      </c>
    </row>
    <row r="19" spans="1:17" ht="14.4" hidden="1" customHeight="1" outlineLevel="1" x14ac:dyDescent="0.3">
      <c r="A19" s="441" t="s">
        <v>168</v>
      </c>
      <c r="B19" s="120">
        <v>167.851</v>
      </c>
      <c r="C19" s="113">
        <v>184.31299999999999</v>
      </c>
      <c r="D19" s="113">
        <v>188.34100000000001</v>
      </c>
      <c r="E19" s="425">
        <f t="shared" ref="E19:E25" si="12">IF(OR(D19=0,B19=0),"",D19/B19)</f>
        <v>1.1220725524423447</v>
      </c>
      <c r="F19" s="132">
        <f t="shared" ref="F19:F25" si="13">IF(OR(D19=0,C19=0),"",D19/C19)</f>
        <v>1.0218541285747615</v>
      </c>
      <c r="G19" s="120">
        <v>46</v>
      </c>
      <c r="H19" s="113">
        <v>54</v>
      </c>
      <c r="I19" s="113">
        <v>52</v>
      </c>
      <c r="J19" s="425">
        <f t="shared" ref="J19:J25" si="14">IF(OR(I19=0,G19=0),"",I19/G19)</f>
        <v>1.1304347826086956</v>
      </c>
      <c r="K19" s="134">
        <f t="shared" ref="K19:K25" si="15">IF(OR(I19=0,H19=0),"",I19/H19)</f>
        <v>0.96296296296296291</v>
      </c>
      <c r="L19" s="659">
        <v>0.99456</v>
      </c>
      <c r="M19" s="660"/>
      <c r="N19" s="147">
        <f t="shared" si="8"/>
        <v>4.02800000000002</v>
      </c>
      <c r="O19" s="148">
        <f t="shared" si="9"/>
        <v>-2</v>
      </c>
      <c r="P19" s="147">
        <f t="shared" si="10"/>
        <v>20.490000000000009</v>
      </c>
      <c r="Q19" s="148">
        <f t="shared" si="11"/>
        <v>6</v>
      </c>
    </row>
    <row r="20" spans="1:17" ht="14.4" hidden="1" customHeight="1" outlineLevel="1" x14ac:dyDescent="0.3">
      <c r="A20" s="441" t="s">
        <v>169</v>
      </c>
      <c r="B20" s="120">
        <v>454.69</v>
      </c>
      <c r="C20" s="113">
        <v>430.06099999999998</v>
      </c>
      <c r="D20" s="113">
        <v>421.548</v>
      </c>
      <c r="E20" s="425">
        <f t="shared" si="12"/>
        <v>0.92711077877235037</v>
      </c>
      <c r="F20" s="132">
        <f t="shared" si="13"/>
        <v>0.98020513369033702</v>
      </c>
      <c r="G20" s="120">
        <v>139</v>
      </c>
      <c r="H20" s="113">
        <v>144</v>
      </c>
      <c r="I20" s="113">
        <v>136</v>
      </c>
      <c r="J20" s="425">
        <f t="shared" si="14"/>
        <v>0.97841726618705038</v>
      </c>
      <c r="K20" s="134">
        <f t="shared" si="15"/>
        <v>0.94444444444444442</v>
      </c>
      <c r="L20" s="659">
        <v>0.96671999999999991</v>
      </c>
      <c r="M20" s="660"/>
      <c r="N20" s="147">
        <f t="shared" si="8"/>
        <v>-8.5129999999999768</v>
      </c>
      <c r="O20" s="148">
        <f t="shared" si="9"/>
        <v>-8</v>
      </c>
      <c r="P20" s="147">
        <f t="shared" si="10"/>
        <v>-33.141999999999996</v>
      </c>
      <c r="Q20" s="148">
        <f t="shared" si="11"/>
        <v>-3</v>
      </c>
    </row>
    <row r="21" spans="1:17" ht="14.4" hidden="1" customHeight="1" outlineLevel="1" x14ac:dyDescent="0.3">
      <c r="A21" s="441" t="s">
        <v>170</v>
      </c>
      <c r="B21" s="120">
        <v>42.107999999999997</v>
      </c>
      <c r="C21" s="113">
        <v>55.787999999999997</v>
      </c>
      <c r="D21" s="113">
        <v>66.213999999999999</v>
      </c>
      <c r="E21" s="425">
        <f t="shared" si="12"/>
        <v>1.5724802887812293</v>
      </c>
      <c r="F21" s="132">
        <f t="shared" si="13"/>
        <v>1.1868860686886069</v>
      </c>
      <c r="G21" s="120">
        <v>15</v>
      </c>
      <c r="H21" s="113">
        <v>18</v>
      </c>
      <c r="I21" s="113">
        <v>17</v>
      </c>
      <c r="J21" s="425">
        <f t="shared" si="14"/>
        <v>1.1333333333333333</v>
      </c>
      <c r="K21" s="134">
        <f t="shared" si="15"/>
        <v>0.94444444444444442</v>
      </c>
      <c r="L21" s="659">
        <v>1.11744</v>
      </c>
      <c r="M21" s="660"/>
      <c r="N21" s="147">
        <f t="shared" si="8"/>
        <v>10.426000000000002</v>
      </c>
      <c r="O21" s="148">
        <f t="shared" si="9"/>
        <v>-1</v>
      </c>
      <c r="P21" s="147">
        <f t="shared" si="10"/>
        <v>24.106000000000002</v>
      </c>
      <c r="Q21" s="148">
        <f t="shared" si="11"/>
        <v>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199.88900000000001</v>
      </c>
      <c r="C23" s="113">
        <v>208.50299999999999</v>
      </c>
      <c r="D23" s="113">
        <v>158.595</v>
      </c>
      <c r="E23" s="425">
        <f t="shared" si="12"/>
        <v>0.79341534551676174</v>
      </c>
      <c r="F23" s="132">
        <f t="shared" si="13"/>
        <v>0.76063653760377559</v>
      </c>
      <c r="G23" s="120">
        <v>67</v>
      </c>
      <c r="H23" s="113">
        <v>63</v>
      </c>
      <c r="I23" s="113">
        <v>55</v>
      </c>
      <c r="J23" s="425">
        <f t="shared" si="14"/>
        <v>0.82089552238805974</v>
      </c>
      <c r="K23" s="134">
        <f t="shared" si="15"/>
        <v>0.87301587301587302</v>
      </c>
      <c r="L23" s="659">
        <v>0.98495999999999995</v>
      </c>
      <c r="M23" s="660"/>
      <c r="N23" s="147">
        <f t="shared" si="8"/>
        <v>-49.907999999999987</v>
      </c>
      <c r="O23" s="148">
        <f t="shared" si="9"/>
        <v>-8</v>
      </c>
      <c r="P23" s="147">
        <f t="shared" si="10"/>
        <v>-41.294000000000011</v>
      </c>
      <c r="Q23" s="148">
        <f t="shared" si="11"/>
        <v>-12</v>
      </c>
    </row>
    <row r="24" spans="1:17" ht="14.4" hidden="1" customHeight="1" outlineLevel="1" x14ac:dyDescent="0.3">
      <c r="A24" s="441" t="s">
        <v>173</v>
      </c>
      <c r="B24" s="120">
        <v>36.146999999999998</v>
      </c>
      <c r="C24" s="113">
        <v>49.334000000000003</v>
      </c>
      <c r="D24" s="113">
        <v>34.677999999999997</v>
      </c>
      <c r="E24" s="425">
        <f t="shared" si="12"/>
        <v>0.95936038952056879</v>
      </c>
      <c r="F24" s="132">
        <f t="shared" si="13"/>
        <v>0.70292293347387191</v>
      </c>
      <c r="G24" s="120">
        <v>14</v>
      </c>
      <c r="H24" s="113">
        <v>12</v>
      </c>
      <c r="I24" s="113">
        <v>12</v>
      </c>
      <c r="J24" s="425">
        <f t="shared" si="14"/>
        <v>0.8571428571428571</v>
      </c>
      <c r="K24" s="134">
        <f t="shared" si="15"/>
        <v>1</v>
      </c>
      <c r="L24" s="659">
        <v>1.0147199999999998</v>
      </c>
      <c r="M24" s="660"/>
      <c r="N24" s="147">
        <f t="shared" si="8"/>
        <v>-14.656000000000006</v>
      </c>
      <c r="O24" s="148">
        <f t="shared" si="9"/>
        <v>0</v>
      </c>
      <c r="P24" s="147">
        <f t="shared" si="10"/>
        <v>-1.4690000000000012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13.234</v>
      </c>
      <c r="C25" s="239">
        <v>22.289000000000001</v>
      </c>
      <c r="D25" s="239">
        <v>30.504000000000001</v>
      </c>
      <c r="E25" s="426">
        <f t="shared" si="12"/>
        <v>2.3049720417107453</v>
      </c>
      <c r="F25" s="240">
        <f t="shared" si="13"/>
        <v>1.3685674547983311</v>
      </c>
      <c r="G25" s="238">
        <v>6</v>
      </c>
      <c r="H25" s="239">
        <v>6</v>
      </c>
      <c r="I25" s="239">
        <v>5</v>
      </c>
      <c r="J25" s="426">
        <f t="shared" si="14"/>
        <v>0.83333333333333337</v>
      </c>
      <c r="K25" s="242">
        <f t="shared" si="15"/>
        <v>0.83333333333333337</v>
      </c>
      <c r="L25" s="356"/>
      <c r="M25" s="357"/>
      <c r="N25" s="245">
        <f t="shared" si="8"/>
        <v>8.2149999999999999</v>
      </c>
      <c r="O25" s="246">
        <f t="shared" si="9"/>
        <v>-1</v>
      </c>
      <c r="P25" s="245">
        <f t="shared" si="10"/>
        <v>17.270000000000003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1605.6109999999999</v>
      </c>
      <c r="C26" s="150">
        <f>SUM(C18:C25)</f>
        <v>1627.5709999999999</v>
      </c>
      <c r="D26" s="150">
        <f>SUM(D18:D25)</f>
        <v>1627.6100000000001</v>
      </c>
      <c r="E26" s="421">
        <f>IF(OR(D26=0,B26=0),0,D26/B26)</f>
        <v>1.0137013261618164</v>
      </c>
      <c r="F26" s="151">
        <f>IF(OR(D26=0,C26=0),0,D26/C26)</f>
        <v>1.00002396208829</v>
      </c>
      <c r="G26" s="149">
        <f>SUM(G18:G25)</f>
        <v>500</v>
      </c>
      <c r="H26" s="150">
        <f>SUM(H18:H25)</f>
        <v>512</v>
      </c>
      <c r="I26" s="150">
        <f>SUM(I18:I25)</f>
        <v>491</v>
      </c>
      <c r="J26" s="421">
        <f>IF(OR(I26=0,G26=0),0,I26/G26)</f>
        <v>0.98199999999999998</v>
      </c>
      <c r="K26" s="152">
        <f>IF(OR(I26=0,H26=0),0,I26/H26)</f>
        <v>0.958984375</v>
      </c>
      <c r="L26" s="121"/>
      <c r="M26" s="121"/>
      <c r="N26" s="143">
        <f t="shared" si="8"/>
        <v>3.9000000000214641E-2</v>
      </c>
      <c r="O26" s="153">
        <f t="shared" si="9"/>
        <v>-21</v>
      </c>
      <c r="P26" s="143">
        <f t="shared" si="10"/>
        <v>21.999000000000251</v>
      </c>
      <c r="Q26" s="153">
        <f t="shared" si="11"/>
        <v>-9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940</v>
      </c>
      <c r="C33" s="199">
        <v>687</v>
      </c>
      <c r="D33" s="84">
        <f>IF(C33="","",C33-B33)</f>
        <v>-253</v>
      </c>
      <c r="E33" s="85">
        <f>IF(C33="","",C33/B33)</f>
        <v>0.73085106382978726</v>
      </c>
      <c r="F33" s="86">
        <v>63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2119</v>
      </c>
      <c r="C34" s="200">
        <v>1517</v>
      </c>
      <c r="D34" s="87">
        <f t="shared" ref="D34:D45" si="0">IF(C34="","",C34-B34)</f>
        <v>-602</v>
      </c>
      <c r="E34" s="88">
        <f t="shared" ref="E34:E45" si="1">IF(C34="","",C34/B34)</f>
        <v>0.71590372817366688</v>
      </c>
      <c r="F34" s="89">
        <v>104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3194</v>
      </c>
      <c r="C35" s="200">
        <v>2322</v>
      </c>
      <c r="D35" s="87">
        <f t="shared" si="0"/>
        <v>-872</v>
      </c>
      <c r="E35" s="88">
        <f t="shared" si="1"/>
        <v>0.72698810269254854</v>
      </c>
      <c r="F35" s="89">
        <v>212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4259</v>
      </c>
      <c r="C36" s="200">
        <v>3153</v>
      </c>
      <c r="D36" s="87">
        <f t="shared" si="0"/>
        <v>-1106</v>
      </c>
      <c r="E36" s="88">
        <f t="shared" si="1"/>
        <v>0.74031462784691238</v>
      </c>
      <c r="F36" s="89">
        <v>305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3616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3505</v>
      </c>
      <c r="B5" s="946">
        <v>1</v>
      </c>
      <c r="C5" s="947">
        <v>13.87</v>
      </c>
      <c r="D5" s="948">
        <v>15</v>
      </c>
      <c r="E5" s="949"/>
      <c r="F5" s="950"/>
      <c r="G5" s="951"/>
      <c r="H5" s="952"/>
      <c r="I5" s="950"/>
      <c r="J5" s="951"/>
      <c r="K5" s="953">
        <v>13.87</v>
      </c>
      <c r="L5" s="952">
        <v>11</v>
      </c>
      <c r="M5" s="952">
        <v>72</v>
      </c>
      <c r="N5" s="954">
        <v>24</v>
      </c>
      <c r="O5" s="952" t="s">
        <v>3506</v>
      </c>
      <c r="P5" s="955" t="s">
        <v>3507</v>
      </c>
      <c r="Q5" s="956">
        <f>H5-B5</f>
        <v>-1</v>
      </c>
      <c r="R5" s="972">
        <f>I5-C5</f>
        <v>-13.87</v>
      </c>
      <c r="S5" s="956">
        <f>H5-E5</f>
        <v>0</v>
      </c>
      <c r="T5" s="972">
        <f>I5-F5</f>
        <v>0</v>
      </c>
      <c r="U5" s="982" t="s">
        <v>559</v>
      </c>
      <c r="V5" s="983" t="s">
        <v>559</v>
      </c>
      <c r="W5" s="983" t="s">
        <v>559</v>
      </c>
      <c r="X5" s="984" t="s">
        <v>559</v>
      </c>
      <c r="Y5" s="985"/>
    </row>
    <row r="6" spans="1:25" ht="14.4" customHeight="1" x14ac:dyDescent="0.3">
      <c r="A6" s="943" t="s">
        <v>3508</v>
      </c>
      <c r="B6" s="926">
        <v>1</v>
      </c>
      <c r="C6" s="927">
        <v>7.28</v>
      </c>
      <c r="D6" s="928">
        <v>10</v>
      </c>
      <c r="E6" s="924">
        <v>2</v>
      </c>
      <c r="F6" s="910">
        <v>14.74</v>
      </c>
      <c r="G6" s="911">
        <v>7</v>
      </c>
      <c r="H6" s="916">
        <v>1</v>
      </c>
      <c r="I6" s="917">
        <v>7.09</v>
      </c>
      <c r="J6" s="918">
        <v>13</v>
      </c>
      <c r="K6" s="913">
        <v>7.09</v>
      </c>
      <c r="L6" s="912">
        <v>5</v>
      </c>
      <c r="M6" s="912">
        <v>45</v>
      </c>
      <c r="N6" s="914">
        <v>15</v>
      </c>
      <c r="O6" s="912" t="s">
        <v>3506</v>
      </c>
      <c r="P6" s="925" t="s">
        <v>3509</v>
      </c>
      <c r="Q6" s="915">
        <f t="shared" ref="Q6:R61" si="0">H6-B6</f>
        <v>0</v>
      </c>
      <c r="R6" s="973">
        <f t="shared" si="0"/>
        <v>-0.19000000000000039</v>
      </c>
      <c r="S6" s="915">
        <f t="shared" ref="S6:S61" si="1">H6-E6</f>
        <v>-1</v>
      </c>
      <c r="T6" s="973">
        <f t="shared" ref="T6:T61" si="2">I6-F6</f>
        <v>-7.65</v>
      </c>
      <c r="U6" s="980">
        <v>15</v>
      </c>
      <c r="V6" s="926">
        <v>13</v>
      </c>
      <c r="W6" s="926">
        <v>-2</v>
      </c>
      <c r="X6" s="978">
        <v>0.8666666666666667</v>
      </c>
      <c r="Y6" s="976"/>
    </row>
    <row r="7" spans="1:25" ht="14.4" customHeight="1" x14ac:dyDescent="0.3">
      <c r="A7" s="944" t="s">
        <v>3510</v>
      </c>
      <c r="B7" s="930"/>
      <c r="C7" s="931"/>
      <c r="D7" s="929"/>
      <c r="E7" s="932"/>
      <c r="F7" s="933"/>
      <c r="G7" s="919"/>
      <c r="H7" s="934">
        <v>1</v>
      </c>
      <c r="I7" s="935">
        <v>7.77</v>
      </c>
      <c r="J7" s="920">
        <v>7</v>
      </c>
      <c r="K7" s="936">
        <v>7.77</v>
      </c>
      <c r="L7" s="937">
        <v>5</v>
      </c>
      <c r="M7" s="937">
        <v>45</v>
      </c>
      <c r="N7" s="938">
        <v>15</v>
      </c>
      <c r="O7" s="937" t="s">
        <v>3506</v>
      </c>
      <c r="P7" s="939" t="s">
        <v>3511</v>
      </c>
      <c r="Q7" s="940">
        <f t="shared" si="0"/>
        <v>1</v>
      </c>
      <c r="R7" s="974">
        <f t="shared" si="0"/>
        <v>7.77</v>
      </c>
      <c r="S7" s="940">
        <f t="shared" si="1"/>
        <v>1</v>
      </c>
      <c r="T7" s="974">
        <f t="shared" si="2"/>
        <v>7.77</v>
      </c>
      <c r="U7" s="981">
        <v>15</v>
      </c>
      <c r="V7" s="930">
        <v>7</v>
      </c>
      <c r="W7" s="930">
        <v>-8</v>
      </c>
      <c r="X7" s="979">
        <v>0.46666666666666667</v>
      </c>
      <c r="Y7" s="977"/>
    </row>
    <row r="8" spans="1:25" ht="14.4" customHeight="1" x14ac:dyDescent="0.3">
      <c r="A8" s="943" t="s">
        <v>3512</v>
      </c>
      <c r="B8" s="926">
        <v>1</v>
      </c>
      <c r="C8" s="927">
        <v>25.08</v>
      </c>
      <c r="D8" s="928">
        <v>25</v>
      </c>
      <c r="E8" s="924"/>
      <c r="F8" s="910"/>
      <c r="G8" s="911"/>
      <c r="H8" s="916">
        <v>1</v>
      </c>
      <c r="I8" s="917">
        <v>36.25</v>
      </c>
      <c r="J8" s="918">
        <v>29</v>
      </c>
      <c r="K8" s="913">
        <v>20.34</v>
      </c>
      <c r="L8" s="912">
        <v>11</v>
      </c>
      <c r="M8" s="912">
        <v>87</v>
      </c>
      <c r="N8" s="914">
        <v>29</v>
      </c>
      <c r="O8" s="912" t="s">
        <v>3506</v>
      </c>
      <c r="P8" s="925" t="s">
        <v>3513</v>
      </c>
      <c r="Q8" s="915">
        <f t="shared" si="0"/>
        <v>0</v>
      </c>
      <c r="R8" s="973">
        <f t="shared" si="0"/>
        <v>11.170000000000002</v>
      </c>
      <c r="S8" s="915">
        <f t="shared" si="1"/>
        <v>1</v>
      </c>
      <c r="T8" s="973">
        <f t="shared" si="2"/>
        <v>36.25</v>
      </c>
      <c r="U8" s="980">
        <v>29</v>
      </c>
      <c r="V8" s="926">
        <v>29</v>
      </c>
      <c r="W8" s="926">
        <v>0</v>
      </c>
      <c r="X8" s="978">
        <v>1</v>
      </c>
      <c r="Y8" s="976"/>
    </row>
    <row r="9" spans="1:25" ht="14.4" customHeight="1" x14ac:dyDescent="0.3">
      <c r="A9" s="943" t="s">
        <v>3514</v>
      </c>
      <c r="B9" s="907">
        <v>3</v>
      </c>
      <c r="C9" s="908">
        <v>37.130000000000003</v>
      </c>
      <c r="D9" s="909">
        <v>7</v>
      </c>
      <c r="E9" s="924">
        <v>4</v>
      </c>
      <c r="F9" s="910">
        <v>49.5</v>
      </c>
      <c r="G9" s="911">
        <v>10.3</v>
      </c>
      <c r="H9" s="912">
        <v>4</v>
      </c>
      <c r="I9" s="910">
        <v>49.5</v>
      </c>
      <c r="J9" s="911">
        <v>9.8000000000000007</v>
      </c>
      <c r="K9" s="913">
        <v>12.38</v>
      </c>
      <c r="L9" s="912">
        <v>5</v>
      </c>
      <c r="M9" s="912">
        <v>60</v>
      </c>
      <c r="N9" s="914">
        <v>20</v>
      </c>
      <c r="O9" s="912" t="s">
        <v>3506</v>
      </c>
      <c r="P9" s="925" t="s">
        <v>3515</v>
      </c>
      <c r="Q9" s="915">
        <f t="shared" si="0"/>
        <v>1</v>
      </c>
      <c r="R9" s="973">
        <f t="shared" si="0"/>
        <v>12.369999999999997</v>
      </c>
      <c r="S9" s="915">
        <f t="shared" si="1"/>
        <v>0</v>
      </c>
      <c r="T9" s="973">
        <f t="shared" si="2"/>
        <v>0</v>
      </c>
      <c r="U9" s="980">
        <v>80</v>
      </c>
      <c r="V9" s="926">
        <v>39.200000000000003</v>
      </c>
      <c r="W9" s="926">
        <v>-40.799999999999997</v>
      </c>
      <c r="X9" s="978">
        <v>0.49000000000000005</v>
      </c>
      <c r="Y9" s="976"/>
    </row>
    <row r="10" spans="1:25" ht="14.4" customHeight="1" x14ac:dyDescent="0.3">
      <c r="A10" s="944" t="s">
        <v>3516</v>
      </c>
      <c r="B10" s="941"/>
      <c r="C10" s="942"/>
      <c r="D10" s="921"/>
      <c r="E10" s="932"/>
      <c r="F10" s="933"/>
      <c r="G10" s="919"/>
      <c r="H10" s="937">
        <v>2</v>
      </c>
      <c r="I10" s="933">
        <v>28.75</v>
      </c>
      <c r="J10" s="919">
        <v>14.5</v>
      </c>
      <c r="K10" s="936">
        <v>12.38</v>
      </c>
      <c r="L10" s="937">
        <v>5</v>
      </c>
      <c r="M10" s="937">
        <v>60</v>
      </c>
      <c r="N10" s="938">
        <v>20</v>
      </c>
      <c r="O10" s="937" t="s">
        <v>3506</v>
      </c>
      <c r="P10" s="939" t="s">
        <v>3515</v>
      </c>
      <c r="Q10" s="940">
        <f t="shared" si="0"/>
        <v>2</v>
      </c>
      <c r="R10" s="974">
        <f t="shared" si="0"/>
        <v>28.75</v>
      </c>
      <c r="S10" s="940">
        <f t="shared" si="1"/>
        <v>2</v>
      </c>
      <c r="T10" s="974">
        <f t="shared" si="2"/>
        <v>28.75</v>
      </c>
      <c r="U10" s="981">
        <v>40</v>
      </c>
      <c r="V10" s="930">
        <v>29</v>
      </c>
      <c r="W10" s="930">
        <v>-11</v>
      </c>
      <c r="X10" s="979">
        <v>0.72499999999999998</v>
      </c>
      <c r="Y10" s="977">
        <v>2</v>
      </c>
    </row>
    <row r="11" spans="1:25" ht="14.4" customHeight="1" x14ac:dyDescent="0.3">
      <c r="A11" s="944" t="s">
        <v>3517</v>
      </c>
      <c r="B11" s="941">
        <v>10</v>
      </c>
      <c r="C11" s="942">
        <v>127.11</v>
      </c>
      <c r="D11" s="921">
        <v>18.100000000000001</v>
      </c>
      <c r="E11" s="932">
        <v>8</v>
      </c>
      <c r="F11" s="933">
        <v>101.18</v>
      </c>
      <c r="G11" s="919">
        <v>17.3</v>
      </c>
      <c r="H11" s="937">
        <v>3</v>
      </c>
      <c r="I11" s="933">
        <v>37.94</v>
      </c>
      <c r="J11" s="919">
        <v>10</v>
      </c>
      <c r="K11" s="936">
        <v>12.65</v>
      </c>
      <c r="L11" s="937">
        <v>5</v>
      </c>
      <c r="M11" s="937">
        <v>60</v>
      </c>
      <c r="N11" s="938">
        <v>20</v>
      </c>
      <c r="O11" s="937" t="s">
        <v>3506</v>
      </c>
      <c r="P11" s="939" t="s">
        <v>3515</v>
      </c>
      <c r="Q11" s="940">
        <f t="shared" si="0"/>
        <v>-7</v>
      </c>
      <c r="R11" s="974">
        <f t="shared" si="0"/>
        <v>-89.17</v>
      </c>
      <c r="S11" s="940">
        <f t="shared" si="1"/>
        <v>-5</v>
      </c>
      <c r="T11" s="974">
        <f t="shared" si="2"/>
        <v>-63.240000000000009</v>
      </c>
      <c r="U11" s="981">
        <v>60</v>
      </c>
      <c r="V11" s="930">
        <v>30</v>
      </c>
      <c r="W11" s="930">
        <v>-30</v>
      </c>
      <c r="X11" s="979">
        <v>0.5</v>
      </c>
      <c r="Y11" s="977"/>
    </row>
    <row r="12" spans="1:25" ht="14.4" customHeight="1" x14ac:dyDescent="0.3">
      <c r="A12" s="943" t="s">
        <v>3518</v>
      </c>
      <c r="B12" s="926">
        <v>4</v>
      </c>
      <c r="C12" s="927">
        <v>27.19</v>
      </c>
      <c r="D12" s="928">
        <v>8.8000000000000007</v>
      </c>
      <c r="E12" s="924">
        <v>3</v>
      </c>
      <c r="F12" s="910">
        <v>34.03</v>
      </c>
      <c r="G12" s="911">
        <v>7.3</v>
      </c>
      <c r="H12" s="916">
        <v>5</v>
      </c>
      <c r="I12" s="917">
        <v>35.700000000000003</v>
      </c>
      <c r="J12" s="918">
        <v>5</v>
      </c>
      <c r="K12" s="913">
        <v>11.34</v>
      </c>
      <c r="L12" s="912">
        <v>3</v>
      </c>
      <c r="M12" s="912">
        <v>27</v>
      </c>
      <c r="N12" s="914">
        <v>9</v>
      </c>
      <c r="O12" s="912" t="s">
        <v>3506</v>
      </c>
      <c r="P12" s="925" t="s">
        <v>3519</v>
      </c>
      <c r="Q12" s="915">
        <f t="shared" si="0"/>
        <v>1</v>
      </c>
      <c r="R12" s="973">
        <f t="shared" si="0"/>
        <v>8.5100000000000016</v>
      </c>
      <c r="S12" s="915">
        <f t="shared" si="1"/>
        <v>2</v>
      </c>
      <c r="T12" s="973">
        <f t="shared" si="2"/>
        <v>1.6700000000000017</v>
      </c>
      <c r="U12" s="980">
        <v>45</v>
      </c>
      <c r="V12" s="926">
        <v>25</v>
      </c>
      <c r="W12" s="926">
        <v>-20</v>
      </c>
      <c r="X12" s="978">
        <v>0.55555555555555558</v>
      </c>
      <c r="Y12" s="976"/>
    </row>
    <row r="13" spans="1:25" ht="14.4" customHeight="1" x14ac:dyDescent="0.3">
      <c r="A13" s="943" t="s">
        <v>3520</v>
      </c>
      <c r="B13" s="926">
        <v>100</v>
      </c>
      <c r="C13" s="927">
        <v>358.74</v>
      </c>
      <c r="D13" s="928">
        <v>7.3</v>
      </c>
      <c r="E13" s="916">
        <v>114</v>
      </c>
      <c r="F13" s="917">
        <v>408.16</v>
      </c>
      <c r="G13" s="918">
        <v>7.4</v>
      </c>
      <c r="H13" s="912">
        <v>93</v>
      </c>
      <c r="I13" s="910">
        <v>338.18</v>
      </c>
      <c r="J13" s="911">
        <v>7.5</v>
      </c>
      <c r="K13" s="913">
        <v>3.29</v>
      </c>
      <c r="L13" s="912">
        <v>3</v>
      </c>
      <c r="M13" s="912">
        <v>30</v>
      </c>
      <c r="N13" s="914">
        <v>10</v>
      </c>
      <c r="O13" s="912" t="s">
        <v>3506</v>
      </c>
      <c r="P13" s="925" t="s">
        <v>3521</v>
      </c>
      <c r="Q13" s="915">
        <f t="shared" si="0"/>
        <v>-7</v>
      </c>
      <c r="R13" s="973">
        <f t="shared" si="0"/>
        <v>-20.560000000000002</v>
      </c>
      <c r="S13" s="915">
        <f t="shared" si="1"/>
        <v>-21</v>
      </c>
      <c r="T13" s="973">
        <f t="shared" si="2"/>
        <v>-69.980000000000018</v>
      </c>
      <c r="U13" s="980">
        <v>930</v>
      </c>
      <c r="V13" s="926">
        <v>697.5</v>
      </c>
      <c r="W13" s="926">
        <v>-232.5</v>
      </c>
      <c r="X13" s="978">
        <v>0.75</v>
      </c>
      <c r="Y13" s="976">
        <v>86</v>
      </c>
    </row>
    <row r="14" spans="1:25" ht="14.4" customHeight="1" x14ac:dyDescent="0.3">
      <c r="A14" s="944" t="s">
        <v>3522</v>
      </c>
      <c r="B14" s="930">
        <v>4</v>
      </c>
      <c r="C14" s="931">
        <v>14.38</v>
      </c>
      <c r="D14" s="929">
        <v>6.8</v>
      </c>
      <c r="E14" s="934">
        <v>1</v>
      </c>
      <c r="F14" s="935">
        <v>3.57</v>
      </c>
      <c r="G14" s="920">
        <v>3</v>
      </c>
      <c r="H14" s="937">
        <v>5</v>
      </c>
      <c r="I14" s="933">
        <v>24.24</v>
      </c>
      <c r="J14" s="919">
        <v>5.2</v>
      </c>
      <c r="K14" s="936">
        <v>4.5999999999999996</v>
      </c>
      <c r="L14" s="937">
        <v>4</v>
      </c>
      <c r="M14" s="937">
        <v>39</v>
      </c>
      <c r="N14" s="938">
        <v>13</v>
      </c>
      <c r="O14" s="937" t="s">
        <v>3506</v>
      </c>
      <c r="P14" s="939" t="s">
        <v>3523</v>
      </c>
      <c r="Q14" s="940">
        <f t="shared" si="0"/>
        <v>1</v>
      </c>
      <c r="R14" s="974">
        <f t="shared" si="0"/>
        <v>9.8599999999999977</v>
      </c>
      <c r="S14" s="940">
        <f t="shared" si="1"/>
        <v>4</v>
      </c>
      <c r="T14" s="974">
        <f t="shared" si="2"/>
        <v>20.669999999999998</v>
      </c>
      <c r="U14" s="981">
        <v>65</v>
      </c>
      <c r="V14" s="930">
        <v>26</v>
      </c>
      <c r="W14" s="930">
        <v>-39</v>
      </c>
      <c r="X14" s="979">
        <v>0.4</v>
      </c>
      <c r="Y14" s="977"/>
    </row>
    <row r="15" spans="1:25" ht="14.4" customHeight="1" x14ac:dyDescent="0.3">
      <c r="A15" s="944" t="s">
        <v>3524</v>
      </c>
      <c r="B15" s="930">
        <v>3</v>
      </c>
      <c r="C15" s="931">
        <v>15.82</v>
      </c>
      <c r="D15" s="929">
        <v>13</v>
      </c>
      <c r="E15" s="934">
        <v>5</v>
      </c>
      <c r="F15" s="935">
        <v>34.6</v>
      </c>
      <c r="G15" s="920">
        <v>20.8</v>
      </c>
      <c r="H15" s="937">
        <v>5</v>
      </c>
      <c r="I15" s="933">
        <v>30.04</v>
      </c>
      <c r="J15" s="922">
        <v>16.2</v>
      </c>
      <c r="K15" s="936">
        <v>6.5</v>
      </c>
      <c r="L15" s="937">
        <v>4</v>
      </c>
      <c r="M15" s="937">
        <v>39</v>
      </c>
      <c r="N15" s="938">
        <v>13</v>
      </c>
      <c r="O15" s="937" t="s">
        <v>3506</v>
      </c>
      <c r="P15" s="939" t="s">
        <v>3525</v>
      </c>
      <c r="Q15" s="940">
        <f t="shared" si="0"/>
        <v>2</v>
      </c>
      <c r="R15" s="974">
        <f t="shared" si="0"/>
        <v>14.219999999999999</v>
      </c>
      <c r="S15" s="940">
        <f t="shared" si="1"/>
        <v>0</v>
      </c>
      <c r="T15" s="974">
        <f t="shared" si="2"/>
        <v>-4.5600000000000023</v>
      </c>
      <c r="U15" s="981">
        <v>65</v>
      </c>
      <c r="V15" s="930">
        <v>81</v>
      </c>
      <c r="W15" s="930">
        <v>16</v>
      </c>
      <c r="X15" s="979">
        <v>1.2461538461538462</v>
      </c>
      <c r="Y15" s="977">
        <v>33</v>
      </c>
    </row>
    <row r="16" spans="1:25" ht="14.4" customHeight="1" x14ac:dyDescent="0.3">
      <c r="A16" s="943" t="s">
        <v>3526</v>
      </c>
      <c r="B16" s="926">
        <v>2</v>
      </c>
      <c r="C16" s="927">
        <v>4.92</v>
      </c>
      <c r="D16" s="928">
        <v>6</v>
      </c>
      <c r="E16" s="916">
        <v>7</v>
      </c>
      <c r="F16" s="917">
        <v>18.079999999999998</v>
      </c>
      <c r="G16" s="918">
        <v>5.7</v>
      </c>
      <c r="H16" s="912">
        <v>1</v>
      </c>
      <c r="I16" s="910">
        <v>2.46</v>
      </c>
      <c r="J16" s="911">
        <v>4</v>
      </c>
      <c r="K16" s="913">
        <v>2.46</v>
      </c>
      <c r="L16" s="912">
        <v>3</v>
      </c>
      <c r="M16" s="912">
        <v>27</v>
      </c>
      <c r="N16" s="914">
        <v>9</v>
      </c>
      <c r="O16" s="912" t="s">
        <v>3506</v>
      </c>
      <c r="P16" s="925" t="s">
        <v>3527</v>
      </c>
      <c r="Q16" s="915">
        <f t="shared" si="0"/>
        <v>-1</v>
      </c>
      <c r="R16" s="973">
        <f t="shared" si="0"/>
        <v>-2.46</v>
      </c>
      <c r="S16" s="915">
        <f t="shared" si="1"/>
        <v>-6</v>
      </c>
      <c r="T16" s="973">
        <f t="shared" si="2"/>
        <v>-15.619999999999997</v>
      </c>
      <c r="U16" s="980">
        <v>9</v>
      </c>
      <c r="V16" s="926">
        <v>4</v>
      </c>
      <c r="W16" s="926">
        <v>-5</v>
      </c>
      <c r="X16" s="978">
        <v>0.44444444444444442</v>
      </c>
      <c r="Y16" s="976"/>
    </row>
    <row r="17" spans="1:25" ht="14.4" customHeight="1" x14ac:dyDescent="0.3">
      <c r="A17" s="944" t="s">
        <v>3528</v>
      </c>
      <c r="B17" s="930"/>
      <c r="C17" s="931"/>
      <c r="D17" s="929"/>
      <c r="E17" s="934">
        <v>1</v>
      </c>
      <c r="F17" s="935">
        <v>7.36</v>
      </c>
      <c r="G17" s="920">
        <v>37</v>
      </c>
      <c r="H17" s="937"/>
      <c r="I17" s="933"/>
      <c r="J17" s="919"/>
      <c r="K17" s="936">
        <v>3.22</v>
      </c>
      <c r="L17" s="937">
        <v>4</v>
      </c>
      <c r="M17" s="937">
        <v>33</v>
      </c>
      <c r="N17" s="938">
        <v>11</v>
      </c>
      <c r="O17" s="937" t="s">
        <v>3506</v>
      </c>
      <c r="P17" s="939" t="s">
        <v>3529</v>
      </c>
      <c r="Q17" s="940">
        <f t="shared" si="0"/>
        <v>0</v>
      </c>
      <c r="R17" s="974">
        <f t="shared" si="0"/>
        <v>0</v>
      </c>
      <c r="S17" s="940">
        <f t="shared" si="1"/>
        <v>-1</v>
      </c>
      <c r="T17" s="974">
        <f t="shared" si="2"/>
        <v>-7.36</v>
      </c>
      <c r="U17" s="981" t="s">
        <v>559</v>
      </c>
      <c r="V17" s="930" t="s">
        <v>559</v>
      </c>
      <c r="W17" s="930" t="s">
        <v>559</v>
      </c>
      <c r="X17" s="979" t="s">
        <v>559</v>
      </c>
      <c r="Y17" s="977"/>
    </row>
    <row r="18" spans="1:25" ht="14.4" customHeight="1" x14ac:dyDescent="0.3">
      <c r="A18" s="944" t="s">
        <v>3530</v>
      </c>
      <c r="B18" s="930">
        <v>1</v>
      </c>
      <c r="C18" s="931">
        <v>5.46</v>
      </c>
      <c r="D18" s="929">
        <v>6</v>
      </c>
      <c r="E18" s="934"/>
      <c r="F18" s="935"/>
      <c r="G18" s="920"/>
      <c r="H18" s="937"/>
      <c r="I18" s="933"/>
      <c r="J18" s="919"/>
      <c r="K18" s="936">
        <v>5.46</v>
      </c>
      <c r="L18" s="937">
        <v>5</v>
      </c>
      <c r="M18" s="937">
        <v>42</v>
      </c>
      <c r="N18" s="938">
        <v>14</v>
      </c>
      <c r="O18" s="937" t="s">
        <v>3506</v>
      </c>
      <c r="P18" s="939" t="s">
        <v>3531</v>
      </c>
      <c r="Q18" s="940">
        <f t="shared" si="0"/>
        <v>-1</v>
      </c>
      <c r="R18" s="974">
        <f t="shared" si="0"/>
        <v>-5.46</v>
      </c>
      <c r="S18" s="940">
        <f t="shared" si="1"/>
        <v>0</v>
      </c>
      <c r="T18" s="974">
        <f t="shared" si="2"/>
        <v>0</v>
      </c>
      <c r="U18" s="981" t="s">
        <v>559</v>
      </c>
      <c r="V18" s="930" t="s">
        <v>559</v>
      </c>
      <c r="W18" s="930" t="s">
        <v>559</v>
      </c>
      <c r="X18" s="979" t="s">
        <v>559</v>
      </c>
      <c r="Y18" s="977"/>
    </row>
    <row r="19" spans="1:25" ht="14.4" customHeight="1" x14ac:dyDescent="0.3">
      <c r="A19" s="943" t="s">
        <v>3532</v>
      </c>
      <c r="B19" s="926">
        <v>9</v>
      </c>
      <c r="C19" s="927">
        <v>15.31</v>
      </c>
      <c r="D19" s="928">
        <v>7</v>
      </c>
      <c r="E19" s="916">
        <v>10</v>
      </c>
      <c r="F19" s="917">
        <v>16.899999999999999</v>
      </c>
      <c r="G19" s="918">
        <v>6</v>
      </c>
      <c r="H19" s="912">
        <v>9</v>
      </c>
      <c r="I19" s="910">
        <v>15.32</v>
      </c>
      <c r="J19" s="923">
        <v>8.1999999999999993</v>
      </c>
      <c r="K19" s="913">
        <v>1.69</v>
      </c>
      <c r="L19" s="912">
        <v>2</v>
      </c>
      <c r="M19" s="912">
        <v>21</v>
      </c>
      <c r="N19" s="914">
        <v>7</v>
      </c>
      <c r="O19" s="912" t="s">
        <v>3506</v>
      </c>
      <c r="P19" s="925" t="s">
        <v>3533</v>
      </c>
      <c r="Q19" s="915">
        <f t="shared" si="0"/>
        <v>0</v>
      </c>
      <c r="R19" s="973">
        <f t="shared" si="0"/>
        <v>9.9999999999997868E-3</v>
      </c>
      <c r="S19" s="915">
        <f t="shared" si="1"/>
        <v>-1</v>
      </c>
      <c r="T19" s="973">
        <f t="shared" si="2"/>
        <v>-1.5799999999999983</v>
      </c>
      <c r="U19" s="980">
        <v>63</v>
      </c>
      <c r="V19" s="926">
        <v>73.8</v>
      </c>
      <c r="W19" s="926">
        <v>10.799999999999997</v>
      </c>
      <c r="X19" s="978">
        <v>1.1714285714285715</v>
      </c>
      <c r="Y19" s="976">
        <v>14</v>
      </c>
    </row>
    <row r="20" spans="1:25" ht="14.4" customHeight="1" x14ac:dyDescent="0.3">
      <c r="A20" s="943" t="s">
        <v>3534</v>
      </c>
      <c r="B20" s="907">
        <v>26</v>
      </c>
      <c r="C20" s="908">
        <v>11.69</v>
      </c>
      <c r="D20" s="909">
        <v>3</v>
      </c>
      <c r="E20" s="924">
        <v>18</v>
      </c>
      <c r="F20" s="910">
        <v>8.08</v>
      </c>
      <c r="G20" s="911">
        <v>3.1</v>
      </c>
      <c r="H20" s="912">
        <v>15</v>
      </c>
      <c r="I20" s="910">
        <v>6.8</v>
      </c>
      <c r="J20" s="911">
        <v>2.6</v>
      </c>
      <c r="K20" s="913">
        <v>0.45</v>
      </c>
      <c r="L20" s="912">
        <v>1</v>
      </c>
      <c r="M20" s="912">
        <v>9</v>
      </c>
      <c r="N20" s="914">
        <v>3</v>
      </c>
      <c r="O20" s="912" t="s">
        <v>3506</v>
      </c>
      <c r="P20" s="925" t="s">
        <v>3535</v>
      </c>
      <c r="Q20" s="915">
        <f t="shared" si="0"/>
        <v>-11</v>
      </c>
      <c r="R20" s="973">
        <f t="shared" si="0"/>
        <v>-4.8899999999999997</v>
      </c>
      <c r="S20" s="915">
        <f t="shared" si="1"/>
        <v>-3</v>
      </c>
      <c r="T20" s="973">
        <f t="shared" si="2"/>
        <v>-1.2800000000000002</v>
      </c>
      <c r="U20" s="980">
        <v>45</v>
      </c>
      <c r="V20" s="926">
        <v>39</v>
      </c>
      <c r="W20" s="926">
        <v>-6</v>
      </c>
      <c r="X20" s="978">
        <v>0.8666666666666667</v>
      </c>
      <c r="Y20" s="976">
        <v>2</v>
      </c>
    </row>
    <row r="21" spans="1:25" ht="14.4" customHeight="1" x14ac:dyDescent="0.3">
      <c r="A21" s="943" t="s">
        <v>3536</v>
      </c>
      <c r="B21" s="907">
        <v>4</v>
      </c>
      <c r="C21" s="908">
        <v>4.97</v>
      </c>
      <c r="D21" s="909">
        <v>3.8</v>
      </c>
      <c r="E21" s="924">
        <v>1</v>
      </c>
      <c r="F21" s="910">
        <v>1.24</v>
      </c>
      <c r="G21" s="911">
        <v>5</v>
      </c>
      <c r="H21" s="912">
        <v>3</v>
      </c>
      <c r="I21" s="910">
        <v>3.73</v>
      </c>
      <c r="J21" s="911">
        <v>2.7</v>
      </c>
      <c r="K21" s="913">
        <v>1.24</v>
      </c>
      <c r="L21" s="912">
        <v>2</v>
      </c>
      <c r="M21" s="912">
        <v>18</v>
      </c>
      <c r="N21" s="914">
        <v>6</v>
      </c>
      <c r="O21" s="912" t="s">
        <v>3506</v>
      </c>
      <c r="P21" s="925" t="s">
        <v>3537</v>
      </c>
      <c r="Q21" s="915">
        <f t="shared" si="0"/>
        <v>-1</v>
      </c>
      <c r="R21" s="973">
        <f t="shared" si="0"/>
        <v>-1.2399999999999998</v>
      </c>
      <c r="S21" s="915">
        <f t="shared" si="1"/>
        <v>2</v>
      </c>
      <c r="T21" s="973">
        <f t="shared" si="2"/>
        <v>2.4900000000000002</v>
      </c>
      <c r="U21" s="980">
        <v>18</v>
      </c>
      <c r="V21" s="926">
        <v>8.1000000000000014</v>
      </c>
      <c r="W21" s="926">
        <v>-9.8999999999999986</v>
      </c>
      <c r="X21" s="978">
        <v>0.45000000000000007</v>
      </c>
      <c r="Y21" s="976"/>
    </row>
    <row r="22" spans="1:25" ht="14.4" customHeight="1" x14ac:dyDescent="0.3">
      <c r="A22" s="943" t="s">
        <v>3538</v>
      </c>
      <c r="B22" s="907">
        <v>5</v>
      </c>
      <c r="C22" s="908">
        <v>19.940000000000001</v>
      </c>
      <c r="D22" s="909">
        <v>4.8</v>
      </c>
      <c r="E22" s="924">
        <v>2</v>
      </c>
      <c r="F22" s="910">
        <v>7.98</v>
      </c>
      <c r="G22" s="911">
        <v>6.5</v>
      </c>
      <c r="H22" s="912">
        <v>2</v>
      </c>
      <c r="I22" s="910">
        <v>7.98</v>
      </c>
      <c r="J22" s="911">
        <v>5</v>
      </c>
      <c r="K22" s="913">
        <v>3.99</v>
      </c>
      <c r="L22" s="912">
        <v>2</v>
      </c>
      <c r="M22" s="912">
        <v>18</v>
      </c>
      <c r="N22" s="914">
        <v>6</v>
      </c>
      <c r="O22" s="912" t="s">
        <v>3506</v>
      </c>
      <c r="P22" s="925" t="s">
        <v>3539</v>
      </c>
      <c r="Q22" s="915">
        <f t="shared" si="0"/>
        <v>-3</v>
      </c>
      <c r="R22" s="973">
        <f t="shared" si="0"/>
        <v>-11.96</v>
      </c>
      <c r="S22" s="915">
        <f t="shared" si="1"/>
        <v>0</v>
      </c>
      <c r="T22" s="973">
        <f t="shared" si="2"/>
        <v>0</v>
      </c>
      <c r="U22" s="980">
        <v>12</v>
      </c>
      <c r="V22" s="926">
        <v>10</v>
      </c>
      <c r="W22" s="926">
        <v>-2</v>
      </c>
      <c r="X22" s="978">
        <v>0.83333333333333337</v>
      </c>
      <c r="Y22" s="976"/>
    </row>
    <row r="23" spans="1:25" ht="14.4" customHeight="1" x14ac:dyDescent="0.3">
      <c r="A23" s="943" t="s">
        <v>3540</v>
      </c>
      <c r="B23" s="926">
        <v>2</v>
      </c>
      <c r="C23" s="927">
        <v>1.21</v>
      </c>
      <c r="D23" s="928">
        <v>2</v>
      </c>
      <c r="E23" s="924">
        <v>1</v>
      </c>
      <c r="F23" s="910">
        <v>0.33</v>
      </c>
      <c r="G23" s="911">
        <v>1</v>
      </c>
      <c r="H23" s="916">
        <v>2</v>
      </c>
      <c r="I23" s="917">
        <v>1.21</v>
      </c>
      <c r="J23" s="918">
        <v>2.5</v>
      </c>
      <c r="K23" s="913">
        <v>0.61</v>
      </c>
      <c r="L23" s="912">
        <v>2</v>
      </c>
      <c r="M23" s="912">
        <v>18</v>
      </c>
      <c r="N23" s="914">
        <v>6</v>
      </c>
      <c r="O23" s="912" t="s">
        <v>3506</v>
      </c>
      <c r="P23" s="925" t="s">
        <v>3541</v>
      </c>
      <c r="Q23" s="915">
        <f t="shared" si="0"/>
        <v>0</v>
      </c>
      <c r="R23" s="973">
        <f t="shared" si="0"/>
        <v>0</v>
      </c>
      <c r="S23" s="915">
        <f t="shared" si="1"/>
        <v>1</v>
      </c>
      <c r="T23" s="973">
        <f t="shared" si="2"/>
        <v>0.87999999999999989</v>
      </c>
      <c r="U23" s="980">
        <v>12</v>
      </c>
      <c r="V23" s="926">
        <v>5</v>
      </c>
      <c r="W23" s="926">
        <v>-7</v>
      </c>
      <c r="X23" s="978">
        <v>0.41666666666666669</v>
      </c>
      <c r="Y23" s="976"/>
    </row>
    <row r="24" spans="1:25" ht="14.4" customHeight="1" x14ac:dyDescent="0.3">
      <c r="A24" s="943" t="s">
        <v>3542</v>
      </c>
      <c r="B24" s="926"/>
      <c r="C24" s="927"/>
      <c r="D24" s="928"/>
      <c r="E24" s="916">
        <v>3</v>
      </c>
      <c r="F24" s="917">
        <v>3.26</v>
      </c>
      <c r="G24" s="918">
        <v>2.7</v>
      </c>
      <c r="H24" s="912"/>
      <c r="I24" s="910"/>
      <c r="J24" s="911"/>
      <c r="K24" s="913">
        <v>1.08</v>
      </c>
      <c r="L24" s="912">
        <v>2</v>
      </c>
      <c r="M24" s="912">
        <v>21</v>
      </c>
      <c r="N24" s="914">
        <v>7</v>
      </c>
      <c r="O24" s="912" t="s">
        <v>3506</v>
      </c>
      <c r="P24" s="925" t="s">
        <v>3543</v>
      </c>
      <c r="Q24" s="915">
        <f t="shared" si="0"/>
        <v>0</v>
      </c>
      <c r="R24" s="973">
        <f t="shared" si="0"/>
        <v>0</v>
      </c>
      <c r="S24" s="915">
        <f t="shared" si="1"/>
        <v>-3</v>
      </c>
      <c r="T24" s="973">
        <f t="shared" si="2"/>
        <v>-3.26</v>
      </c>
      <c r="U24" s="980" t="s">
        <v>559</v>
      </c>
      <c r="V24" s="926" t="s">
        <v>559</v>
      </c>
      <c r="W24" s="926" t="s">
        <v>559</v>
      </c>
      <c r="X24" s="978" t="s">
        <v>559</v>
      </c>
      <c r="Y24" s="976"/>
    </row>
    <row r="25" spans="1:25" ht="14.4" customHeight="1" x14ac:dyDescent="0.3">
      <c r="A25" s="944" t="s">
        <v>3544</v>
      </c>
      <c r="B25" s="930">
        <v>1</v>
      </c>
      <c r="C25" s="931">
        <v>0.55000000000000004</v>
      </c>
      <c r="D25" s="929">
        <v>1</v>
      </c>
      <c r="E25" s="934"/>
      <c r="F25" s="935"/>
      <c r="G25" s="920"/>
      <c r="H25" s="937"/>
      <c r="I25" s="933"/>
      <c r="J25" s="919"/>
      <c r="K25" s="936">
        <v>1.61</v>
      </c>
      <c r="L25" s="937">
        <v>3</v>
      </c>
      <c r="M25" s="937">
        <v>30</v>
      </c>
      <c r="N25" s="938">
        <v>10</v>
      </c>
      <c r="O25" s="937" t="s">
        <v>3506</v>
      </c>
      <c r="P25" s="939" t="s">
        <v>3545</v>
      </c>
      <c r="Q25" s="940">
        <f t="shared" si="0"/>
        <v>-1</v>
      </c>
      <c r="R25" s="974">
        <f t="shared" si="0"/>
        <v>-0.55000000000000004</v>
      </c>
      <c r="S25" s="940">
        <f t="shared" si="1"/>
        <v>0</v>
      </c>
      <c r="T25" s="974">
        <f t="shared" si="2"/>
        <v>0</v>
      </c>
      <c r="U25" s="981" t="s">
        <v>559</v>
      </c>
      <c r="V25" s="930" t="s">
        <v>559</v>
      </c>
      <c r="W25" s="930" t="s">
        <v>559</v>
      </c>
      <c r="X25" s="979" t="s">
        <v>559</v>
      </c>
      <c r="Y25" s="977"/>
    </row>
    <row r="26" spans="1:25" ht="14.4" customHeight="1" x14ac:dyDescent="0.3">
      <c r="A26" s="943" t="s">
        <v>3546</v>
      </c>
      <c r="B26" s="926">
        <v>1</v>
      </c>
      <c r="C26" s="927">
        <v>0.5</v>
      </c>
      <c r="D26" s="928">
        <v>4</v>
      </c>
      <c r="E26" s="924"/>
      <c r="F26" s="910"/>
      <c r="G26" s="911"/>
      <c r="H26" s="916">
        <v>1</v>
      </c>
      <c r="I26" s="917">
        <v>0.5</v>
      </c>
      <c r="J26" s="918">
        <v>2</v>
      </c>
      <c r="K26" s="913">
        <v>0.5</v>
      </c>
      <c r="L26" s="912">
        <v>2</v>
      </c>
      <c r="M26" s="912">
        <v>18</v>
      </c>
      <c r="N26" s="914">
        <v>6</v>
      </c>
      <c r="O26" s="912" t="s">
        <v>3506</v>
      </c>
      <c r="P26" s="925" t="s">
        <v>3547</v>
      </c>
      <c r="Q26" s="915">
        <f t="shared" si="0"/>
        <v>0</v>
      </c>
      <c r="R26" s="973">
        <f t="shared" si="0"/>
        <v>0</v>
      </c>
      <c r="S26" s="915">
        <f t="shared" si="1"/>
        <v>1</v>
      </c>
      <c r="T26" s="973">
        <f t="shared" si="2"/>
        <v>0.5</v>
      </c>
      <c r="U26" s="980">
        <v>6</v>
      </c>
      <c r="V26" s="926">
        <v>2</v>
      </c>
      <c r="W26" s="926">
        <v>-4</v>
      </c>
      <c r="X26" s="978">
        <v>0.33333333333333331</v>
      </c>
      <c r="Y26" s="976"/>
    </row>
    <row r="27" spans="1:25" ht="14.4" customHeight="1" x14ac:dyDescent="0.3">
      <c r="A27" s="943" t="s">
        <v>3548</v>
      </c>
      <c r="B27" s="926">
        <v>1</v>
      </c>
      <c r="C27" s="927">
        <v>1.07</v>
      </c>
      <c r="D27" s="928">
        <v>4</v>
      </c>
      <c r="E27" s="924"/>
      <c r="F27" s="910"/>
      <c r="G27" s="911"/>
      <c r="H27" s="916"/>
      <c r="I27" s="917"/>
      <c r="J27" s="918"/>
      <c r="K27" s="913">
        <v>1.07</v>
      </c>
      <c r="L27" s="912">
        <v>3</v>
      </c>
      <c r="M27" s="912">
        <v>24</v>
      </c>
      <c r="N27" s="914">
        <v>8</v>
      </c>
      <c r="O27" s="912" t="s">
        <v>3506</v>
      </c>
      <c r="P27" s="925" t="s">
        <v>3549</v>
      </c>
      <c r="Q27" s="915">
        <f t="shared" si="0"/>
        <v>-1</v>
      </c>
      <c r="R27" s="973">
        <f t="shared" si="0"/>
        <v>-1.07</v>
      </c>
      <c r="S27" s="915">
        <f t="shared" si="1"/>
        <v>0</v>
      </c>
      <c r="T27" s="973">
        <f t="shared" si="2"/>
        <v>0</v>
      </c>
      <c r="U27" s="980" t="s">
        <v>559</v>
      </c>
      <c r="V27" s="926" t="s">
        <v>559</v>
      </c>
      <c r="W27" s="926" t="s">
        <v>559</v>
      </c>
      <c r="X27" s="978" t="s">
        <v>559</v>
      </c>
      <c r="Y27" s="976"/>
    </row>
    <row r="28" spans="1:25" ht="14.4" customHeight="1" x14ac:dyDescent="0.3">
      <c r="A28" s="944" t="s">
        <v>3550</v>
      </c>
      <c r="B28" s="930"/>
      <c r="C28" s="931"/>
      <c r="D28" s="929"/>
      <c r="E28" s="932"/>
      <c r="F28" s="933"/>
      <c r="G28" s="919"/>
      <c r="H28" s="934">
        <v>1</v>
      </c>
      <c r="I28" s="935">
        <v>2.59</v>
      </c>
      <c r="J28" s="920">
        <v>9</v>
      </c>
      <c r="K28" s="936">
        <v>2.4300000000000002</v>
      </c>
      <c r="L28" s="937">
        <v>5</v>
      </c>
      <c r="M28" s="937">
        <v>42</v>
      </c>
      <c r="N28" s="938">
        <v>14</v>
      </c>
      <c r="O28" s="937" t="s">
        <v>3506</v>
      </c>
      <c r="P28" s="939" t="s">
        <v>3551</v>
      </c>
      <c r="Q28" s="940">
        <f t="shared" si="0"/>
        <v>1</v>
      </c>
      <c r="R28" s="974">
        <f t="shared" si="0"/>
        <v>2.59</v>
      </c>
      <c r="S28" s="940">
        <f t="shared" si="1"/>
        <v>1</v>
      </c>
      <c r="T28" s="974">
        <f t="shared" si="2"/>
        <v>2.59</v>
      </c>
      <c r="U28" s="981">
        <v>14</v>
      </c>
      <c r="V28" s="930">
        <v>9</v>
      </c>
      <c r="W28" s="930">
        <v>-5</v>
      </c>
      <c r="X28" s="979">
        <v>0.6428571428571429</v>
      </c>
      <c r="Y28" s="977"/>
    </row>
    <row r="29" spans="1:25" ht="14.4" customHeight="1" x14ac:dyDescent="0.3">
      <c r="A29" s="943" t="s">
        <v>3552</v>
      </c>
      <c r="B29" s="907">
        <v>23</v>
      </c>
      <c r="C29" s="908">
        <v>15.59</v>
      </c>
      <c r="D29" s="909">
        <v>5.2</v>
      </c>
      <c r="E29" s="924">
        <v>16</v>
      </c>
      <c r="F29" s="910">
        <v>10.17</v>
      </c>
      <c r="G29" s="911">
        <v>6.2</v>
      </c>
      <c r="H29" s="912">
        <v>19</v>
      </c>
      <c r="I29" s="910">
        <v>12.85</v>
      </c>
      <c r="J29" s="911">
        <v>5</v>
      </c>
      <c r="K29" s="913">
        <v>0.67</v>
      </c>
      <c r="L29" s="912">
        <v>2</v>
      </c>
      <c r="M29" s="912">
        <v>18</v>
      </c>
      <c r="N29" s="914">
        <v>6</v>
      </c>
      <c r="O29" s="912" t="s">
        <v>3506</v>
      </c>
      <c r="P29" s="925" t="s">
        <v>3553</v>
      </c>
      <c r="Q29" s="915">
        <f t="shared" si="0"/>
        <v>-4</v>
      </c>
      <c r="R29" s="973">
        <f t="shared" si="0"/>
        <v>-2.74</v>
      </c>
      <c r="S29" s="915">
        <f t="shared" si="1"/>
        <v>3</v>
      </c>
      <c r="T29" s="973">
        <f t="shared" si="2"/>
        <v>2.6799999999999997</v>
      </c>
      <c r="U29" s="980">
        <v>114</v>
      </c>
      <c r="V29" s="926">
        <v>95</v>
      </c>
      <c r="W29" s="926">
        <v>-19</v>
      </c>
      <c r="X29" s="978">
        <v>0.83333333333333337</v>
      </c>
      <c r="Y29" s="976">
        <v>11</v>
      </c>
    </row>
    <row r="30" spans="1:25" ht="14.4" customHeight="1" x14ac:dyDescent="0.3">
      <c r="A30" s="944" t="s">
        <v>3554</v>
      </c>
      <c r="B30" s="941"/>
      <c r="C30" s="942"/>
      <c r="D30" s="921"/>
      <c r="E30" s="932">
        <v>1</v>
      </c>
      <c r="F30" s="933">
        <v>1.1200000000000001</v>
      </c>
      <c r="G30" s="919">
        <v>8</v>
      </c>
      <c r="H30" s="937">
        <v>3</v>
      </c>
      <c r="I30" s="933">
        <v>3.35</v>
      </c>
      <c r="J30" s="919">
        <v>3</v>
      </c>
      <c r="K30" s="936">
        <v>1.1200000000000001</v>
      </c>
      <c r="L30" s="937">
        <v>3</v>
      </c>
      <c r="M30" s="937">
        <v>27</v>
      </c>
      <c r="N30" s="938">
        <v>9</v>
      </c>
      <c r="O30" s="937" t="s">
        <v>3506</v>
      </c>
      <c r="P30" s="939" t="s">
        <v>3555</v>
      </c>
      <c r="Q30" s="940">
        <f t="shared" si="0"/>
        <v>3</v>
      </c>
      <c r="R30" s="974">
        <f t="shared" si="0"/>
        <v>3.35</v>
      </c>
      <c r="S30" s="940">
        <f t="shared" si="1"/>
        <v>2</v>
      </c>
      <c r="T30" s="974">
        <f t="shared" si="2"/>
        <v>2.23</v>
      </c>
      <c r="U30" s="981">
        <v>27</v>
      </c>
      <c r="V30" s="930">
        <v>9</v>
      </c>
      <c r="W30" s="930">
        <v>-18</v>
      </c>
      <c r="X30" s="979">
        <v>0.33333333333333331</v>
      </c>
      <c r="Y30" s="977"/>
    </row>
    <row r="31" spans="1:25" ht="14.4" customHeight="1" x14ac:dyDescent="0.3">
      <c r="A31" s="944" t="s">
        <v>3556</v>
      </c>
      <c r="B31" s="941">
        <v>2</v>
      </c>
      <c r="C31" s="942">
        <v>4.96</v>
      </c>
      <c r="D31" s="921">
        <v>8</v>
      </c>
      <c r="E31" s="932">
        <v>3</v>
      </c>
      <c r="F31" s="933">
        <v>11.41</v>
      </c>
      <c r="G31" s="919">
        <v>21.3</v>
      </c>
      <c r="H31" s="937"/>
      <c r="I31" s="933"/>
      <c r="J31" s="919"/>
      <c r="K31" s="936">
        <v>2.38</v>
      </c>
      <c r="L31" s="937">
        <v>3</v>
      </c>
      <c r="M31" s="937">
        <v>30</v>
      </c>
      <c r="N31" s="938">
        <v>10</v>
      </c>
      <c r="O31" s="937" t="s">
        <v>3506</v>
      </c>
      <c r="P31" s="939" t="s">
        <v>3557</v>
      </c>
      <c r="Q31" s="940">
        <f t="shared" si="0"/>
        <v>-2</v>
      </c>
      <c r="R31" s="974">
        <f t="shared" si="0"/>
        <v>-4.96</v>
      </c>
      <c r="S31" s="940">
        <f t="shared" si="1"/>
        <v>-3</v>
      </c>
      <c r="T31" s="974">
        <f t="shared" si="2"/>
        <v>-11.41</v>
      </c>
      <c r="U31" s="981" t="s">
        <v>559</v>
      </c>
      <c r="V31" s="930" t="s">
        <v>559</v>
      </c>
      <c r="W31" s="930" t="s">
        <v>559</v>
      </c>
      <c r="X31" s="979" t="s">
        <v>559</v>
      </c>
      <c r="Y31" s="977"/>
    </row>
    <row r="32" spans="1:25" ht="14.4" customHeight="1" x14ac:dyDescent="0.3">
      <c r="A32" s="943" t="s">
        <v>3558</v>
      </c>
      <c r="B32" s="926">
        <v>1</v>
      </c>
      <c r="C32" s="927">
        <v>0.4</v>
      </c>
      <c r="D32" s="928">
        <v>3</v>
      </c>
      <c r="E32" s="924">
        <v>7</v>
      </c>
      <c r="F32" s="910">
        <v>2.75</v>
      </c>
      <c r="G32" s="911">
        <v>4.3</v>
      </c>
      <c r="H32" s="916">
        <v>11</v>
      </c>
      <c r="I32" s="917">
        <v>5.31</v>
      </c>
      <c r="J32" s="923">
        <v>3.6</v>
      </c>
      <c r="K32" s="913">
        <v>0.38</v>
      </c>
      <c r="L32" s="912">
        <v>1</v>
      </c>
      <c r="M32" s="912">
        <v>9</v>
      </c>
      <c r="N32" s="914">
        <v>3</v>
      </c>
      <c r="O32" s="912" t="s">
        <v>3506</v>
      </c>
      <c r="P32" s="925" t="s">
        <v>3559</v>
      </c>
      <c r="Q32" s="915">
        <f t="shared" si="0"/>
        <v>10</v>
      </c>
      <c r="R32" s="973">
        <f t="shared" si="0"/>
        <v>4.9099999999999993</v>
      </c>
      <c r="S32" s="915">
        <f t="shared" si="1"/>
        <v>4</v>
      </c>
      <c r="T32" s="973">
        <f t="shared" si="2"/>
        <v>2.5599999999999996</v>
      </c>
      <c r="U32" s="980">
        <v>33</v>
      </c>
      <c r="V32" s="926">
        <v>39.6</v>
      </c>
      <c r="W32" s="926">
        <v>6.6000000000000014</v>
      </c>
      <c r="X32" s="978">
        <v>1.2</v>
      </c>
      <c r="Y32" s="976">
        <v>8</v>
      </c>
    </row>
    <row r="33" spans="1:25" ht="14.4" customHeight="1" x14ac:dyDescent="0.3">
      <c r="A33" s="943" t="s">
        <v>3560</v>
      </c>
      <c r="B33" s="907">
        <v>1</v>
      </c>
      <c r="C33" s="908">
        <v>0.41</v>
      </c>
      <c r="D33" s="909">
        <v>4</v>
      </c>
      <c r="E33" s="924"/>
      <c r="F33" s="910"/>
      <c r="G33" s="911"/>
      <c r="H33" s="912"/>
      <c r="I33" s="910"/>
      <c r="J33" s="911"/>
      <c r="K33" s="913">
        <v>0.41</v>
      </c>
      <c r="L33" s="912">
        <v>1</v>
      </c>
      <c r="M33" s="912">
        <v>12</v>
      </c>
      <c r="N33" s="914">
        <v>4</v>
      </c>
      <c r="O33" s="912" t="s">
        <v>3506</v>
      </c>
      <c r="P33" s="925" t="s">
        <v>3561</v>
      </c>
      <c r="Q33" s="915">
        <f t="shared" si="0"/>
        <v>-1</v>
      </c>
      <c r="R33" s="973">
        <f t="shared" si="0"/>
        <v>-0.41</v>
      </c>
      <c r="S33" s="915">
        <f t="shared" si="1"/>
        <v>0</v>
      </c>
      <c r="T33" s="973">
        <f t="shared" si="2"/>
        <v>0</v>
      </c>
      <c r="U33" s="980" t="s">
        <v>559</v>
      </c>
      <c r="V33" s="926" t="s">
        <v>559</v>
      </c>
      <c r="W33" s="926" t="s">
        <v>559</v>
      </c>
      <c r="X33" s="978" t="s">
        <v>559</v>
      </c>
      <c r="Y33" s="976"/>
    </row>
    <row r="34" spans="1:25" ht="14.4" customHeight="1" x14ac:dyDescent="0.3">
      <c r="A34" s="943" t="s">
        <v>3562</v>
      </c>
      <c r="B34" s="926"/>
      <c r="C34" s="927"/>
      <c r="D34" s="928"/>
      <c r="E34" s="916">
        <v>1</v>
      </c>
      <c r="F34" s="917">
        <v>0.36</v>
      </c>
      <c r="G34" s="918">
        <v>2</v>
      </c>
      <c r="H34" s="912"/>
      <c r="I34" s="910"/>
      <c r="J34" s="911"/>
      <c r="K34" s="913">
        <v>0.36</v>
      </c>
      <c r="L34" s="912">
        <v>2</v>
      </c>
      <c r="M34" s="912">
        <v>15</v>
      </c>
      <c r="N34" s="914">
        <v>5</v>
      </c>
      <c r="O34" s="912" t="s">
        <v>3506</v>
      </c>
      <c r="P34" s="925" t="s">
        <v>3563</v>
      </c>
      <c r="Q34" s="915">
        <f t="shared" si="0"/>
        <v>0</v>
      </c>
      <c r="R34" s="973">
        <f t="shared" si="0"/>
        <v>0</v>
      </c>
      <c r="S34" s="915">
        <f t="shared" si="1"/>
        <v>-1</v>
      </c>
      <c r="T34" s="973">
        <f t="shared" si="2"/>
        <v>-0.36</v>
      </c>
      <c r="U34" s="980" t="s">
        <v>559</v>
      </c>
      <c r="V34" s="926" t="s">
        <v>559</v>
      </c>
      <c r="W34" s="926" t="s">
        <v>559</v>
      </c>
      <c r="X34" s="978" t="s">
        <v>559</v>
      </c>
      <c r="Y34" s="976"/>
    </row>
    <row r="35" spans="1:25" ht="14.4" customHeight="1" x14ac:dyDescent="0.3">
      <c r="A35" s="943" t="s">
        <v>3564</v>
      </c>
      <c r="B35" s="926">
        <v>114</v>
      </c>
      <c r="C35" s="927">
        <v>541.67999999999995</v>
      </c>
      <c r="D35" s="928">
        <v>6.4</v>
      </c>
      <c r="E35" s="924">
        <v>101</v>
      </c>
      <c r="F35" s="910">
        <v>479.78</v>
      </c>
      <c r="G35" s="911">
        <v>6</v>
      </c>
      <c r="H35" s="916">
        <v>132</v>
      </c>
      <c r="I35" s="917">
        <v>634.59</v>
      </c>
      <c r="J35" s="918">
        <v>6.3</v>
      </c>
      <c r="K35" s="913">
        <v>4.99</v>
      </c>
      <c r="L35" s="912">
        <v>3</v>
      </c>
      <c r="M35" s="912">
        <v>27</v>
      </c>
      <c r="N35" s="914">
        <v>9</v>
      </c>
      <c r="O35" s="912" t="s">
        <v>3506</v>
      </c>
      <c r="P35" s="925" t="s">
        <v>3565</v>
      </c>
      <c r="Q35" s="915">
        <f t="shared" si="0"/>
        <v>18</v>
      </c>
      <c r="R35" s="973">
        <f t="shared" si="0"/>
        <v>92.910000000000082</v>
      </c>
      <c r="S35" s="915">
        <f t="shared" si="1"/>
        <v>31</v>
      </c>
      <c r="T35" s="973">
        <f t="shared" si="2"/>
        <v>154.81000000000006</v>
      </c>
      <c r="U35" s="980">
        <v>1188</v>
      </c>
      <c r="V35" s="926">
        <v>831.6</v>
      </c>
      <c r="W35" s="926">
        <v>-356.4</v>
      </c>
      <c r="X35" s="978">
        <v>0.70000000000000007</v>
      </c>
      <c r="Y35" s="976">
        <v>32</v>
      </c>
    </row>
    <row r="36" spans="1:25" ht="14.4" customHeight="1" x14ac:dyDescent="0.3">
      <c r="A36" s="944" t="s">
        <v>3566</v>
      </c>
      <c r="B36" s="930">
        <v>6</v>
      </c>
      <c r="C36" s="931">
        <v>31.08</v>
      </c>
      <c r="D36" s="929">
        <v>8.8000000000000007</v>
      </c>
      <c r="E36" s="932">
        <v>15</v>
      </c>
      <c r="F36" s="933">
        <v>79.23</v>
      </c>
      <c r="G36" s="919">
        <v>8.1</v>
      </c>
      <c r="H36" s="934">
        <v>10</v>
      </c>
      <c r="I36" s="935">
        <v>51.6</v>
      </c>
      <c r="J36" s="920">
        <v>6.9</v>
      </c>
      <c r="K36" s="936">
        <v>5.18</v>
      </c>
      <c r="L36" s="937">
        <v>3</v>
      </c>
      <c r="M36" s="937">
        <v>27</v>
      </c>
      <c r="N36" s="938">
        <v>9</v>
      </c>
      <c r="O36" s="937" t="s">
        <v>3506</v>
      </c>
      <c r="P36" s="939" t="s">
        <v>3567</v>
      </c>
      <c r="Q36" s="940">
        <f t="shared" si="0"/>
        <v>4</v>
      </c>
      <c r="R36" s="974">
        <f t="shared" si="0"/>
        <v>20.520000000000003</v>
      </c>
      <c r="S36" s="940">
        <f t="shared" si="1"/>
        <v>-5</v>
      </c>
      <c r="T36" s="974">
        <f t="shared" si="2"/>
        <v>-27.630000000000003</v>
      </c>
      <c r="U36" s="981">
        <v>90</v>
      </c>
      <c r="V36" s="930">
        <v>69</v>
      </c>
      <c r="W36" s="930">
        <v>-21</v>
      </c>
      <c r="X36" s="979">
        <v>0.76666666666666672</v>
      </c>
      <c r="Y36" s="977">
        <v>13</v>
      </c>
    </row>
    <row r="37" spans="1:25" ht="14.4" customHeight="1" x14ac:dyDescent="0.3">
      <c r="A37" s="943" t="s">
        <v>3568</v>
      </c>
      <c r="B37" s="907">
        <v>3</v>
      </c>
      <c r="C37" s="908">
        <v>9.35</v>
      </c>
      <c r="D37" s="909">
        <v>10.3</v>
      </c>
      <c r="E37" s="924">
        <v>1</v>
      </c>
      <c r="F37" s="910">
        <v>3.12</v>
      </c>
      <c r="G37" s="911">
        <v>3</v>
      </c>
      <c r="H37" s="912">
        <v>2</v>
      </c>
      <c r="I37" s="910">
        <v>6.24</v>
      </c>
      <c r="J37" s="923">
        <v>10.5</v>
      </c>
      <c r="K37" s="913">
        <v>3.12</v>
      </c>
      <c r="L37" s="912">
        <v>3</v>
      </c>
      <c r="M37" s="912">
        <v>27</v>
      </c>
      <c r="N37" s="914">
        <v>9</v>
      </c>
      <c r="O37" s="912" t="s">
        <v>3506</v>
      </c>
      <c r="P37" s="925" t="s">
        <v>3569</v>
      </c>
      <c r="Q37" s="915">
        <f t="shared" si="0"/>
        <v>-1</v>
      </c>
      <c r="R37" s="973">
        <f t="shared" si="0"/>
        <v>-3.1099999999999994</v>
      </c>
      <c r="S37" s="915">
        <f t="shared" si="1"/>
        <v>1</v>
      </c>
      <c r="T37" s="973">
        <f t="shared" si="2"/>
        <v>3.12</v>
      </c>
      <c r="U37" s="980">
        <v>18</v>
      </c>
      <c r="V37" s="926">
        <v>21</v>
      </c>
      <c r="W37" s="926">
        <v>3</v>
      </c>
      <c r="X37" s="978">
        <v>1.1666666666666667</v>
      </c>
      <c r="Y37" s="976">
        <v>7</v>
      </c>
    </row>
    <row r="38" spans="1:25" ht="14.4" customHeight="1" x14ac:dyDescent="0.3">
      <c r="A38" s="943" t="s">
        <v>3570</v>
      </c>
      <c r="B38" s="907">
        <v>136</v>
      </c>
      <c r="C38" s="908">
        <v>230.21</v>
      </c>
      <c r="D38" s="909">
        <v>5.9</v>
      </c>
      <c r="E38" s="924">
        <v>118</v>
      </c>
      <c r="F38" s="910">
        <v>198.97</v>
      </c>
      <c r="G38" s="911">
        <v>5.2</v>
      </c>
      <c r="H38" s="912">
        <v>124</v>
      </c>
      <c r="I38" s="910">
        <v>207.77</v>
      </c>
      <c r="J38" s="911">
        <v>5.9</v>
      </c>
      <c r="K38" s="913">
        <v>1.68</v>
      </c>
      <c r="L38" s="912">
        <v>3</v>
      </c>
      <c r="M38" s="912">
        <v>24</v>
      </c>
      <c r="N38" s="914">
        <v>8</v>
      </c>
      <c r="O38" s="912" t="s">
        <v>3506</v>
      </c>
      <c r="P38" s="925" t="s">
        <v>3571</v>
      </c>
      <c r="Q38" s="915">
        <f t="shared" si="0"/>
        <v>-12</v>
      </c>
      <c r="R38" s="973">
        <f t="shared" si="0"/>
        <v>-22.439999999999998</v>
      </c>
      <c r="S38" s="915">
        <f t="shared" si="1"/>
        <v>6</v>
      </c>
      <c r="T38" s="973">
        <f t="shared" si="2"/>
        <v>8.8000000000000114</v>
      </c>
      <c r="U38" s="980">
        <v>992</v>
      </c>
      <c r="V38" s="926">
        <v>731.6</v>
      </c>
      <c r="W38" s="926">
        <v>-260.39999999999998</v>
      </c>
      <c r="X38" s="978">
        <v>0.73750000000000004</v>
      </c>
      <c r="Y38" s="976">
        <v>55</v>
      </c>
    </row>
    <row r="39" spans="1:25" ht="14.4" customHeight="1" x14ac:dyDescent="0.3">
      <c r="A39" s="944" t="s">
        <v>3572</v>
      </c>
      <c r="B39" s="941"/>
      <c r="C39" s="942"/>
      <c r="D39" s="921"/>
      <c r="E39" s="932">
        <v>1</v>
      </c>
      <c r="F39" s="933">
        <v>1.97</v>
      </c>
      <c r="G39" s="919">
        <v>6</v>
      </c>
      <c r="H39" s="937"/>
      <c r="I39" s="933"/>
      <c r="J39" s="919"/>
      <c r="K39" s="936">
        <v>1.97</v>
      </c>
      <c r="L39" s="937">
        <v>3</v>
      </c>
      <c r="M39" s="937">
        <v>27</v>
      </c>
      <c r="N39" s="938">
        <v>9</v>
      </c>
      <c r="O39" s="937" t="s">
        <v>3506</v>
      </c>
      <c r="P39" s="939" t="s">
        <v>3573</v>
      </c>
      <c r="Q39" s="940">
        <f t="shared" si="0"/>
        <v>0</v>
      </c>
      <c r="R39" s="974">
        <f t="shared" si="0"/>
        <v>0</v>
      </c>
      <c r="S39" s="940">
        <f t="shared" si="1"/>
        <v>-1</v>
      </c>
      <c r="T39" s="974">
        <f t="shared" si="2"/>
        <v>-1.97</v>
      </c>
      <c r="U39" s="981" t="s">
        <v>559</v>
      </c>
      <c r="V39" s="930" t="s">
        <v>559</v>
      </c>
      <c r="W39" s="930" t="s">
        <v>559</v>
      </c>
      <c r="X39" s="979" t="s">
        <v>559</v>
      </c>
      <c r="Y39" s="977"/>
    </row>
    <row r="40" spans="1:25" ht="14.4" customHeight="1" x14ac:dyDescent="0.3">
      <c r="A40" s="944" t="s">
        <v>3574</v>
      </c>
      <c r="B40" s="941"/>
      <c r="C40" s="942"/>
      <c r="D40" s="921"/>
      <c r="E40" s="932"/>
      <c r="F40" s="933"/>
      <c r="G40" s="919"/>
      <c r="H40" s="937">
        <v>1</v>
      </c>
      <c r="I40" s="933">
        <v>3.73</v>
      </c>
      <c r="J40" s="919">
        <v>7</v>
      </c>
      <c r="K40" s="936">
        <v>3.73</v>
      </c>
      <c r="L40" s="937">
        <v>5</v>
      </c>
      <c r="M40" s="937">
        <v>48</v>
      </c>
      <c r="N40" s="938">
        <v>16</v>
      </c>
      <c r="O40" s="937" t="s">
        <v>3506</v>
      </c>
      <c r="P40" s="939" t="s">
        <v>3575</v>
      </c>
      <c r="Q40" s="940">
        <f t="shared" si="0"/>
        <v>1</v>
      </c>
      <c r="R40" s="974">
        <f t="shared" si="0"/>
        <v>3.73</v>
      </c>
      <c r="S40" s="940">
        <f t="shared" si="1"/>
        <v>1</v>
      </c>
      <c r="T40" s="974">
        <f t="shared" si="2"/>
        <v>3.73</v>
      </c>
      <c r="U40" s="981">
        <v>16</v>
      </c>
      <c r="V40" s="930">
        <v>7</v>
      </c>
      <c r="W40" s="930">
        <v>-9</v>
      </c>
      <c r="X40" s="979">
        <v>0.4375</v>
      </c>
      <c r="Y40" s="977"/>
    </row>
    <row r="41" spans="1:25" ht="14.4" customHeight="1" x14ac:dyDescent="0.3">
      <c r="A41" s="943" t="s">
        <v>3576</v>
      </c>
      <c r="B41" s="907">
        <v>1</v>
      </c>
      <c r="C41" s="908">
        <v>0.74</v>
      </c>
      <c r="D41" s="909">
        <v>2</v>
      </c>
      <c r="E41" s="924"/>
      <c r="F41" s="910"/>
      <c r="G41" s="911"/>
      <c r="H41" s="912"/>
      <c r="I41" s="910"/>
      <c r="J41" s="911"/>
      <c r="K41" s="913">
        <v>0.74</v>
      </c>
      <c r="L41" s="912">
        <v>1</v>
      </c>
      <c r="M41" s="912">
        <v>12</v>
      </c>
      <c r="N41" s="914">
        <v>4</v>
      </c>
      <c r="O41" s="912" t="s">
        <v>3506</v>
      </c>
      <c r="P41" s="925" t="s">
        <v>3577</v>
      </c>
      <c r="Q41" s="915">
        <f t="shared" si="0"/>
        <v>-1</v>
      </c>
      <c r="R41" s="973">
        <f t="shared" si="0"/>
        <v>-0.74</v>
      </c>
      <c r="S41" s="915">
        <f t="shared" si="1"/>
        <v>0</v>
      </c>
      <c r="T41" s="973">
        <f t="shared" si="2"/>
        <v>0</v>
      </c>
      <c r="U41" s="980" t="s">
        <v>559</v>
      </c>
      <c r="V41" s="926" t="s">
        <v>559</v>
      </c>
      <c r="W41" s="926" t="s">
        <v>559</v>
      </c>
      <c r="X41" s="978" t="s">
        <v>559</v>
      </c>
      <c r="Y41" s="976"/>
    </row>
    <row r="42" spans="1:25" ht="14.4" customHeight="1" x14ac:dyDescent="0.3">
      <c r="A42" s="943" t="s">
        <v>3578</v>
      </c>
      <c r="B42" s="907">
        <v>2</v>
      </c>
      <c r="C42" s="908">
        <v>1.22</v>
      </c>
      <c r="D42" s="909">
        <v>1.5</v>
      </c>
      <c r="E42" s="924">
        <v>1</v>
      </c>
      <c r="F42" s="910">
        <v>0.61</v>
      </c>
      <c r="G42" s="911">
        <v>2</v>
      </c>
      <c r="H42" s="912"/>
      <c r="I42" s="910"/>
      <c r="J42" s="911"/>
      <c r="K42" s="913">
        <v>0.61</v>
      </c>
      <c r="L42" s="912">
        <v>1</v>
      </c>
      <c r="M42" s="912">
        <v>12</v>
      </c>
      <c r="N42" s="914">
        <v>4</v>
      </c>
      <c r="O42" s="912" t="s">
        <v>3506</v>
      </c>
      <c r="P42" s="925" t="s">
        <v>3579</v>
      </c>
      <c r="Q42" s="915">
        <f t="shared" si="0"/>
        <v>-2</v>
      </c>
      <c r="R42" s="973">
        <f t="shared" si="0"/>
        <v>-1.22</v>
      </c>
      <c r="S42" s="915">
        <f t="shared" si="1"/>
        <v>-1</v>
      </c>
      <c r="T42" s="973">
        <f t="shared" si="2"/>
        <v>-0.61</v>
      </c>
      <c r="U42" s="980" t="s">
        <v>559</v>
      </c>
      <c r="V42" s="926" t="s">
        <v>559</v>
      </c>
      <c r="W42" s="926" t="s">
        <v>559</v>
      </c>
      <c r="X42" s="978" t="s">
        <v>559</v>
      </c>
      <c r="Y42" s="976"/>
    </row>
    <row r="43" spans="1:25" ht="14.4" customHeight="1" x14ac:dyDescent="0.3">
      <c r="A43" s="943" t="s">
        <v>3580</v>
      </c>
      <c r="B43" s="926">
        <v>1</v>
      </c>
      <c r="C43" s="927">
        <v>0.56999999999999995</v>
      </c>
      <c r="D43" s="928">
        <v>4</v>
      </c>
      <c r="E43" s="916">
        <v>1</v>
      </c>
      <c r="F43" s="917">
        <v>0.56999999999999995</v>
      </c>
      <c r="G43" s="918">
        <v>3</v>
      </c>
      <c r="H43" s="912"/>
      <c r="I43" s="910"/>
      <c r="J43" s="911"/>
      <c r="K43" s="913">
        <v>0.56999999999999995</v>
      </c>
      <c r="L43" s="912">
        <v>2</v>
      </c>
      <c r="M43" s="912">
        <v>21</v>
      </c>
      <c r="N43" s="914">
        <v>7</v>
      </c>
      <c r="O43" s="912" t="s">
        <v>3506</v>
      </c>
      <c r="P43" s="925" t="s">
        <v>3581</v>
      </c>
      <c r="Q43" s="915">
        <f t="shared" si="0"/>
        <v>-1</v>
      </c>
      <c r="R43" s="973">
        <f t="shared" si="0"/>
        <v>-0.56999999999999995</v>
      </c>
      <c r="S43" s="915">
        <f t="shared" si="1"/>
        <v>-1</v>
      </c>
      <c r="T43" s="973">
        <f t="shared" si="2"/>
        <v>-0.56999999999999995</v>
      </c>
      <c r="U43" s="980" t="s">
        <v>559</v>
      </c>
      <c r="V43" s="926" t="s">
        <v>559</v>
      </c>
      <c r="W43" s="926" t="s">
        <v>559</v>
      </c>
      <c r="X43" s="978" t="s">
        <v>559</v>
      </c>
      <c r="Y43" s="976"/>
    </row>
    <row r="44" spans="1:25" ht="14.4" customHeight="1" x14ac:dyDescent="0.3">
      <c r="A44" s="943" t="s">
        <v>3582</v>
      </c>
      <c r="B44" s="926">
        <v>10</v>
      </c>
      <c r="C44" s="927">
        <v>4.28</v>
      </c>
      <c r="D44" s="928">
        <v>3.6</v>
      </c>
      <c r="E44" s="916">
        <v>18</v>
      </c>
      <c r="F44" s="917">
        <v>7.75</v>
      </c>
      <c r="G44" s="918">
        <v>5.2</v>
      </c>
      <c r="H44" s="912">
        <v>10</v>
      </c>
      <c r="I44" s="910">
        <v>4.3099999999999996</v>
      </c>
      <c r="J44" s="911">
        <v>3.6</v>
      </c>
      <c r="K44" s="913">
        <v>0.43</v>
      </c>
      <c r="L44" s="912">
        <v>2</v>
      </c>
      <c r="M44" s="912">
        <v>18</v>
      </c>
      <c r="N44" s="914">
        <v>6</v>
      </c>
      <c r="O44" s="912" t="s">
        <v>3506</v>
      </c>
      <c r="P44" s="925" t="s">
        <v>3583</v>
      </c>
      <c r="Q44" s="915">
        <f t="shared" si="0"/>
        <v>0</v>
      </c>
      <c r="R44" s="973">
        <f t="shared" si="0"/>
        <v>2.9999999999999361E-2</v>
      </c>
      <c r="S44" s="915">
        <f t="shared" si="1"/>
        <v>-8</v>
      </c>
      <c r="T44" s="973">
        <f t="shared" si="2"/>
        <v>-3.4400000000000004</v>
      </c>
      <c r="U44" s="980">
        <v>60</v>
      </c>
      <c r="V44" s="926">
        <v>36</v>
      </c>
      <c r="W44" s="926">
        <v>-24</v>
      </c>
      <c r="X44" s="978">
        <v>0.6</v>
      </c>
      <c r="Y44" s="976">
        <v>1</v>
      </c>
    </row>
    <row r="45" spans="1:25" ht="14.4" customHeight="1" x14ac:dyDescent="0.3">
      <c r="A45" s="944" t="s">
        <v>3584</v>
      </c>
      <c r="B45" s="930"/>
      <c r="C45" s="931"/>
      <c r="D45" s="929"/>
      <c r="E45" s="934">
        <v>1</v>
      </c>
      <c r="F45" s="935">
        <v>0.5</v>
      </c>
      <c r="G45" s="920">
        <v>6</v>
      </c>
      <c r="H45" s="937"/>
      <c r="I45" s="933"/>
      <c r="J45" s="919"/>
      <c r="K45" s="936">
        <v>0.5</v>
      </c>
      <c r="L45" s="937">
        <v>2</v>
      </c>
      <c r="M45" s="937">
        <v>21</v>
      </c>
      <c r="N45" s="938">
        <v>7</v>
      </c>
      <c r="O45" s="937" t="s">
        <v>3506</v>
      </c>
      <c r="P45" s="939" t="s">
        <v>3585</v>
      </c>
      <c r="Q45" s="940">
        <f t="shared" si="0"/>
        <v>0</v>
      </c>
      <c r="R45" s="974">
        <f t="shared" si="0"/>
        <v>0</v>
      </c>
      <c r="S45" s="940">
        <f t="shared" si="1"/>
        <v>-1</v>
      </c>
      <c r="T45" s="974">
        <f t="shared" si="2"/>
        <v>-0.5</v>
      </c>
      <c r="U45" s="981" t="s">
        <v>559</v>
      </c>
      <c r="V45" s="930" t="s">
        <v>559</v>
      </c>
      <c r="W45" s="930" t="s">
        <v>559</v>
      </c>
      <c r="X45" s="979" t="s">
        <v>559</v>
      </c>
      <c r="Y45" s="977"/>
    </row>
    <row r="46" spans="1:25" ht="14.4" customHeight="1" x14ac:dyDescent="0.3">
      <c r="A46" s="943" t="s">
        <v>3586</v>
      </c>
      <c r="B46" s="926">
        <v>1</v>
      </c>
      <c r="C46" s="927">
        <v>0.3</v>
      </c>
      <c r="D46" s="928">
        <v>2</v>
      </c>
      <c r="E46" s="916"/>
      <c r="F46" s="917"/>
      <c r="G46" s="918"/>
      <c r="H46" s="912"/>
      <c r="I46" s="910"/>
      <c r="J46" s="911"/>
      <c r="K46" s="913">
        <v>0.3</v>
      </c>
      <c r="L46" s="912">
        <v>1</v>
      </c>
      <c r="M46" s="912">
        <v>12</v>
      </c>
      <c r="N46" s="914">
        <v>4</v>
      </c>
      <c r="O46" s="912" t="s">
        <v>3506</v>
      </c>
      <c r="P46" s="925" t="s">
        <v>3587</v>
      </c>
      <c r="Q46" s="915">
        <f t="shared" si="0"/>
        <v>-1</v>
      </c>
      <c r="R46" s="973">
        <f t="shared" si="0"/>
        <v>-0.3</v>
      </c>
      <c r="S46" s="915">
        <f t="shared" si="1"/>
        <v>0</v>
      </c>
      <c r="T46" s="973">
        <f t="shared" si="2"/>
        <v>0</v>
      </c>
      <c r="U46" s="980" t="s">
        <v>559</v>
      </c>
      <c r="V46" s="926" t="s">
        <v>559</v>
      </c>
      <c r="W46" s="926" t="s">
        <v>559</v>
      </c>
      <c r="X46" s="978" t="s">
        <v>559</v>
      </c>
      <c r="Y46" s="976"/>
    </row>
    <row r="47" spans="1:25" ht="14.4" customHeight="1" x14ac:dyDescent="0.3">
      <c r="A47" s="944" t="s">
        <v>3588</v>
      </c>
      <c r="B47" s="930"/>
      <c r="C47" s="931"/>
      <c r="D47" s="929"/>
      <c r="E47" s="934">
        <v>1</v>
      </c>
      <c r="F47" s="935">
        <v>0.46</v>
      </c>
      <c r="G47" s="920">
        <v>4</v>
      </c>
      <c r="H47" s="937"/>
      <c r="I47" s="933"/>
      <c r="J47" s="919"/>
      <c r="K47" s="936">
        <v>0.46</v>
      </c>
      <c r="L47" s="937">
        <v>2</v>
      </c>
      <c r="M47" s="937">
        <v>18</v>
      </c>
      <c r="N47" s="938">
        <v>6</v>
      </c>
      <c r="O47" s="937" t="s">
        <v>3506</v>
      </c>
      <c r="P47" s="939" t="s">
        <v>3589</v>
      </c>
      <c r="Q47" s="940">
        <f t="shared" si="0"/>
        <v>0</v>
      </c>
      <c r="R47" s="974">
        <f t="shared" si="0"/>
        <v>0</v>
      </c>
      <c r="S47" s="940">
        <f t="shared" si="1"/>
        <v>-1</v>
      </c>
      <c r="T47" s="974">
        <f t="shared" si="2"/>
        <v>-0.46</v>
      </c>
      <c r="U47" s="981" t="s">
        <v>559</v>
      </c>
      <c r="V47" s="930" t="s">
        <v>559</v>
      </c>
      <c r="W47" s="930" t="s">
        <v>559</v>
      </c>
      <c r="X47" s="979" t="s">
        <v>559</v>
      </c>
      <c r="Y47" s="977"/>
    </row>
    <row r="48" spans="1:25" ht="14.4" customHeight="1" x14ac:dyDescent="0.3">
      <c r="A48" s="943" t="s">
        <v>3590</v>
      </c>
      <c r="B48" s="926">
        <v>1</v>
      </c>
      <c r="C48" s="927">
        <v>0.45</v>
      </c>
      <c r="D48" s="928">
        <v>9</v>
      </c>
      <c r="E48" s="916">
        <v>1</v>
      </c>
      <c r="F48" s="917">
        <v>0.54</v>
      </c>
      <c r="G48" s="918">
        <v>5</v>
      </c>
      <c r="H48" s="912"/>
      <c r="I48" s="910"/>
      <c r="J48" s="911"/>
      <c r="K48" s="913">
        <v>0.45</v>
      </c>
      <c r="L48" s="912">
        <v>1</v>
      </c>
      <c r="M48" s="912">
        <v>12</v>
      </c>
      <c r="N48" s="914">
        <v>4</v>
      </c>
      <c r="O48" s="912" t="s">
        <v>3506</v>
      </c>
      <c r="P48" s="925" t="s">
        <v>3591</v>
      </c>
      <c r="Q48" s="915">
        <f t="shared" si="0"/>
        <v>-1</v>
      </c>
      <c r="R48" s="973">
        <f t="shared" si="0"/>
        <v>-0.45</v>
      </c>
      <c r="S48" s="915">
        <f t="shared" si="1"/>
        <v>-1</v>
      </c>
      <c r="T48" s="973">
        <f t="shared" si="2"/>
        <v>-0.54</v>
      </c>
      <c r="U48" s="980" t="s">
        <v>559</v>
      </c>
      <c r="V48" s="926" t="s">
        <v>559</v>
      </c>
      <c r="W48" s="926" t="s">
        <v>559</v>
      </c>
      <c r="X48" s="978" t="s">
        <v>559</v>
      </c>
      <c r="Y48" s="976"/>
    </row>
    <row r="49" spans="1:25" ht="14.4" customHeight="1" x14ac:dyDescent="0.3">
      <c r="A49" s="943" t="s">
        <v>3592</v>
      </c>
      <c r="B49" s="907">
        <v>1</v>
      </c>
      <c r="C49" s="908">
        <v>0.31</v>
      </c>
      <c r="D49" s="909">
        <v>6</v>
      </c>
      <c r="E49" s="924"/>
      <c r="F49" s="910"/>
      <c r="G49" s="911"/>
      <c r="H49" s="912"/>
      <c r="I49" s="910"/>
      <c r="J49" s="911"/>
      <c r="K49" s="913">
        <v>0.31</v>
      </c>
      <c r="L49" s="912">
        <v>1</v>
      </c>
      <c r="M49" s="912">
        <v>12</v>
      </c>
      <c r="N49" s="914">
        <v>4</v>
      </c>
      <c r="O49" s="912" t="s">
        <v>3506</v>
      </c>
      <c r="P49" s="925" t="s">
        <v>3593</v>
      </c>
      <c r="Q49" s="915">
        <f t="shared" si="0"/>
        <v>-1</v>
      </c>
      <c r="R49" s="973">
        <f t="shared" si="0"/>
        <v>-0.31</v>
      </c>
      <c r="S49" s="915">
        <f t="shared" si="1"/>
        <v>0</v>
      </c>
      <c r="T49" s="973">
        <f t="shared" si="2"/>
        <v>0</v>
      </c>
      <c r="U49" s="980" t="s">
        <v>559</v>
      </c>
      <c r="V49" s="926" t="s">
        <v>559</v>
      </c>
      <c r="W49" s="926" t="s">
        <v>559</v>
      </c>
      <c r="X49" s="978" t="s">
        <v>559</v>
      </c>
      <c r="Y49" s="976"/>
    </row>
    <row r="50" spans="1:25" ht="14.4" customHeight="1" x14ac:dyDescent="0.3">
      <c r="A50" s="943" t="s">
        <v>3594</v>
      </c>
      <c r="B50" s="926">
        <v>4</v>
      </c>
      <c r="C50" s="927">
        <v>10.67</v>
      </c>
      <c r="D50" s="928">
        <v>9</v>
      </c>
      <c r="E50" s="924">
        <v>8</v>
      </c>
      <c r="F50" s="910">
        <v>21.33</v>
      </c>
      <c r="G50" s="911">
        <v>8.9</v>
      </c>
      <c r="H50" s="916">
        <v>8</v>
      </c>
      <c r="I50" s="917">
        <v>21.33</v>
      </c>
      <c r="J50" s="923">
        <v>10.8</v>
      </c>
      <c r="K50" s="913">
        <v>2.67</v>
      </c>
      <c r="L50" s="912">
        <v>3</v>
      </c>
      <c r="M50" s="912">
        <v>27</v>
      </c>
      <c r="N50" s="914">
        <v>9</v>
      </c>
      <c r="O50" s="912" t="s">
        <v>3506</v>
      </c>
      <c r="P50" s="925" t="s">
        <v>3595</v>
      </c>
      <c r="Q50" s="915">
        <f t="shared" si="0"/>
        <v>4</v>
      </c>
      <c r="R50" s="973">
        <f t="shared" si="0"/>
        <v>10.659999999999998</v>
      </c>
      <c r="S50" s="915">
        <f t="shared" si="1"/>
        <v>0</v>
      </c>
      <c r="T50" s="973">
        <f t="shared" si="2"/>
        <v>0</v>
      </c>
      <c r="U50" s="980">
        <v>72</v>
      </c>
      <c r="V50" s="926">
        <v>86.4</v>
      </c>
      <c r="W50" s="926">
        <v>14.400000000000006</v>
      </c>
      <c r="X50" s="978">
        <v>1.2000000000000002</v>
      </c>
      <c r="Y50" s="976">
        <v>16</v>
      </c>
    </row>
    <row r="51" spans="1:25" ht="14.4" customHeight="1" x14ac:dyDescent="0.3">
      <c r="A51" s="943" t="s">
        <v>3596</v>
      </c>
      <c r="B51" s="926"/>
      <c r="C51" s="927"/>
      <c r="D51" s="928"/>
      <c r="E51" s="924"/>
      <c r="F51" s="910"/>
      <c r="G51" s="911"/>
      <c r="H51" s="916">
        <v>1</v>
      </c>
      <c r="I51" s="917">
        <v>0.32</v>
      </c>
      <c r="J51" s="918">
        <v>5</v>
      </c>
      <c r="K51" s="913">
        <v>0.32</v>
      </c>
      <c r="L51" s="912">
        <v>2</v>
      </c>
      <c r="M51" s="912">
        <v>18</v>
      </c>
      <c r="N51" s="914">
        <v>6</v>
      </c>
      <c r="O51" s="912" t="s">
        <v>3506</v>
      </c>
      <c r="P51" s="925" t="s">
        <v>3597</v>
      </c>
      <c r="Q51" s="915">
        <f t="shared" si="0"/>
        <v>1</v>
      </c>
      <c r="R51" s="973">
        <f t="shared" si="0"/>
        <v>0.32</v>
      </c>
      <c r="S51" s="915">
        <f t="shared" si="1"/>
        <v>1</v>
      </c>
      <c r="T51" s="973">
        <f t="shared" si="2"/>
        <v>0.32</v>
      </c>
      <c r="U51" s="980">
        <v>6</v>
      </c>
      <c r="V51" s="926">
        <v>5</v>
      </c>
      <c r="W51" s="926">
        <v>-1</v>
      </c>
      <c r="X51" s="978">
        <v>0.83333333333333337</v>
      </c>
      <c r="Y51" s="976"/>
    </row>
    <row r="52" spans="1:25" ht="14.4" customHeight="1" x14ac:dyDescent="0.3">
      <c r="A52" s="943" t="s">
        <v>3598</v>
      </c>
      <c r="B52" s="926"/>
      <c r="C52" s="927"/>
      <c r="D52" s="928"/>
      <c r="E52" s="916">
        <v>3</v>
      </c>
      <c r="F52" s="917">
        <v>3.44</v>
      </c>
      <c r="G52" s="918">
        <v>5</v>
      </c>
      <c r="H52" s="912"/>
      <c r="I52" s="910"/>
      <c r="J52" s="911"/>
      <c r="K52" s="913">
        <v>1.28</v>
      </c>
      <c r="L52" s="912">
        <v>3</v>
      </c>
      <c r="M52" s="912">
        <v>24</v>
      </c>
      <c r="N52" s="914">
        <v>8</v>
      </c>
      <c r="O52" s="912" t="s">
        <v>3506</v>
      </c>
      <c r="P52" s="925" t="s">
        <v>3599</v>
      </c>
      <c r="Q52" s="915">
        <f t="shared" si="0"/>
        <v>0</v>
      </c>
      <c r="R52" s="973">
        <f t="shared" si="0"/>
        <v>0</v>
      </c>
      <c r="S52" s="915">
        <f t="shared" si="1"/>
        <v>-3</v>
      </c>
      <c r="T52" s="973">
        <f t="shared" si="2"/>
        <v>-3.44</v>
      </c>
      <c r="U52" s="980" t="s">
        <v>559</v>
      </c>
      <c r="V52" s="926" t="s">
        <v>559</v>
      </c>
      <c r="W52" s="926" t="s">
        <v>559</v>
      </c>
      <c r="X52" s="978" t="s">
        <v>559</v>
      </c>
      <c r="Y52" s="976"/>
    </row>
    <row r="53" spans="1:25" ht="14.4" customHeight="1" x14ac:dyDescent="0.3">
      <c r="A53" s="943" t="s">
        <v>3600</v>
      </c>
      <c r="B53" s="926"/>
      <c r="C53" s="927"/>
      <c r="D53" s="928"/>
      <c r="E53" s="924"/>
      <c r="F53" s="910"/>
      <c r="G53" s="911"/>
      <c r="H53" s="916">
        <v>1</v>
      </c>
      <c r="I53" s="917">
        <v>0.88</v>
      </c>
      <c r="J53" s="918">
        <v>2</v>
      </c>
      <c r="K53" s="913">
        <v>0.88</v>
      </c>
      <c r="L53" s="912">
        <v>2</v>
      </c>
      <c r="M53" s="912">
        <v>21</v>
      </c>
      <c r="N53" s="914">
        <v>7</v>
      </c>
      <c r="O53" s="912" t="s">
        <v>3506</v>
      </c>
      <c r="P53" s="925" t="s">
        <v>3601</v>
      </c>
      <c r="Q53" s="915">
        <f t="shared" si="0"/>
        <v>1</v>
      </c>
      <c r="R53" s="973">
        <f t="shared" si="0"/>
        <v>0.88</v>
      </c>
      <c r="S53" s="915">
        <f t="shared" si="1"/>
        <v>1</v>
      </c>
      <c r="T53" s="973">
        <f t="shared" si="2"/>
        <v>0.88</v>
      </c>
      <c r="U53" s="980">
        <v>7</v>
      </c>
      <c r="V53" s="926">
        <v>2</v>
      </c>
      <c r="W53" s="926">
        <v>-5</v>
      </c>
      <c r="X53" s="978">
        <v>0.2857142857142857</v>
      </c>
      <c r="Y53" s="976"/>
    </row>
    <row r="54" spans="1:25" ht="14.4" customHeight="1" x14ac:dyDescent="0.3">
      <c r="A54" s="943" t="s">
        <v>3602</v>
      </c>
      <c r="B54" s="926">
        <v>9</v>
      </c>
      <c r="C54" s="927">
        <v>5.86</v>
      </c>
      <c r="D54" s="928">
        <v>6</v>
      </c>
      <c r="E54" s="924">
        <v>6</v>
      </c>
      <c r="F54" s="910">
        <v>3.97</v>
      </c>
      <c r="G54" s="911">
        <v>6.2</v>
      </c>
      <c r="H54" s="916">
        <v>7</v>
      </c>
      <c r="I54" s="917">
        <v>4.5599999999999996</v>
      </c>
      <c r="J54" s="923">
        <v>6.3</v>
      </c>
      <c r="K54" s="913">
        <v>0.64</v>
      </c>
      <c r="L54" s="912">
        <v>1</v>
      </c>
      <c r="M54" s="912">
        <v>12</v>
      </c>
      <c r="N54" s="914">
        <v>4</v>
      </c>
      <c r="O54" s="912" t="s">
        <v>3506</v>
      </c>
      <c r="P54" s="925" t="s">
        <v>3603</v>
      </c>
      <c r="Q54" s="915">
        <f t="shared" si="0"/>
        <v>-2</v>
      </c>
      <c r="R54" s="973">
        <f t="shared" si="0"/>
        <v>-1.3000000000000007</v>
      </c>
      <c r="S54" s="915">
        <f t="shared" si="1"/>
        <v>1</v>
      </c>
      <c r="T54" s="973">
        <f t="shared" si="2"/>
        <v>0.58999999999999941</v>
      </c>
      <c r="U54" s="980">
        <v>28</v>
      </c>
      <c r="V54" s="926">
        <v>44.1</v>
      </c>
      <c r="W54" s="926">
        <v>16.100000000000001</v>
      </c>
      <c r="X54" s="978">
        <v>1.575</v>
      </c>
      <c r="Y54" s="976">
        <v>16</v>
      </c>
    </row>
    <row r="55" spans="1:25" ht="14.4" customHeight="1" x14ac:dyDescent="0.3">
      <c r="A55" s="944" t="s">
        <v>3604</v>
      </c>
      <c r="B55" s="930"/>
      <c r="C55" s="931"/>
      <c r="D55" s="929"/>
      <c r="E55" s="932"/>
      <c r="F55" s="933"/>
      <c r="G55" s="919"/>
      <c r="H55" s="934">
        <v>2</v>
      </c>
      <c r="I55" s="935">
        <v>1.83</v>
      </c>
      <c r="J55" s="922">
        <v>7.5</v>
      </c>
      <c r="K55" s="936">
        <v>0.88</v>
      </c>
      <c r="L55" s="937">
        <v>2</v>
      </c>
      <c r="M55" s="937">
        <v>18</v>
      </c>
      <c r="N55" s="938">
        <v>6</v>
      </c>
      <c r="O55" s="937" t="s">
        <v>3506</v>
      </c>
      <c r="P55" s="939" t="s">
        <v>3603</v>
      </c>
      <c r="Q55" s="940">
        <f t="shared" si="0"/>
        <v>2</v>
      </c>
      <c r="R55" s="974">
        <f t="shared" si="0"/>
        <v>1.83</v>
      </c>
      <c r="S55" s="940">
        <f t="shared" si="1"/>
        <v>2</v>
      </c>
      <c r="T55" s="974">
        <f t="shared" si="2"/>
        <v>1.83</v>
      </c>
      <c r="U55" s="981">
        <v>12</v>
      </c>
      <c r="V55" s="930">
        <v>15</v>
      </c>
      <c r="W55" s="930">
        <v>3</v>
      </c>
      <c r="X55" s="979">
        <v>1.25</v>
      </c>
      <c r="Y55" s="977">
        <v>3</v>
      </c>
    </row>
    <row r="56" spans="1:25" ht="14.4" customHeight="1" x14ac:dyDescent="0.3">
      <c r="A56" s="943" t="s">
        <v>3605</v>
      </c>
      <c r="B56" s="926"/>
      <c r="C56" s="927"/>
      <c r="D56" s="928"/>
      <c r="E56" s="924">
        <v>1</v>
      </c>
      <c r="F56" s="910">
        <v>0.31</v>
      </c>
      <c r="G56" s="911">
        <v>5</v>
      </c>
      <c r="H56" s="916">
        <v>2</v>
      </c>
      <c r="I56" s="917">
        <v>3.52</v>
      </c>
      <c r="J56" s="923">
        <v>7</v>
      </c>
      <c r="K56" s="913">
        <v>0.31</v>
      </c>
      <c r="L56" s="912">
        <v>1</v>
      </c>
      <c r="M56" s="912">
        <v>12</v>
      </c>
      <c r="N56" s="914">
        <v>4</v>
      </c>
      <c r="O56" s="912" t="s">
        <v>3506</v>
      </c>
      <c r="P56" s="925" t="s">
        <v>3606</v>
      </c>
      <c r="Q56" s="915">
        <f t="shared" si="0"/>
        <v>2</v>
      </c>
      <c r="R56" s="973">
        <f t="shared" si="0"/>
        <v>3.52</v>
      </c>
      <c r="S56" s="915">
        <f t="shared" si="1"/>
        <v>1</v>
      </c>
      <c r="T56" s="973">
        <f t="shared" si="2"/>
        <v>3.21</v>
      </c>
      <c r="U56" s="980">
        <v>8</v>
      </c>
      <c r="V56" s="926">
        <v>14</v>
      </c>
      <c r="W56" s="926">
        <v>6</v>
      </c>
      <c r="X56" s="978">
        <v>1.75</v>
      </c>
      <c r="Y56" s="976">
        <v>6</v>
      </c>
    </row>
    <row r="57" spans="1:25" ht="14.4" customHeight="1" x14ac:dyDescent="0.3">
      <c r="A57" s="943" t="s">
        <v>3607</v>
      </c>
      <c r="B57" s="907">
        <v>1</v>
      </c>
      <c r="C57" s="908">
        <v>4.79</v>
      </c>
      <c r="D57" s="909">
        <v>7</v>
      </c>
      <c r="E57" s="924">
        <v>1</v>
      </c>
      <c r="F57" s="910">
        <v>5.32</v>
      </c>
      <c r="G57" s="911">
        <v>14</v>
      </c>
      <c r="H57" s="912">
        <v>1</v>
      </c>
      <c r="I57" s="910">
        <v>2.56</v>
      </c>
      <c r="J57" s="911">
        <v>2</v>
      </c>
      <c r="K57" s="913">
        <v>4.79</v>
      </c>
      <c r="L57" s="912">
        <v>5</v>
      </c>
      <c r="M57" s="912">
        <v>42</v>
      </c>
      <c r="N57" s="914">
        <v>14</v>
      </c>
      <c r="O57" s="912" t="s">
        <v>3506</v>
      </c>
      <c r="P57" s="925" t="s">
        <v>3608</v>
      </c>
      <c r="Q57" s="915">
        <f t="shared" si="0"/>
        <v>0</v>
      </c>
      <c r="R57" s="973">
        <f t="shared" si="0"/>
        <v>-2.23</v>
      </c>
      <c r="S57" s="915">
        <f t="shared" si="1"/>
        <v>0</v>
      </c>
      <c r="T57" s="973">
        <f t="shared" si="2"/>
        <v>-2.7600000000000002</v>
      </c>
      <c r="U57" s="980">
        <v>14</v>
      </c>
      <c r="V57" s="926">
        <v>2</v>
      </c>
      <c r="W57" s="926">
        <v>-12</v>
      </c>
      <c r="X57" s="978">
        <v>0.14285714285714285</v>
      </c>
      <c r="Y57" s="976"/>
    </row>
    <row r="58" spans="1:25" ht="14.4" customHeight="1" x14ac:dyDescent="0.3">
      <c r="A58" s="944" t="s">
        <v>3609</v>
      </c>
      <c r="B58" s="941">
        <v>2</v>
      </c>
      <c r="C58" s="942">
        <v>16.16</v>
      </c>
      <c r="D58" s="921">
        <v>12</v>
      </c>
      <c r="E58" s="932"/>
      <c r="F58" s="933"/>
      <c r="G58" s="919"/>
      <c r="H58" s="937">
        <v>1</v>
      </c>
      <c r="I58" s="933">
        <v>9.14</v>
      </c>
      <c r="J58" s="919">
        <v>17</v>
      </c>
      <c r="K58" s="936">
        <v>9.14</v>
      </c>
      <c r="L58" s="937">
        <v>7</v>
      </c>
      <c r="M58" s="937">
        <v>66</v>
      </c>
      <c r="N58" s="938">
        <v>22</v>
      </c>
      <c r="O58" s="937" t="s">
        <v>3506</v>
      </c>
      <c r="P58" s="939" t="s">
        <v>3608</v>
      </c>
      <c r="Q58" s="940">
        <f t="shared" si="0"/>
        <v>-1</v>
      </c>
      <c r="R58" s="974">
        <f t="shared" si="0"/>
        <v>-7.02</v>
      </c>
      <c r="S58" s="940">
        <f t="shared" si="1"/>
        <v>1</v>
      </c>
      <c r="T58" s="974">
        <f t="shared" si="2"/>
        <v>9.14</v>
      </c>
      <c r="U58" s="981">
        <v>22</v>
      </c>
      <c r="V58" s="930">
        <v>17</v>
      </c>
      <c r="W58" s="930">
        <v>-5</v>
      </c>
      <c r="X58" s="979">
        <v>0.77272727272727271</v>
      </c>
      <c r="Y58" s="977"/>
    </row>
    <row r="59" spans="1:25" ht="14.4" customHeight="1" x14ac:dyDescent="0.3">
      <c r="A59" s="943" t="s">
        <v>3610</v>
      </c>
      <c r="B59" s="907">
        <v>1</v>
      </c>
      <c r="C59" s="908">
        <v>17.34</v>
      </c>
      <c r="D59" s="909">
        <v>25</v>
      </c>
      <c r="E59" s="924"/>
      <c r="F59" s="910"/>
      <c r="G59" s="911"/>
      <c r="H59" s="912"/>
      <c r="I59" s="910"/>
      <c r="J59" s="911"/>
      <c r="K59" s="913">
        <v>17.34</v>
      </c>
      <c r="L59" s="912">
        <v>7</v>
      </c>
      <c r="M59" s="912">
        <v>60</v>
      </c>
      <c r="N59" s="914">
        <v>20</v>
      </c>
      <c r="O59" s="912" t="s">
        <v>3506</v>
      </c>
      <c r="P59" s="925" t="s">
        <v>3611</v>
      </c>
      <c r="Q59" s="915">
        <f t="shared" si="0"/>
        <v>-1</v>
      </c>
      <c r="R59" s="973">
        <f t="shared" si="0"/>
        <v>-17.34</v>
      </c>
      <c r="S59" s="915">
        <f t="shared" si="1"/>
        <v>0</v>
      </c>
      <c r="T59" s="973">
        <f t="shared" si="2"/>
        <v>0</v>
      </c>
      <c r="U59" s="980" t="s">
        <v>559</v>
      </c>
      <c r="V59" s="926" t="s">
        <v>559</v>
      </c>
      <c r="W59" s="926" t="s">
        <v>559</v>
      </c>
      <c r="X59" s="978" t="s">
        <v>559</v>
      </c>
      <c r="Y59" s="976"/>
    </row>
    <row r="60" spans="1:25" ht="14.4" customHeight="1" x14ac:dyDescent="0.3">
      <c r="A60" s="943" t="s">
        <v>3612</v>
      </c>
      <c r="B60" s="926">
        <v>1</v>
      </c>
      <c r="C60" s="927">
        <v>16.940000000000001</v>
      </c>
      <c r="D60" s="928">
        <v>9</v>
      </c>
      <c r="E60" s="924"/>
      <c r="F60" s="910"/>
      <c r="G60" s="911"/>
      <c r="H60" s="916">
        <v>1</v>
      </c>
      <c r="I60" s="917">
        <v>16.940000000000001</v>
      </c>
      <c r="J60" s="918">
        <v>9</v>
      </c>
      <c r="K60" s="913">
        <v>16.940000000000001</v>
      </c>
      <c r="L60" s="912">
        <v>5</v>
      </c>
      <c r="M60" s="912">
        <v>72</v>
      </c>
      <c r="N60" s="914">
        <v>24</v>
      </c>
      <c r="O60" s="912" t="s">
        <v>3506</v>
      </c>
      <c r="P60" s="925" t="s">
        <v>3613</v>
      </c>
      <c r="Q60" s="915">
        <f t="shared" si="0"/>
        <v>0</v>
      </c>
      <c r="R60" s="973">
        <f t="shared" si="0"/>
        <v>0</v>
      </c>
      <c r="S60" s="915">
        <f t="shared" si="1"/>
        <v>1</v>
      </c>
      <c r="T60" s="973">
        <f t="shared" si="2"/>
        <v>16.940000000000001</v>
      </c>
      <c r="U60" s="980">
        <v>24</v>
      </c>
      <c r="V60" s="926">
        <v>9</v>
      </c>
      <c r="W60" s="926">
        <v>-15</v>
      </c>
      <c r="X60" s="978">
        <v>0.375</v>
      </c>
      <c r="Y60" s="976"/>
    </row>
    <row r="61" spans="1:25" ht="14.4" customHeight="1" thickBot="1" x14ac:dyDescent="0.35">
      <c r="A61" s="957" t="s">
        <v>3614</v>
      </c>
      <c r="B61" s="958"/>
      <c r="C61" s="959"/>
      <c r="D61" s="960"/>
      <c r="E61" s="961"/>
      <c r="F61" s="962"/>
      <c r="G61" s="963"/>
      <c r="H61" s="964">
        <v>1</v>
      </c>
      <c r="I61" s="965">
        <v>0.68</v>
      </c>
      <c r="J61" s="966">
        <v>3</v>
      </c>
      <c r="K61" s="967">
        <v>0.68</v>
      </c>
      <c r="L61" s="968">
        <v>2</v>
      </c>
      <c r="M61" s="968">
        <v>15</v>
      </c>
      <c r="N61" s="969">
        <v>5</v>
      </c>
      <c r="O61" s="968" t="s">
        <v>3506</v>
      </c>
      <c r="P61" s="970" t="s">
        <v>3615</v>
      </c>
      <c r="Q61" s="971">
        <f t="shared" si="0"/>
        <v>1</v>
      </c>
      <c r="R61" s="975">
        <f t="shared" si="0"/>
        <v>0.68</v>
      </c>
      <c r="S61" s="971">
        <f t="shared" si="1"/>
        <v>1</v>
      </c>
      <c r="T61" s="975">
        <f t="shared" si="2"/>
        <v>0.68</v>
      </c>
      <c r="U61" s="986">
        <v>5</v>
      </c>
      <c r="V61" s="958">
        <v>3</v>
      </c>
      <c r="W61" s="958">
        <v>-2</v>
      </c>
      <c r="X61" s="987">
        <v>0.6</v>
      </c>
      <c r="Y61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2:Q1048576">
    <cfRule type="cellIs" dxfId="14" priority="11" stopIfTrue="1" operator="lessThan">
      <formula>0</formula>
    </cfRule>
  </conditionalFormatting>
  <conditionalFormatting sqref="W62:W1048576">
    <cfRule type="cellIs" dxfId="13" priority="10" stopIfTrue="1" operator="greaterThan">
      <formula>0</formula>
    </cfRule>
  </conditionalFormatting>
  <conditionalFormatting sqref="X62:X1048576">
    <cfRule type="cellIs" dxfId="12" priority="9" stopIfTrue="1" operator="greaterThan">
      <formula>1</formula>
    </cfRule>
  </conditionalFormatting>
  <conditionalFormatting sqref="X62:X1048576">
    <cfRule type="cellIs" dxfId="11" priority="6" stopIfTrue="1" operator="greaterThan">
      <formula>1</formula>
    </cfRule>
  </conditionalFormatting>
  <conditionalFormatting sqref="W62:W1048576">
    <cfRule type="cellIs" dxfId="10" priority="7" stopIfTrue="1" operator="greaterThan">
      <formula>0</formula>
    </cfRule>
  </conditionalFormatting>
  <conditionalFormatting sqref="Q6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1">
    <cfRule type="cellIs" dxfId="7" priority="4" stopIfTrue="1" operator="lessThan">
      <formula>0</formula>
    </cfRule>
  </conditionalFormatting>
  <conditionalFormatting sqref="X5:X61">
    <cfRule type="cellIs" dxfId="6" priority="2" stopIfTrue="1" operator="greaterThan">
      <formula>1</formula>
    </cfRule>
  </conditionalFormatting>
  <conditionalFormatting sqref="W5:W61">
    <cfRule type="cellIs" dxfId="5" priority="3" stopIfTrue="1" operator="greaterThan">
      <formula>0</formula>
    </cfRule>
  </conditionalFormatting>
  <conditionalFormatting sqref="S5:S6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4707784</v>
      </c>
      <c r="C3" s="344">
        <f t="shared" ref="C3:L3" si="0">SUBTOTAL(9,C6:C1048576)</f>
        <v>8.0718704616230017</v>
      </c>
      <c r="D3" s="344">
        <f t="shared" si="0"/>
        <v>4440845</v>
      </c>
      <c r="E3" s="344">
        <f t="shared" si="0"/>
        <v>9</v>
      </c>
      <c r="F3" s="344">
        <f t="shared" si="0"/>
        <v>5040823</v>
      </c>
      <c r="G3" s="347">
        <f>IF(D3&lt;&gt;0,F3/D3,"")</f>
        <v>1.1351044677308035</v>
      </c>
      <c r="H3" s="343">
        <f t="shared" si="0"/>
        <v>2972531.42</v>
      </c>
      <c r="I3" s="344">
        <f t="shared" si="0"/>
        <v>1.8465353513061438</v>
      </c>
      <c r="J3" s="344">
        <f t="shared" si="0"/>
        <v>2408223.2499999995</v>
      </c>
      <c r="K3" s="344">
        <f t="shared" si="0"/>
        <v>2</v>
      </c>
      <c r="L3" s="344">
        <f t="shared" si="0"/>
        <v>3164280.2999999993</v>
      </c>
      <c r="M3" s="345">
        <f>IF(J3&lt;&gt;0,L3/J3,"")</f>
        <v>1.3139480735434308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2017</v>
      </c>
      <c r="E5" s="991"/>
      <c r="F5" s="991">
        <v>2018</v>
      </c>
      <c r="G5" s="901" t="s">
        <v>2</v>
      </c>
      <c r="H5" s="990">
        <v>2015</v>
      </c>
      <c r="I5" s="991"/>
      <c r="J5" s="991">
        <v>2017</v>
      </c>
      <c r="K5" s="991"/>
      <c r="L5" s="991">
        <v>2018</v>
      </c>
      <c r="M5" s="901" t="s">
        <v>2</v>
      </c>
    </row>
    <row r="6" spans="1:13" ht="14.4" customHeight="1" x14ac:dyDescent="0.3">
      <c r="A6" s="856" t="s">
        <v>2959</v>
      </c>
      <c r="B6" s="883"/>
      <c r="C6" s="825"/>
      <c r="D6" s="883">
        <v>0</v>
      </c>
      <c r="E6" s="825"/>
      <c r="F6" s="883"/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1623</v>
      </c>
      <c r="B7" s="885">
        <v>182112</v>
      </c>
      <c r="C7" s="832">
        <v>0.93949649195212548</v>
      </c>
      <c r="D7" s="885">
        <v>193840</v>
      </c>
      <c r="E7" s="832">
        <v>1</v>
      </c>
      <c r="F7" s="885">
        <v>213330</v>
      </c>
      <c r="G7" s="837">
        <v>1.1005468427569129</v>
      </c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3617</v>
      </c>
      <c r="B8" s="885">
        <v>19498</v>
      </c>
      <c r="C8" s="832">
        <v>0.67202040394292406</v>
      </c>
      <c r="D8" s="885">
        <v>29014</v>
      </c>
      <c r="E8" s="832">
        <v>1</v>
      </c>
      <c r="F8" s="885">
        <v>14509</v>
      </c>
      <c r="G8" s="837">
        <v>0.50006893223960847</v>
      </c>
      <c r="H8" s="885">
        <v>9871.42</v>
      </c>
      <c r="I8" s="832">
        <v>0.60795799226581737</v>
      </c>
      <c r="J8" s="885">
        <v>16237.010000000002</v>
      </c>
      <c r="K8" s="832">
        <v>1</v>
      </c>
      <c r="L8" s="885">
        <v>9126.74</v>
      </c>
      <c r="M8" s="838">
        <v>0.56209486845176537</v>
      </c>
    </row>
    <row r="9" spans="1:13" ht="14.4" customHeight="1" x14ac:dyDescent="0.3">
      <c r="A9" s="857" t="s">
        <v>2978</v>
      </c>
      <c r="B9" s="885">
        <v>50393</v>
      </c>
      <c r="C9" s="832">
        <v>0.49776763665817181</v>
      </c>
      <c r="D9" s="885">
        <v>101238</v>
      </c>
      <c r="E9" s="832">
        <v>1</v>
      </c>
      <c r="F9" s="885">
        <v>140418</v>
      </c>
      <c r="G9" s="837">
        <v>1.3870088306762283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3618</v>
      </c>
      <c r="B10" s="885">
        <v>255325</v>
      </c>
      <c r="C10" s="832">
        <v>0.80315884504924484</v>
      </c>
      <c r="D10" s="885">
        <v>317901</v>
      </c>
      <c r="E10" s="832">
        <v>1</v>
      </c>
      <c r="F10" s="885">
        <v>330212</v>
      </c>
      <c r="G10" s="837">
        <v>1.038725892652115</v>
      </c>
      <c r="H10" s="885"/>
      <c r="I10" s="832"/>
      <c r="J10" s="885"/>
      <c r="K10" s="832"/>
      <c r="L10" s="885"/>
      <c r="M10" s="838"/>
    </row>
    <row r="11" spans="1:13" ht="14.4" customHeight="1" x14ac:dyDescent="0.3">
      <c r="A11" s="857" t="s">
        <v>3619</v>
      </c>
      <c r="B11" s="885">
        <v>2266999</v>
      </c>
      <c r="C11" s="832">
        <v>1.1131904533687407</v>
      </c>
      <c r="D11" s="885">
        <v>2036488</v>
      </c>
      <c r="E11" s="832">
        <v>1</v>
      </c>
      <c r="F11" s="885">
        <v>2456853</v>
      </c>
      <c r="G11" s="837">
        <v>1.2064166349126535</v>
      </c>
      <c r="H11" s="885">
        <v>2962660</v>
      </c>
      <c r="I11" s="832">
        <v>1.2385773590403264</v>
      </c>
      <c r="J11" s="885">
        <v>2391986.2399999998</v>
      </c>
      <c r="K11" s="832">
        <v>1</v>
      </c>
      <c r="L11" s="885">
        <v>3155153.5599999991</v>
      </c>
      <c r="M11" s="838">
        <v>1.3190517182908208</v>
      </c>
    </row>
    <row r="12" spans="1:13" ht="14.4" customHeight="1" x14ac:dyDescent="0.3">
      <c r="A12" s="857" t="s">
        <v>3620</v>
      </c>
      <c r="B12" s="885">
        <v>235707</v>
      </c>
      <c r="C12" s="832">
        <v>1.0123740475720067</v>
      </c>
      <c r="D12" s="885">
        <v>232826</v>
      </c>
      <c r="E12" s="832">
        <v>1</v>
      </c>
      <c r="F12" s="885">
        <v>205539</v>
      </c>
      <c r="G12" s="837">
        <v>0.88280088993497285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3621</v>
      </c>
      <c r="B13" s="885">
        <v>287290</v>
      </c>
      <c r="C13" s="832">
        <v>0.83822289393908445</v>
      </c>
      <c r="D13" s="885">
        <v>342737</v>
      </c>
      <c r="E13" s="832">
        <v>1</v>
      </c>
      <c r="F13" s="885">
        <v>259209</v>
      </c>
      <c r="G13" s="837">
        <v>0.75629126706483396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3622</v>
      </c>
      <c r="B14" s="885">
        <v>162989</v>
      </c>
      <c r="C14" s="832">
        <v>0.97145632919691494</v>
      </c>
      <c r="D14" s="885">
        <v>167778</v>
      </c>
      <c r="E14" s="832">
        <v>1</v>
      </c>
      <c r="F14" s="885">
        <v>198884</v>
      </c>
      <c r="G14" s="837">
        <v>1.1853997544374113</v>
      </c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3623</v>
      </c>
      <c r="B15" s="887">
        <v>1247471</v>
      </c>
      <c r="C15" s="840">
        <v>1.2241833599437892</v>
      </c>
      <c r="D15" s="887">
        <v>1019023</v>
      </c>
      <c r="E15" s="840">
        <v>1</v>
      </c>
      <c r="F15" s="887">
        <v>1221869</v>
      </c>
      <c r="G15" s="845">
        <v>1.1990592950306322</v>
      </c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4256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14276.650000000001</v>
      </c>
      <c r="G3" s="211">
        <f t="shared" si="0"/>
        <v>7680315.4199999999</v>
      </c>
      <c r="H3" s="212"/>
      <c r="I3" s="212"/>
      <c r="J3" s="207">
        <f t="shared" si="0"/>
        <v>14641.76</v>
      </c>
      <c r="K3" s="211">
        <f t="shared" si="0"/>
        <v>6849068.25</v>
      </c>
      <c r="L3" s="212"/>
      <c r="M3" s="212"/>
      <c r="N3" s="207">
        <f t="shared" si="0"/>
        <v>14957.57</v>
      </c>
      <c r="O3" s="211">
        <f t="shared" si="0"/>
        <v>8205103.2999999998</v>
      </c>
      <c r="P3" s="177">
        <f>IF(K3=0,"",O3/K3)</f>
        <v>1.1979882519056515</v>
      </c>
      <c r="Q3" s="209">
        <f>IF(N3=0,"",O3/N3)</f>
        <v>548.55857602538379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2981</v>
      </c>
      <c r="B6" s="825" t="s">
        <v>3624</v>
      </c>
      <c r="C6" s="825" t="s">
        <v>2901</v>
      </c>
      <c r="D6" s="825" t="s">
        <v>3625</v>
      </c>
      <c r="E6" s="825" t="s">
        <v>3626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557</v>
      </c>
      <c r="B7" s="832" t="s">
        <v>3481</v>
      </c>
      <c r="C7" s="832" t="s">
        <v>2901</v>
      </c>
      <c r="D7" s="832" t="s">
        <v>3482</v>
      </c>
      <c r="E7" s="832" t="s">
        <v>3483</v>
      </c>
      <c r="F7" s="849">
        <v>228</v>
      </c>
      <c r="G7" s="849">
        <v>182112</v>
      </c>
      <c r="H7" s="849">
        <v>0.93949649195212548</v>
      </c>
      <c r="I7" s="849">
        <v>798.73684210526312</v>
      </c>
      <c r="J7" s="849">
        <v>242</v>
      </c>
      <c r="K7" s="849">
        <v>193840</v>
      </c>
      <c r="L7" s="849">
        <v>1</v>
      </c>
      <c r="M7" s="849">
        <v>800.99173553719004</v>
      </c>
      <c r="N7" s="849">
        <v>266</v>
      </c>
      <c r="O7" s="849">
        <v>213330</v>
      </c>
      <c r="P7" s="837">
        <v>1.1005468427569129</v>
      </c>
      <c r="Q7" s="850">
        <v>801.99248120300751</v>
      </c>
    </row>
    <row r="8" spans="1:17" ht="14.4" customHeight="1" x14ac:dyDescent="0.3">
      <c r="A8" s="831" t="s">
        <v>3627</v>
      </c>
      <c r="B8" s="832" t="s">
        <v>3628</v>
      </c>
      <c r="C8" s="832" t="s">
        <v>2890</v>
      </c>
      <c r="D8" s="832" t="s">
        <v>3629</v>
      </c>
      <c r="E8" s="832" t="s">
        <v>3630</v>
      </c>
      <c r="F8" s="849"/>
      <c r="G8" s="849"/>
      <c r="H8" s="849"/>
      <c r="I8" s="849"/>
      <c r="J8" s="849">
        <v>0.45</v>
      </c>
      <c r="K8" s="849">
        <v>904.34</v>
      </c>
      <c r="L8" s="849">
        <v>1</v>
      </c>
      <c r="M8" s="849">
        <v>2009.6444444444444</v>
      </c>
      <c r="N8" s="849"/>
      <c r="O8" s="849"/>
      <c r="P8" s="837"/>
      <c r="Q8" s="850"/>
    </row>
    <row r="9" spans="1:17" ht="14.4" customHeight="1" x14ac:dyDescent="0.3">
      <c r="A9" s="831" t="s">
        <v>3627</v>
      </c>
      <c r="B9" s="832" t="s">
        <v>3628</v>
      </c>
      <c r="C9" s="832" t="s">
        <v>2890</v>
      </c>
      <c r="D9" s="832" t="s">
        <v>3631</v>
      </c>
      <c r="E9" s="832" t="s">
        <v>3632</v>
      </c>
      <c r="F9" s="849">
        <v>0.02</v>
      </c>
      <c r="G9" s="849">
        <v>177.08</v>
      </c>
      <c r="H9" s="849"/>
      <c r="I9" s="849">
        <v>8854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3627</v>
      </c>
      <c r="B10" s="832" t="s">
        <v>3628</v>
      </c>
      <c r="C10" s="832" t="s">
        <v>2890</v>
      </c>
      <c r="D10" s="832" t="s">
        <v>3633</v>
      </c>
      <c r="E10" s="832" t="s">
        <v>3632</v>
      </c>
      <c r="F10" s="849">
        <v>0.5</v>
      </c>
      <c r="G10" s="849">
        <v>885.4</v>
      </c>
      <c r="H10" s="849">
        <v>1.9469610343917672</v>
      </c>
      <c r="I10" s="849">
        <v>1770.8</v>
      </c>
      <c r="J10" s="849">
        <v>0.25</v>
      </c>
      <c r="K10" s="849">
        <v>454.76</v>
      </c>
      <c r="L10" s="849">
        <v>1</v>
      </c>
      <c r="M10" s="849">
        <v>1819.04</v>
      </c>
      <c r="N10" s="849">
        <v>0.45</v>
      </c>
      <c r="O10" s="849">
        <v>818.57</v>
      </c>
      <c r="P10" s="837">
        <v>1.80000439792418</v>
      </c>
      <c r="Q10" s="850">
        <v>1819.0444444444445</v>
      </c>
    </row>
    <row r="11" spans="1:17" ht="14.4" customHeight="1" x14ac:dyDescent="0.3">
      <c r="A11" s="831" t="s">
        <v>3627</v>
      </c>
      <c r="B11" s="832" t="s">
        <v>3628</v>
      </c>
      <c r="C11" s="832" t="s">
        <v>2890</v>
      </c>
      <c r="D11" s="832" t="s">
        <v>3634</v>
      </c>
      <c r="E11" s="832" t="s">
        <v>3635</v>
      </c>
      <c r="F11" s="849"/>
      <c r="G11" s="849"/>
      <c r="H11" s="849"/>
      <c r="I11" s="849"/>
      <c r="J11" s="849">
        <v>0.05</v>
      </c>
      <c r="K11" s="849">
        <v>45.19</v>
      </c>
      <c r="L11" s="849">
        <v>1</v>
      </c>
      <c r="M11" s="849">
        <v>903.8</v>
      </c>
      <c r="N11" s="849"/>
      <c r="O11" s="849"/>
      <c r="P11" s="837"/>
      <c r="Q11" s="850"/>
    </row>
    <row r="12" spans="1:17" ht="14.4" customHeight="1" x14ac:dyDescent="0.3">
      <c r="A12" s="831" t="s">
        <v>3627</v>
      </c>
      <c r="B12" s="832" t="s">
        <v>3628</v>
      </c>
      <c r="C12" s="832" t="s">
        <v>3035</v>
      </c>
      <c r="D12" s="832" t="s">
        <v>3636</v>
      </c>
      <c r="E12" s="832" t="s">
        <v>3637</v>
      </c>
      <c r="F12" s="849">
        <v>626</v>
      </c>
      <c r="G12" s="849">
        <v>2140.92</v>
      </c>
      <c r="H12" s="849"/>
      <c r="I12" s="849">
        <v>3.42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3627</v>
      </c>
      <c r="B13" s="832" t="s">
        <v>3628</v>
      </c>
      <c r="C13" s="832" t="s">
        <v>3035</v>
      </c>
      <c r="D13" s="832" t="s">
        <v>3638</v>
      </c>
      <c r="E13" s="832" t="s">
        <v>3639</v>
      </c>
      <c r="F13" s="849">
        <v>202</v>
      </c>
      <c r="G13" s="849">
        <v>6668.02</v>
      </c>
      <c r="H13" s="849">
        <v>0.80134454347052764</v>
      </c>
      <c r="I13" s="849">
        <v>33.010000000000005</v>
      </c>
      <c r="J13" s="849">
        <v>252</v>
      </c>
      <c r="K13" s="849">
        <v>8321.0400000000009</v>
      </c>
      <c r="L13" s="849">
        <v>1</v>
      </c>
      <c r="M13" s="849">
        <v>33.020000000000003</v>
      </c>
      <c r="N13" s="849">
        <v>243</v>
      </c>
      <c r="O13" s="849">
        <v>8308.17</v>
      </c>
      <c r="P13" s="837">
        <v>0.99845331833520801</v>
      </c>
      <c r="Q13" s="850">
        <v>34.19</v>
      </c>
    </row>
    <row r="14" spans="1:17" ht="14.4" customHeight="1" x14ac:dyDescent="0.3">
      <c r="A14" s="831" t="s">
        <v>3627</v>
      </c>
      <c r="B14" s="832" t="s">
        <v>3628</v>
      </c>
      <c r="C14" s="832" t="s">
        <v>3035</v>
      </c>
      <c r="D14" s="832" t="s">
        <v>3640</v>
      </c>
      <c r="E14" s="832" t="s">
        <v>3641</v>
      </c>
      <c r="F14" s="849"/>
      <c r="G14" s="849"/>
      <c r="H14" s="849"/>
      <c r="I14" s="849"/>
      <c r="J14" s="849">
        <v>114</v>
      </c>
      <c r="K14" s="849">
        <v>6511.68</v>
      </c>
      <c r="L14" s="849">
        <v>1</v>
      </c>
      <c r="M14" s="849">
        <v>57.120000000000005</v>
      </c>
      <c r="N14" s="849"/>
      <c r="O14" s="849"/>
      <c r="P14" s="837"/>
      <c r="Q14" s="850"/>
    </row>
    <row r="15" spans="1:17" ht="14.4" customHeight="1" x14ac:dyDescent="0.3">
      <c r="A15" s="831" t="s">
        <v>3627</v>
      </c>
      <c r="B15" s="832" t="s">
        <v>3628</v>
      </c>
      <c r="C15" s="832" t="s">
        <v>2901</v>
      </c>
      <c r="D15" s="832" t="s">
        <v>3642</v>
      </c>
      <c r="E15" s="832" t="s">
        <v>3643</v>
      </c>
      <c r="F15" s="849">
        <v>2</v>
      </c>
      <c r="G15" s="849">
        <v>3650</v>
      </c>
      <c r="H15" s="849"/>
      <c r="I15" s="849">
        <v>1825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3627</v>
      </c>
      <c r="B16" s="832" t="s">
        <v>3628</v>
      </c>
      <c r="C16" s="832" t="s">
        <v>2901</v>
      </c>
      <c r="D16" s="832" t="s">
        <v>3644</v>
      </c>
      <c r="E16" s="832" t="s">
        <v>3645</v>
      </c>
      <c r="F16" s="849">
        <v>1</v>
      </c>
      <c r="G16" s="849">
        <v>14506</v>
      </c>
      <c r="H16" s="849">
        <v>0.49996553388019577</v>
      </c>
      <c r="I16" s="849">
        <v>14506</v>
      </c>
      <c r="J16" s="849">
        <v>2</v>
      </c>
      <c r="K16" s="849">
        <v>29014</v>
      </c>
      <c r="L16" s="849">
        <v>1</v>
      </c>
      <c r="M16" s="849">
        <v>14507</v>
      </c>
      <c r="N16" s="849">
        <v>1</v>
      </c>
      <c r="O16" s="849">
        <v>14509</v>
      </c>
      <c r="P16" s="837">
        <v>0.50006893223960847</v>
      </c>
      <c r="Q16" s="850">
        <v>14509</v>
      </c>
    </row>
    <row r="17" spans="1:17" ht="14.4" customHeight="1" x14ac:dyDescent="0.3">
      <c r="A17" s="831" t="s">
        <v>3627</v>
      </c>
      <c r="B17" s="832" t="s">
        <v>3628</v>
      </c>
      <c r="C17" s="832" t="s">
        <v>2901</v>
      </c>
      <c r="D17" s="832" t="s">
        <v>3646</v>
      </c>
      <c r="E17" s="832" t="s">
        <v>3647</v>
      </c>
      <c r="F17" s="849">
        <v>1</v>
      </c>
      <c r="G17" s="849">
        <v>1342</v>
      </c>
      <c r="H17" s="849"/>
      <c r="I17" s="849">
        <v>1342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3501</v>
      </c>
      <c r="B18" s="832" t="s">
        <v>3648</v>
      </c>
      <c r="C18" s="832" t="s">
        <v>2901</v>
      </c>
      <c r="D18" s="832" t="s">
        <v>3649</v>
      </c>
      <c r="E18" s="832" t="s">
        <v>3650</v>
      </c>
      <c r="F18" s="849"/>
      <c r="G18" s="849"/>
      <c r="H18" s="849"/>
      <c r="I18" s="849"/>
      <c r="J18" s="849">
        <v>3</v>
      </c>
      <c r="K18" s="849">
        <v>38382</v>
      </c>
      <c r="L18" s="849">
        <v>1</v>
      </c>
      <c r="M18" s="849">
        <v>12794</v>
      </c>
      <c r="N18" s="849">
        <v>6</v>
      </c>
      <c r="O18" s="849">
        <v>76776</v>
      </c>
      <c r="P18" s="837">
        <v>2.0003126465530716</v>
      </c>
      <c r="Q18" s="850">
        <v>12796</v>
      </c>
    </row>
    <row r="19" spans="1:17" ht="14.4" customHeight="1" x14ac:dyDescent="0.3">
      <c r="A19" s="831" t="s">
        <v>3501</v>
      </c>
      <c r="B19" s="832" t="s">
        <v>3651</v>
      </c>
      <c r="C19" s="832" t="s">
        <v>2901</v>
      </c>
      <c r="D19" s="832" t="s">
        <v>3652</v>
      </c>
      <c r="E19" s="832" t="s">
        <v>3653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222</v>
      </c>
      <c r="P19" s="837"/>
      <c r="Q19" s="850">
        <v>222</v>
      </c>
    </row>
    <row r="20" spans="1:17" ht="14.4" customHeight="1" x14ac:dyDescent="0.3">
      <c r="A20" s="831" t="s">
        <v>3501</v>
      </c>
      <c r="B20" s="832" t="s">
        <v>3651</v>
      </c>
      <c r="C20" s="832" t="s">
        <v>2901</v>
      </c>
      <c r="D20" s="832" t="s">
        <v>3654</v>
      </c>
      <c r="E20" s="832" t="s">
        <v>3655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509</v>
      </c>
      <c r="P20" s="837"/>
      <c r="Q20" s="850">
        <v>509</v>
      </c>
    </row>
    <row r="21" spans="1:17" ht="14.4" customHeight="1" x14ac:dyDescent="0.3">
      <c r="A21" s="831" t="s">
        <v>3501</v>
      </c>
      <c r="B21" s="832" t="s">
        <v>3651</v>
      </c>
      <c r="C21" s="832" t="s">
        <v>2901</v>
      </c>
      <c r="D21" s="832" t="s">
        <v>3656</v>
      </c>
      <c r="E21" s="832" t="s">
        <v>3657</v>
      </c>
      <c r="F21" s="849">
        <v>1</v>
      </c>
      <c r="G21" s="849">
        <v>354</v>
      </c>
      <c r="H21" s="849">
        <v>0.33333333333333331</v>
      </c>
      <c r="I21" s="849">
        <v>354</v>
      </c>
      <c r="J21" s="849">
        <v>3</v>
      </c>
      <c r="K21" s="849">
        <v>1062</v>
      </c>
      <c r="L21" s="849">
        <v>1</v>
      </c>
      <c r="M21" s="849">
        <v>354</v>
      </c>
      <c r="N21" s="849">
        <v>1</v>
      </c>
      <c r="O21" s="849">
        <v>354</v>
      </c>
      <c r="P21" s="837">
        <v>0.33333333333333331</v>
      </c>
      <c r="Q21" s="850">
        <v>354</v>
      </c>
    </row>
    <row r="22" spans="1:17" ht="14.4" customHeight="1" x14ac:dyDescent="0.3">
      <c r="A22" s="831" t="s">
        <v>3501</v>
      </c>
      <c r="B22" s="832" t="s">
        <v>3651</v>
      </c>
      <c r="C22" s="832" t="s">
        <v>2901</v>
      </c>
      <c r="D22" s="832" t="s">
        <v>3658</v>
      </c>
      <c r="E22" s="832" t="s">
        <v>3659</v>
      </c>
      <c r="F22" s="849">
        <v>39</v>
      </c>
      <c r="G22" s="849">
        <v>2535</v>
      </c>
      <c r="H22" s="849">
        <v>0.48148148148148145</v>
      </c>
      <c r="I22" s="849">
        <v>65</v>
      </c>
      <c r="J22" s="849">
        <v>81</v>
      </c>
      <c r="K22" s="849">
        <v>5265</v>
      </c>
      <c r="L22" s="849">
        <v>1</v>
      </c>
      <c r="M22" s="849">
        <v>65</v>
      </c>
      <c r="N22" s="849">
        <v>74</v>
      </c>
      <c r="O22" s="849">
        <v>4810</v>
      </c>
      <c r="P22" s="837">
        <v>0.9135802469135802</v>
      </c>
      <c r="Q22" s="850">
        <v>65</v>
      </c>
    </row>
    <row r="23" spans="1:17" ht="14.4" customHeight="1" x14ac:dyDescent="0.3">
      <c r="A23" s="831" t="s">
        <v>3501</v>
      </c>
      <c r="B23" s="832" t="s">
        <v>3651</v>
      </c>
      <c r="C23" s="832" t="s">
        <v>2901</v>
      </c>
      <c r="D23" s="832" t="s">
        <v>3660</v>
      </c>
      <c r="E23" s="832" t="s">
        <v>3661</v>
      </c>
      <c r="F23" s="849">
        <v>5</v>
      </c>
      <c r="G23" s="849">
        <v>2960</v>
      </c>
      <c r="H23" s="849"/>
      <c r="I23" s="849">
        <v>592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3501</v>
      </c>
      <c r="B24" s="832" t="s">
        <v>3651</v>
      </c>
      <c r="C24" s="832" t="s">
        <v>2901</v>
      </c>
      <c r="D24" s="832" t="s">
        <v>3662</v>
      </c>
      <c r="E24" s="832" t="s">
        <v>3663</v>
      </c>
      <c r="F24" s="849"/>
      <c r="G24" s="849"/>
      <c r="H24" s="849"/>
      <c r="I24" s="849"/>
      <c r="J24" s="849">
        <v>1</v>
      </c>
      <c r="K24" s="849">
        <v>679</v>
      </c>
      <c r="L24" s="849">
        <v>1</v>
      </c>
      <c r="M24" s="849">
        <v>679</v>
      </c>
      <c r="N24" s="849"/>
      <c r="O24" s="849"/>
      <c r="P24" s="837"/>
      <c r="Q24" s="850"/>
    </row>
    <row r="25" spans="1:17" ht="14.4" customHeight="1" x14ac:dyDescent="0.3">
      <c r="A25" s="831" t="s">
        <v>3501</v>
      </c>
      <c r="B25" s="832" t="s">
        <v>3651</v>
      </c>
      <c r="C25" s="832" t="s">
        <v>2901</v>
      </c>
      <c r="D25" s="832" t="s">
        <v>3664</v>
      </c>
      <c r="E25" s="832" t="s">
        <v>3665</v>
      </c>
      <c r="F25" s="849">
        <v>5</v>
      </c>
      <c r="G25" s="849">
        <v>120</v>
      </c>
      <c r="H25" s="849">
        <v>1.25</v>
      </c>
      <c r="I25" s="849">
        <v>24</v>
      </c>
      <c r="J25" s="849">
        <v>4</v>
      </c>
      <c r="K25" s="849">
        <v>96</v>
      </c>
      <c r="L25" s="849">
        <v>1</v>
      </c>
      <c r="M25" s="849">
        <v>24</v>
      </c>
      <c r="N25" s="849">
        <v>4</v>
      </c>
      <c r="O25" s="849">
        <v>96</v>
      </c>
      <c r="P25" s="837">
        <v>1</v>
      </c>
      <c r="Q25" s="850">
        <v>24</v>
      </c>
    </row>
    <row r="26" spans="1:17" ht="14.4" customHeight="1" x14ac:dyDescent="0.3">
      <c r="A26" s="831" t="s">
        <v>3501</v>
      </c>
      <c r="B26" s="832" t="s">
        <v>3651</v>
      </c>
      <c r="C26" s="832" t="s">
        <v>2901</v>
      </c>
      <c r="D26" s="832" t="s">
        <v>3666</v>
      </c>
      <c r="E26" s="832" t="s">
        <v>3667</v>
      </c>
      <c r="F26" s="849">
        <v>9</v>
      </c>
      <c r="G26" s="849">
        <v>495</v>
      </c>
      <c r="H26" s="849">
        <v>0.2</v>
      </c>
      <c r="I26" s="849">
        <v>55</v>
      </c>
      <c r="J26" s="849">
        <v>45</v>
      </c>
      <c r="K26" s="849">
        <v>2475</v>
      </c>
      <c r="L26" s="849">
        <v>1</v>
      </c>
      <c r="M26" s="849">
        <v>55</v>
      </c>
      <c r="N26" s="849">
        <v>36</v>
      </c>
      <c r="O26" s="849">
        <v>1980</v>
      </c>
      <c r="P26" s="837">
        <v>0.8</v>
      </c>
      <c r="Q26" s="850">
        <v>55</v>
      </c>
    </row>
    <row r="27" spans="1:17" ht="14.4" customHeight="1" x14ac:dyDescent="0.3">
      <c r="A27" s="831" t="s">
        <v>3501</v>
      </c>
      <c r="B27" s="832" t="s">
        <v>3651</v>
      </c>
      <c r="C27" s="832" t="s">
        <v>2901</v>
      </c>
      <c r="D27" s="832" t="s">
        <v>3668</v>
      </c>
      <c r="E27" s="832" t="s">
        <v>3669</v>
      </c>
      <c r="F27" s="849">
        <v>366</v>
      </c>
      <c r="G27" s="849">
        <v>28182</v>
      </c>
      <c r="H27" s="849">
        <v>0.91729323308270672</v>
      </c>
      <c r="I27" s="849">
        <v>77</v>
      </c>
      <c r="J27" s="849">
        <v>399</v>
      </c>
      <c r="K27" s="849">
        <v>30723</v>
      </c>
      <c r="L27" s="849">
        <v>1</v>
      </c>
      <c r="M27" s="849">
        <v>77</v>
      </c>
      <c r="N27" s="849">
        <v>423</v>
      </c>
      <c r="O27" s="849">
        <v>32571</v>
      </c>
      <c r="P27" s="837">
        <v>1.0601503759398496</v>
      </c>
      <c r="Q27" s="850">
        <v>77</v>
      </c>
    </row>
    <row r="28" spans="1:17" ht="14.4" customHeight="1" x14ac:dyDescent="0.3">
      <c r="A28" s="831" t="s">
        <v>3501</v>
      </c>
      <c r="B28" s="832" t="s">
        <v>3651</v>
      </c>
      <c r="C28" s="832" t="s">
        <v>2901</v>
      </c>
      <c r="D28" s="832" t="s">
        <v>3670</v>
      </c>
      <c r="E28" s="832" t="s">
        <v>3671</v>
      </c>
      <c r="F28" s="849">
        <v>8</v>
      </c>
      <c r="G28" s="849">
        <v>192</v>
      </c>
      <c r="H28" s="849">
        <v>0.5714285714285714</v>
      </c>
      <c r="I28" s="849">
        <v>24</v>
      </c>
      <c r="J28" s="849">
        <v>14</v>
      </c>
      <c r="K28" s="849">
        <v>336</v>
      </c>
      <c r="L28" s="849">
        <v>1</v>
      </c>
      <c r="M28" s="849">
        <v>24</v>
      </c>
      <c r="N28" s="849">
        <v>14</v>
      </c>
      <c r="O28" s="849">
        <v>336</v>
      </c>
      <c r="P28" s="837">
        <v>1</v>
      </c>
      <c r="Q28" s="850">
        <v>24</v>
      </c>
    </row>
    <row r="29" spans="1:17" ht="14.4" customHeight="1" x14ac:dyDescent="0.3">
      <c r="A29" s="831" t="s">
        <v>3501</v>
      </c>
      <c r="B29" s="832" t="s">
        <v>3651</v>
      </c>
      <c r="C29" s="832" t="s">
        <v>2901</v>
      </c>
      <c r="D29" s="832" t="s">
        <v>3672</v>
      </c>
      <c r="E29" s="832" t="s">
        <v>3673</v>
      </c>
      <c r="F29" s="849">
        <v>9</v>
      </c>
      <c r="G29" s="849">
        <v>594</v>
      </c>
      <c r="H29" s="849">
        <v>1.5</v>
      </c>
      <c r="I29" s="849">
        <v>66</v>
      </c>
      <c r="J29" s="849">
        <v>6</v>
      </c>
      <c r="K29" s="849">
        <v>396</v>
      </c>
      <c r="L29" s="849">
        <v>1</v>
      </c>
      <c r="M29" s="849">
        <v>66</v>
      </c>
      <c r="N29" s="849">
        <v>6</v>
      </c>
      <c r="O29" s="849">
        <v>396</v>
      </c>
      <c r="P29" s="837">
        <v>1</v>
      </c>
      <c r="Q29" s="850">
        <v>66</v>
      </c>
    </row>
    <row r="30" spans="1:17" ht="14.4" customHeight="1" x14ac:dyDescent="0.3">
      <c r="A30" s="831" t="s">
        <v>3501</v>
      </c>
      <c r="B30" s="832" t="s">
        <v>3651</v>
      </c>
      <c r="C30" s="832" t="s">
        <v>2901</v>
      </c>
      <c r="D30" s="832" t="s">
        <v>3674</v>
      </c>
      <c r="E30" s="832" t="s">
        <v>3675</v>
      </c>
      <c r="F30" s="849"/>
      <c r="G30" s="849"/>
      <c r="H30" s="849"/>
      <c r="I30" s="849"/>
      <c r="J30" s="849"/>
      <c r="K30" s="849"/>
      <c r="L30" s="849"/>
      <c r="M30" s="849"/>
      <c r="N30" s="849">
        <v>16</v>
      </c>
      <c r="O30" s="849">
        <v>5600</v>
      </c>
      <c r="P30" s="837"/>
      <c r="Q30" s="850">
        <v>350</v>
      </c>
    </row>
    <row r="31" spans="1:17" ht="14.4" customHeight="1" x14ac:dyDescent="0.3">
      <c r="A31" s="831" t="s">
        <v>3501</v>
      </c>
      <c r="B31" s="832" t="s">
        <v>3651</v>
      </c>
      <c r="C31" s="832" t="s">
        <v>2901</v>
      </c>
      <c r="D31" s="832" t="s">
        <v>3676</v>
      </c>
      <c r="E31" s="832" t="s">
        <v>3677</v>
      </c>
      <c r="F31" s="849">
        <v>1</v>
      </c>
      <c r="G31" s="849">
        <v>25</v>
      </c>
      <c r="H31" s="849">
        <v>0.125</v>
      </c>
      <c r="I31" s="849">
        <v>25</v>
      </c>
      <c r="J31" s="849">
        <v>8</v>
      </c>
      <c r="K31" s="849">
        <v>200</v>
      </c>
      <c r="L31" s="849">
        <v>1</v>
      </c>
      <c r="M31" s="849">
        <v>25</v>
      </c>
      <c r="N31" s="849">
        <v>10</v>
      </c>
      <c r="O31" s="849">
        <v>250</v>
      </c>
      <c r="P31" s="837">
        <v>1.25</v>
      </c>
      <c r="Q31" s="850">
        <v>25</v>
      </c>
    </row>
    <row r="32" spans="1:17" ht="14.4" customHeight="1" x14ac:dyDescent="0.3">
      <c r="A32" s="831" t="s">
        <v>3501</v>
      </c>
      <c r="B32" s="832" t="s">
        <v>3651</v>
      </c>
      <c r="C32" s="832" t="s">
        <v>2901</v>
      </c>
      <c r="D32" s="832" t="s">
        <v>3678</v>
      </c>
      <c r="E32" s="832" t="s">
        <v>3679</v>
      </c>
      <c r="F32" s="849">
        <v>24</v>
      </c>
      <c r="G32" s="849">
        <v>4344</v>
      </c>
      <c r="H32" s="849">
        <v>0.82758620689655171</v>
      </c>
      <c r="I32" s="849">
        <v>181</v>
      </c>
      <c r="J32" s="849">
        <v>29</v>
      </c>
      <c r="K32" s="849">
        <v>5249</v>
      </c>
      <c r="L32" s="849">
        <v>1</v>
      </c>
      <c r="M32" s="849">
        <v>181</v>
      </c>
      <c r="N32" s="849">
        <v>21</v>
      </c>
      <c r="O32" s="849">
        <v>3801</v>
      </c>
      <c r="P32" s="837">
        <v>0.72413793103448276</v>
      </c>
      <c r="Q32" s="850">
        <v>181</v>
      </c>
    </row>
    <row r="33" spans="1:17" ht="14.4" customHeight="1" x14ac:dyDescent="0.3">
      <c r="A33" s="831" t="s">
        <v>3501</v>
      </c>
      <c r="B33" s="832" t="s">
        <v>3651</v>
      </c>
      <c r="C33" s="832" t="s">
        <v>2901</v>
      </c>
      <c r="D33" s="832" t="s">
        <v>3680</v>
      </c>
      <c r="E33" s="832" t="s">
        <v>3681</v>
      </c>
      <c r="F33" s="849">
        <v>21</v>
      </c>
      <c r="G33" s="849">
        <v>5334</v>
      </c>
      <c r="H33" s="849">
        <v>0.7</v>
      </c>
      <c r="I33" s="849">
        <v>254</v>
      </c>
      <c r="J33" s="849">
        <v>30</v>
      </c>
      <c r="K33" s="849">
        <v>7620</v>
      </c>
      <c r="L33" s="849">
        <v>1</v>
      </c>
      <c r="M33" s="849">
        <v>254</v>
      </c>
      <c r="N33" s="849">
        <v>27</v>
      </c>
      <c r="O33" s="849">
        <v>6858</v>
      </c>
      <c r="P33" s="837">
        <v>0.9</v>
      </c>
      <c r="Q33" s="850">
        <v>254</v>
      </c>
    </row>
    <row r="34" spans="1:17" ht="14.4" customHeight="1" x14ac:dyDescent="0.3">
      <c r="A34" s="831" t="s">
        <v>3501</v>
      </c>
      <c r="B34" s="832" t="s">
        <v>3651</v>
      </c>
      <c r="C34" s="832" t="s">
        <v>2901</v>
      </c>
      <c r="D34" s="832" t="s">
        <v>3682</v>
      </c>
      <c r="E34" s="832" t="s">
        <v>3683</v>
      </c>
      <c r="F34" s="849">
        <v>24</v>
      </c>
      <c r="G34" s="849">
        <v>5208</v>
      </c>
      <c r="H34" s="849">
        <v>0.8</v>
      </c>
      <c r="I34" s="849">
        <v>217</v>
      </c>
      <c r="J34" s="849">
        <v>30</v>
      </c>
      <c r="K34" s="849">
        <v>6510</v>
      </c>
      <c r="L34" s="849">
        <v>1</v>
      </c>
      <c r="M34" s="849">
        <v>217</v>
      </c>
      <c r="N34" s="849">
        <v>27</v>
      </c>
      <c r="O34" s="849">
        <v>5859</v>
      </c>
      <c r="P34" s="837">
        <v>0.9</v>
      </c>
      <c r="Q34" s="850">
        <v>217</v>
      </c>
    </row>
    <row r="35" spans="1:17" ht="14.4" customHeight="1" x14ac:dyDescent="0.3">
      <c r="A35" s="831" t="s">
        <v>3501</v>
      </c>
      <c r="B35" s="832" t="s">
        <v>3651</v>
      </c>
      <c r="C35" s="832" t="s">
        <v>2901</v>
      </c>
      <c r="D35" s="832" t="s">
        <v>3684</v>
      </c>
      <c r="E35" s="832" t="s">
        <v>3685</v>
      </c>
      <c r="F35" s="849"/>
      <c r="G35" s="849"/>
      <c r="H35" s="849"/>
      <c r="I35" s="849"/>
      <c r="J35" s="849">
        <v>2</v>
      </c>
      <c r="K35" s="849">
        <v>74</v>
      </c>
      <c r="L35" s="849">
        <v>1</v>
      </c>
      <c r="M35" s="849">
        <v>37</v>
      </c>
      <c r="N35" s="849"/>
      <c r="O35" s="849"/>
      <c r="P35" s="837"/>
      <c r="Q35" s="850"/>
    </row>
    <row r="36" spans="1:17" ht="14.4" customHeight="1" x14ac:dyDescent="0.3">
      <c r="A36" s="831" t="s">
        <v>3501</v>
      </c>
      <c r="B36" s="832" t="s">
        <v>3651</v>
      </c>
      <c r="C36" s="832" t="s">
        <v>2901</v>
      </c>
      <c r="D36" s="832" t="s">
        <v>3686</v>
      </c>
      <c r="E36" s="832" t="s">
        <v>3687</v>
      </c>
      <c r="F36" s="849">
        <v>1</v>
      </c>
      <c r="G36" s="849">
        <v>50</v>
      </c>
      <c r="H36" s="849"/>
      <c r="I36" s="849">
        <v>50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3501</v>
      </c>
      <c r="B37" s="832" t="s">
        <v>3651</v>
      </c>
      <c r="C37" s="832" t="s">
        <v>2901</v>
      </c>
      <c r="D37" s="832" t="s">
        <v>3688</v>
      </c>
      <c r="E37" s="832" t="s">
        <v>3689</v>
      </c>
      <c r="F37" s="849"/>
      <c r="G37" s="849"/>
      <c r="H37" s="849"/>
      <c r="I37" s="849"/>
      <c r="J37" s="849">
        <v>1</v>
      </c>
      <c r="K37" s="849">
        <v>329</v>
      </c>
      <c r="L37" s="849">
        <v>1</v>
      </c>
      <c r="M37" s="849">
        <v>329</v>
      </c>
      <c r="N37" s="849"/>
      <c r="O37" s="849"/>
      <c r="P37" s="837"/>
      <c r="Q37" s="850"/>
    </row>
    <row r="38" spans="1:17" ht="14.4" customHeight="1" x14ac:dyDescent="0.3">
      <c r="A38" s="831" t="s">
        <v>3501</v>
      </c>
      <c r="B38" s="832" t="s">
        <v>3651</v>
      </c>
      <c r="C38" s="832" t="s">
        <v>2901</v>
      </c>
      <c r="D38" s="832" t="s">
        <v>3690</v>
      </c>
      <c r="E38" s="832" t="s">
        <v>3691</v>
      </c>
      <c r="F38" s="849"/>
      <c r="G38" s="849"/>
      <c r="H38" s="849"/>
      <c r="I38" s="849"/>
      <c r="J38" s="849">
        <v>1</v>
      </c>
      <c r="K38" s="849">
        <v>232</v>
      </c>
      <c r="L38" s="849">
        <v>1</v>
      </c>
      <c r="M38" s="849">
        <v>232</v>
      </c>
      <c r="N38" s="849"/>
      <c r="O38" s="849"/>
      <c r="P38" s="837"/>
      <c r="Q38" s="850"/>
    </row>
    <row r="39" spans="1:17" ht="14.4" customHeight="1" x14ac:dyDescent="0.3">
      <c r="A39" s="831" t="s">
        <v>3501</v>
      </c>
      <c r="B39" s="832" t="s">
        <v>3651</v>
      </c>
      <c r="C39" s="832" t="s">
        <v>2901</v>
      </c>
      <c r="D39" s="832" t="s">
        <v>3692</v>
      </c>
      <c r="E39" s="832" t="s">
        <v>3693</v>
      </c>
      <c r="F39" s="849"/>
      <c r="G39" s="849"/>
      <c r="H39" s="849"/>
      <c r="I39" s="849"/>
      <c r="J39" s="849">
        <v>2</v>
      </c>
      <c r="K39" s="849">
        <v>820</v>
      </c>
      <c r="L39" s="849">
        <v>1</v>
      </c>
      <c r="M39" s="849">
        <v>410</v>
      </c>
      <c r="N39" s="849"/>
      <c r="O39" s="849"/>
      <c r="P39" s="837"/>
      <c r="Q39" s="850"/>
    </row>
    <row r="40" spans="1:17" ht="14.4" customHeight="1" x14ac:dyDescent="0.3">
      <c r="A40" s="831" t="s">
        <v>3501</v>
      </c>
      <c r="B40" s="832" t="s">
        <v>3651</v>
      </c>
      <c r="C40" s="832" t="s">
        <v>2901</v>
      </c>
      <c r="D40" s="832" t="s">
        <v>3694</v>
      </c>
      <c r="E40" s="832" t="s">
        <v>3695</v>
      </c>
      <c r="F40" s="849"/>
      <c r="G40" s="849"/>
      <c r="H40" s="849"/>
      <c r="I40" s="849"/>
      <c r="J40" s="849">
        <v>1</v>
      </c>
      <c r="K40" s="849">
        <v>224</v>
      </c>
      <c r="L40" s="849">
        <v>1</v>
      </c>
      <c r="M40" s="849">
        <v>224</v>
      </c>
      <c r="N40" s="849"/>
      <c r="O40" s="849"/>
      <c r="P40" s="837"/>
      <c r="Q40" s="850"/>
    </row>
    <row r="41" spans="1:17" ht="14.4" customHeight="1" x14ac:dyDescent="0.3">
      <c r="A41" s="831" t="s">
        <v>3501</v>
      </c>
      <c r="B41" s="832" t="s">
        <v>3651</v>
      </c>
      <c r="C41" s="832" t="s">
        <v>2901</v>
      </c>
      <c r="D41" s="832" t="s">
        <v>3696</v>
      </c>
      <c r="E41" s="832" t="s">
        <v>3697</v>
      </c>
      <c r="F41" s="849"/>
      <c r="G41" s="849"/>
      <c r="H41" s="849"/>
      <c r="I41" s="849"/>
      <c r="J41" s="849">
        <v>1</v>
      </c>
      <c r="K41" s="849">
        <v>566</v>
      </c>
      <c r="L41" s="849">
        <v>1</v>
      </c>
      <c r="M41" s="849">
        <v>566</v>
      </c>
      <c r="N41" s="849"/>
      <c r="O41" s="849"/>
      <c r="P41" s="837"/>
      <c r="Q41" s="850"/>
    </row>
    <row r="42" spans="1:17" ht="14.4" customHeight="1" x14ac:dyDescent="0.3">
      <c r="A42" s="831" t="s">
        <v>3698</v>
      </c>
      <c r="B42" s="832" t="s">
        <v>3699</v>
      </c>
      <c r="C42" s="832" t="s">
        <v>2901</v>
      </c>
      <c r="D42" s="832" t="s">
        <v>3700</v>
      </c>
      <c r="E42" s="832" t="s">
        <v>3701</v>
      </c>
      <c r="F42" s="849">
        <v>150</v>
      </c>
      <c r="G42" s="849">
        <v>4050</v>
      </c>
      <c r="H42" s="849">
        <v>0.83798882681564246</v>
      </c>
      <c r="I42" s="849">
        <v>27</v>
      </c>
      <c r="J42" s="849">
        <v>179</v>
      </c>
      <c r="K42" s="849">
        <v>4833</v>
      </c>
      <c r="L42" s="849">
        <v>1</v>
      </c>
      <c r="M42" s="849">
        <v>27</v>
      </c>
      <c r="N42" s="849">
        <v>166</v>
      </c>
      <c r="O42" s="849">
        <v>4482</v>
      </c>
      <c r="P42" s="837">
        <v>0.92737430167597767</v>
      </c>
      <c r="Q42" s="850">
        <v>27</v>
      </c>
    </row>
    <row r="43" spans="1:17" ht="14.4" customHeight="1" x14ac:dyDescent="0.3">
      <c r="A43" s="831" t="s">
        <v>3698</v>
      </c>
      <c r="B43" s="832" t="s">
        <v>3699</v>
      </c>
      <c r="C43" s="832" t="s">
        <v>2901</v>
      </c>
      <c r="D43" s="832" t="s">
        <v>3702</v>
      </c>
      <c r="E43" s="832" t="s">
        <v>3703</v>
      </c>
      <c r="F43" s="849">
        <v>30</v>
      </c>
      <c r="G43" s="849">
        <v>1620</v>
      </c>
      <c r="H43" s="849">
        <v>0.6</v>
      </c>
      <c r="I43" s="849">
        <v>54</v>
      </c>
      <c r="J43" s="849">
        <v>50</v>
      </c>
      <c r="K43" s="849">
        <v>2700</v>
      </c>
      <c r="L43" s="849">
        <v>1</v>
      </c>
      <c r="M43" s="849">
        <v>54</v>
      </c>
      <c r="N43" s="849">
        <v>44</v>
      </c>
      <c r="O43" s="849">
        <v>2376</v>
      </c>
      <c r="P43" s="837">
        <v>0.88</v>
      </c>
      <c r="Q43" s="850">
        <v>54</v>
      </c>
    </row>
    <row r="44" spans="1:17" ht="14.4" customHeight="1" x14ac:dyDescent="0.3">
      <c r="A44" s="831" t="s">
        <v>3698</v>
      </c>
      <c r="B44" s="832" t="s">
        <v>3699</v>
      </c>
      <c r="C44" s="832" t="s">
        <v>2901</v>
      </c>
      <c r="D44" s="832" t="s">
        <v>3704</v>
      </c>
      <c r="E44" s="832" t="s">
        <v>3705</v>
      </c>
      <c r="F44" s="849">
        <v>133</v>
      </c>
      <c r="G44" s="849">
        <v>3192</v>
      </c>
      <c r="H44" s="849">
        <v>0.875</v>
      </c>
      <c r="I44" s="849">
        <v>24</v>
      </c>
      <c r="J44" s="849">
        <v>152</v>
      </c>
      <c r="K44" s="849">
        <v>3648</v>
      </c>
      <c r="L44" s="849">
        <v>1</v>
      </c>
      <c r="M44" s="849">
        <v>24</v>
      </c>
      <c r="N44" s="849">
        <v>135</v>
      </c>
      <c r="O44" s="849">
        <v>3240</v>
      </c>
      <c r="P44" s="837">
        <v>0.88815789473684215</v>
      </c>
      <c r="Q44" s="850">
        <v>24</v>
      </c>
    </row>
    <row r="45" spans="1:17" ht="14.4" customHeight="1" x14ac:dyDescent="0.3">
      <c r="A45" s="831" t="s">
        <v>3698</v>
      </c>
      <c r="B45" s="832" t="s">
        <v>3699</v>
      </c>
      <c r="C45" s="832" t="s">
        <v>2901</v>
      </c>
      <c r="D45" s="832" t="s">
        <v>3706</v>
      </c>
      <c r="E45" s="832" t="s">
        <v>3707</v>
      </c>
      <c r="F45" s="849">
        <v>184</v>
      </c>
      <c r="G45" s="849">
        <v>4968</v>
      </c>
      <c r="H45" s="849">
        <v>0.80701754385964908</v>
      </c>
      <c r="I45" s="849">
        <v>27</v>
      </c>
      <c r="J45" s="849">
        <v>228</v>
      </c>
      <c r="K45" s="849">
        <v>6156</v>
      </c>
      <c r="L45" s="849">
        <v>1</v>
      </c>
      <c r="M45" s="849">
        <v>27</v>
      </c>
      <c r="N45" s="849">
        <v>221</v>
      </c>
      <c r="O45" s="849">
        <v>5967</v>
      </c>
      <c r="P45" s="837">
        <v>0.9692982456140351</v>
      </c>
      <c r="Q45" s="850">
        <v>27</v>
      </c>
    </row>
    <row r="46" spans="1:17" ht="14.4" customHeight="1" x14ac:dyDescent="0.3">
      <c r="A46" s="831" t="s">
        <v>3698</v>
      </c>
      <c r="B46" s="832" t="s">
        <v>3699</v>
      </c>
      <c r="C46" s="832" t="s">
        <v>2901</v>
      </c>
      <c r="D46" s="832" t="s">
        <v>3708</v>
      </c>
      <c r="E46" s="832" t="s">
        <v>3709</v>
      </c>
      <c r="F46" s="849">
        <v>81</v>
      </c>
      <c r="G46" s="849">
        <v>2187</v>
      </c>
      <c r="H46" s="849">
        <v>0.93103448275862066</v>
      </c>
      <c r="I46" s="849">
        <v>27</v>
      </c>
      <c r="J46" s="849">
        <v>87</v>
      </c>
      <c r="K46" s="849">
        <v>2349</v>
      </c>
      <c r="L46" s="849">
        <v>1</v>
      </c>
      <c r="M46" s="849">
        <v>27</v>
      </c>
      <c r="N46" s="849">
        <v>80</v>
      </c>
      <c r="O46" s="849">
        <v>2160</v>
      </c>
      <c r="P46" s="837">
        <v>0.91954022988505746</v>
      </c>
      <c r="Q46" s="850">
        <v>27</v>
      </c>
    </row>
    <row r="47" spans="1:17" ht="14.4" customHeight="1" x14ac:dyDescent="0.3">
      <c r="A47" s="831" t="s">
        <v>3698</v>
      </c>
      <c r="B47" s="832" t="s">
        <v>3699</v>
      </c>
      <c r="C47" s="832" t="s">
        <v>2901</v>
      </c>
      <c r="D47" s="832" t="s">
        <v>3710</v>
      </c>
      <c r="E47" s="832" t="s">
        <v>3711</v>
      </c>
      <c r="F47" s="849">
        <v>815</v>
      </c>
      <c r="G47" s="849">
        <v>17930</v>
      </c>
      <c r="H47" s="849">
        <v>0.8877995642701525</v>
      </c>
      <c r="I47" s="849">
        <v>22</v>
      </c>
      <c r="J47" s="849">
        <v>918</v>
      </c>
      <c r="K47" s="849">
        <v>20196</v>
      </c>
      <c r="L47" s="849">
        <v>1</v>
      </c>
      <c r="M47" s="849">
        <v>22</v>
      </c>
      <c r="N47" s="849">
        <v>934</v>
      </c>
      <c r="O47" s="849">
        <v>20548</v>
      </c>
      <c r="P47" s="837">
        <v>1.0174291938997821</v>
      </c>
      <c r="Q47" s="850">
        <v>22</v>
      </c>
    </row>
    <row r="48" spans="1:17" ht="14.4" customHeight="1" x14ac:dyDescent="0.3">
      <c r="A48" s="831" t="s">
        <v>3698</v>
      </c>
      <c r="B48" s="832" t="s">
        <v>3699</v>
      </c>
      <c r="C48" s="832" t="s">
        <v>2901</v>
      </c>
      <c r="D48" s="832" t="s">
        <v>3712</v>
      </c>
      <c r="E48" s="832" t="s">
        <v>3713</v>
      </c>
      <c r="F48" s="849">
        <v>3</v>
      </c>
      <c r="G48" s="849">
        <v>204</v>
      </c>
      <c r="H48" s="849">
        <v>0.2</v>
      </c>
      <c r="I48" s="849">
        <v>68</v>
      </c>
      <c r="J48" s="849">
        <v>15</v>
      </c>
      <c r="K48" s="849">
        <v>1020</v>
      </c>
      <c r="L48" s="849">
        <v>1</v>
      </c>
      <c r="M48" s="849">
        <v>68</v>
      </c>
      <c r="N48" s="849">
        <v>4</v>
      </c>
      <c r="O48" s="849">
        <v>272</v>
      </c>
      <c r="P48" s="837">
        <v>0.26666666666666666</v>
      </c>
      <c r="Q48" s="850">
        <v>68</v>
      </c>
    </row>
    <row r="49" spans="1:17" ht="14.4" customHeight="1" x14ac:dyDescent="0.3">
      <c r="A49" s="831" t="s">
        <v>3698</v>
      </c>
      <c r="B49" s="832" t="s">
        <v>3699</v>
      </c>
      <c r="C49" s="832" t="s">
        <v>2901</v>
      </c>
      <c r="D49" s="832" t="s">
        <v>3714</v>
      </c>
      <c r="E49" s="832" t="s">
        <v>3715</v>
      </c>
      <c r="F49" s="849">
        <v>1</v>
      </c>
      <c r="G49" s="849">
        <v>62</v>
      </c>
      <c r="H49" s="849"/>
      <c r="I49" s="849">
        <v>62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3698</v>
      </c>
      <c r="B50" s="832" t="s">
        <v>3699</v>
      </c>
      <c r="C50" s="832" t="s">
        <v>2901</v>
      </c>
      <c r="D50" s="832" t="s">
        <v>3716</v>
      </c>
      <c r="E50" s="832" t="s">
        <v>3717</v>
      </c>
      <c r="F50" s="849">
        <v>31</v>
      </c>
      <c r="G50" s="849">
        <v>1922</v>
      </c>
      <c r="H50" s="849">
        <v>0.62</v>
      </c>
      <c r="I50" s="849">
        <v>62</v>
      </c>
      <c r="J50" s="849">
        <v>50</v>
      </c>
      <c r="K50" s="849">
        <v>3100</v>
      </c>
      <c r="L50" s="849">
        <v>1</v>
      </c>
      <c r="M50" s="849">
        <v>62</v>
      </c>
      <c r="N50" s="849">
        <v>53</v>
      </c>
      <c r="O50" s="849">
        <v>3286</v>
      </c>
      <c r="P50" s="837">
        <v>1.06</v>
      </c>
      <c r="Q50" s="850">
        <v>62</v>
      </c>
    </row>
    <row r="51" spans="1:17" ht="14.4" customHeight="1" x14ac:dyDescent="0.3">
      <c r="A51" s="831" t="s">
        <v>3698</v>
      </c>
      <c r="B51" s="832" t="s">
        <v>3699</v>
      </c>
      <c r="C51" s="832" t="s">
        <v>2901</v>
      </c>
      <c r="D51" s="832" t="s">
        <v>3718</v>
      </c>
      <c r="E51" s="832" t="s">
        <v>3719</v>
      </c>
      <c r="F51" s="849"/>
      <c r="G51" s="849"/>
      <c r="H51" s="849"/>
      <c r="I51" s="849"/>
      <c r="J51" s="849">
        <v>2</v>
      </c>
      <c r="K51" s="849">
        <v>788</v>
      </c>
      <c r="L51" s="849">
        <v>1</v>
      </c>
      <c r="M51" s="849">
        <v>394</v>
      </c>
      <c r="N51" s="849"/>
      <c r="O51" s="849"/>
      <c r="P51" s="837"/>
      <c r="Q51" s="850"/>
    </row>
    <row r="52" spans="1:17" ht="14.4" customHeight="1" x14ac:dyDescent="0.3">
      <c r="A52" s="831" t="s">
        <v>3698</v>
      </c>
      <c r="B52" s="832" t="s">
        <v>3699</v>
      </c>
      <c r="C52" s="832" t="s">
        <v>2901</v>
      </c>
      <c r="D52" s="832" t="s">
        <v>3720</v>
      </c>
      <c r="E52" s="832" t="s">
        <v>3721</v>
      </c>
      <c r="F52" s="849">
        <v>35</v>
      </c>
      <c r="G52" s="849">
        <v>2870</v>
      </c>
      <c r="H52" s="849">
        <v>0.67307692307692313</v>
      </c>
      <c r="I52" s="849">
        <v>82</v>
      </c>
      <c r="J52" s="849">
        <v>52</v>
      </c>
      <c r="K52" s="849">
        <v>4264</v>
      </c>
      <c r="L52" s="849">
        <v>1</v>
      </c>
      <c r="M52" s="849">
        <v>82</v>
      </c>
      <c r="N52" s="849">
        <v>38</v>
      </c>
      <c r="O52" s="849">
        <v>3116</v>
      </c>
      <c r="P52" s="837">
        <v>0.73076923076923073</v>
      </c>
      <c r="Q52" s="850">
        <v>82</v>
      </c>
    </row>
    <row r="53" spans="1:17" ht="14.4" customHeight="1" x14ac:dyDescent="0.3">
      <c r="A53" s="831" t="s">
        <v>3698</v>
      </c>
      <c r="B53" s="832" t="s">
        <v>3699</v>
      </c>
      <c r="C53" s="832" t="s">
        <v>2901</v>
      </c>
      <c r="D53" s="832" t="s">
        <v>3722</v>
      </c>
      <c r="E53" s="832" t="s">
        <v>3723</v>
      </c>
      <c r="F53" s="849">
        <v>16</v>
      </c>
      <c r="G53" s="849">
        <v>15808</v>
      </c>
      <c r="H53" s="849">
        <v>0.84210526315789469</v>
      </c>
      <c r="I53" s="849">
        <v>988</v>
      </c>
      <c r="J53" s="849">
        <v>19</v>
      </c>
      <c r="K53" s="849">
        <v>18772</v>
      </c>
      <c r="L53" s="849">
        <v>1</v>
      </c>
      <c r="M53" s="849">
        <v>988</v>
      </c>
      <c r="N53" s="849">
        <v>27</v>
      </c>
      <c r="O53" s="849">
        <v>26676</v>
      </c>
      <c r="P53" s="837">
        <v>1.4210526315789473</v>
      </c>
      <c r="Q53" s="850">
        <v>988</v>
      </c>
    </row>
    <row r="54" spans="1:17" ht="14.4" customHeight="1" x14ac:dyDescent="0.3">
      <c r="A54" s="831" t="s">
        <v>3698</v>
      </c>
      <c r="B54" s="832" t="s">
        <v>3699</v>
      </c>
      <c r="C54" s="832" t="s">
        <v>2901</v>
      </c>
      <c r="D54" s="832" t="s">
        <v>3724</v>
      </c>
      <c r="E54" s="832" t="s">
        <v>3725</v>
      </c>
      <c r="F54" s="849">
        <v>1</v>
      </c>
      <c r="G54" s="849">
        <v>191</v>
      </c>
      <c r="H54" s="849">
        <v>1</v>
      </c>
      <c r="I54" s="849">
        <v>191</v>
      </c>
      <c r="J54" s="849">
        <v>1</v>
      </c>
      <c r="K54" s="849">
        <v>191</v>
      </c>
      <c r="L54" s="849">
        <v>1</v>
      </c>
      <c r="M54" s="849">
        <v>191</v>
      </c>
      <c r="N54" s="849">
        <v>1</v>
      </c>
      <c r="O54" s="849">
        <v>191</v>
      </c>
      <c r="P54" s="837">
        <v>1</v>
      </c>
      <c r="Q54" s="850">
        <v>191</v>
      </c>
    </row>
    <row r="55" spans="1:17" ht="14.4" customHeight="1" x14ac:dyDescent="0.3">
      <c r="A55" s="831" t="s">
        <v>3698</v>
      </c>
      <c r="B55" s="832" t="s">
        <v>3699</v>
      </c>
      <c r="C55" s="832" t="s">
        <v>2901</v>
      </c>
      <c r="D55" s="832" t="s">
        <v>3726</v>
      </c>
      <c r="E55" s="832" t="s">
        <v>3727</v>
      </c>
      <c r="F55" s="849"/>
      <c r="G55" s="849"/>
      <c r="H55" s="849"/>
      <c r="I55" s="849"/>
      <c r="J55" s="849">
        <v>1</v>
      </c>
      <c r="K55" s="849">
        <v>264</v>
      </c>
      <c r="L55" s="849">
        <v>1</v>
      </c>
      <c r="M55" s="849">
        <v>264</v>
      </c>
      <c r="N55" s="849"/>
      <c r="O55" s="849"/>
      <c r="P55" s="837"/>
      <c r="Q55" s="850"/>
    </row>
    <row r="56" spans="1:17" ht="14.4" customHeight="1" x14ac:dyDescent="0.3">
      <c r="A56" s="831" t="s">
        <v>3698</v>
      </c>
      <c r="B56" s="832" t="s">
        <v>3699</v>
      </c>
      <c r="C56" s="832" t="s">
        <v>2901</v>
      </c>
      <c r="D56" s="832" t="s">
        <v>3728</v>
      </c>
      <c r="E56" s="832" t="s">
        <v>3729</v>
      </c>
      <c r="F56" s="849">
        <v>2</v>
      </c>
      <c r="G56" s="849">
        <v>126</v>
      </c>
      <c r="H56" s="849"/>
      <c r="I56" s="849">
        <v>63</v>
      </c>
      <c r="J56" s="849"/>
      <c r="K56" s="849"/>
      <c r="L56" s="849"/>
      <c r="M56" s="849"/>
      <c r="N56" s="849">
        <v>1</v>
      </c>
      <c r="O56" s="849">
        <v>63</v>
      </c>
      <c r="P56" s="837"/>
      <c r="Q56" s="850">
        <v>63</v>
      </c>
    </row>
    <row r="57" spans="1:17" ht="14.4" customHeight="1" x14ac:dyDescent="0.3">
      <c r="A57" s="831" t="s">
        <v>3698</v>
      </c>
      <c r="B57" s="832" t="s">
        <v>3699</v>
      </c>
      <c r="C57" s="832" t="s">
        <v>2901</v>
      </c>
      <c r="D57" s="832" t="s">
        <v>3730</v>
      </c>
      <c r="E57" s="832" t="s">
        <v>3731</v>
      </c>
      <c r="F57" s="849">
        <v>1</v>
      </c>
      <c r="G57" s="849">
        <v>17</v>
      </c>
      <c r="H57" s="849">
        <v>1</v>
      </c>
      <c r="I57" s="849">
        <v>17</v>
      </c>
      <c r="J57" s="849">
        <v>1</v>
      </c>
      <c r="K57" s="849">
        <v>17</v>
      </c>
      <c r="L57" s="849">
        <v>1</v>
      </c>
      <c r="M57" s="849">
        <v>17</v>
      </c>
      <c r="N57" s="849">
        <v>1</v>
      </c>
      <c r="O57" s="849">
        <v>17</v>
      </c>
      <c r="P57" s="837">
        <v>1</v>
      </c>
      <c r="Q57" s="850">
        <v>17</v>
      </c>
    </row>
    <row r="58" spans="1:17" ht="14.4" customHeight="1" x14ac:dyDescent="0.3">
      <c r="A58" s="831" t="s">
        <v>3698</v>
      </c>
      <c r="B58" s="832" t="s">
        <v>3699</v>
      </c>
      <c r="C58" s="832" t="s">
        <v>2901</v>
      </c>
      <c r="D58" s="832" t="s">
        <v>3732</v>
      </c>
      <c r="E58" s="832" t="s">
        <v>3733</v>
      </c>
      <c r="F58" s="849">
        <v>1</v>
      </c>
      <c r="G58" s="849">
        <v>47</v>
      </c>
      <c r="H58" s="849"/>
      <c r="I58" s="849">
        <v>47</v>
      </c>
      <c r="J58" s="849"/>
      <c r="K58" s="849"/>
      <c r="L58" s="849"/>
      <c r="M58" s="849"/>
      <c r="N58" s="849">
        <v>1</v>
      </c>
      <c r="O58" s="849">
        <v>47</v>
      </c>
      <c r="P58" s="837"/>
      <c r="Q58" s="850">
        <v>47</v>
      </c>
    </row>
    <row r="59" spans="1:17" ht="14.4" customHeight="1" x14ac:dyDescent="0.3">
      <c r="A59" s="831" t="s">
        <v>3698</v>
      </c>
      <c r="B59" s="832" t="s">
        <v>3699</v>
      </c>
      <c r="C59" s="832" t="s">
        <v>2901</v>
      </c>
      <c r="D59" s="832" t="s">
        <v>3734</v>
      </c>
      <c r="E59" s="832" t="s">
        <v>3735</v>
      </c>
      <c r="F59" s="849">
        <v>1</v>
      </c>
      <c r="G59" s="849">
        <v>53</v>
      </c>
      <c r="H59" s="849">
        <v>1</v>
      </c>
      <c r="I59" s="849">
        <v>53</v>
      </c>
      <c r="J59" s="849">
        <v>1</v>
      </c>
      <c r="K59" s="849">
        <v>53</v>
      </c>
      <c r="L59" s="849">
        <v>1</v>
      </c>
      <c r="M59" s="849">
        <v>53</v>
      </c>
      <c r="N59" s="849"/>
      <c r="O59" s="849"/>
      <c r="P59" s="837"/>
      <c r="Q59" s="850"/>
    </row>
    <row r="60" spans="1:17" ht="14.4" customHeight="1" x14ac:dyDescent="0.3">
      <c r="A60" s="831" t="s">
        <v>3698</v>
      </c>
      <c r="B60" s="832" t="s">
        <v>3699</v>
      </c>
      <c r="C60" s="832" t="s">
        <v>2901</v>
      </c>
      <c r="D60" s="832" t="s">
        <v>3736</v>
      </c>
      <c r="E60" s="832" t="s">
        <v>3737</v>
      </c>
      <c r="F60" s="849">
        <v>1</v>
      </c>
      <c r="G60" s="849">
        <v>60</v>
      </c>
      <c r="H60" s="849"/>
      <c r="I60" s="849">
        <v>60</v>
      </c>
      <c r="J60" s="849"/>
      <c r="K60" s="849"/>
      <c r="L60" s="849"/>
      <c r="M60" s="849"/>
      <c r="N60" s="849">
        <v>1</v>
      </c>
      <c r="O60" s="849">
        <v>60</v>
      </c>
      <c r="P60" s="837"/>
      <c r="Q60" s="850">
        <v>60</v>
      </c>
    </row>
    <row r="61" spans="1:17" ht="14.4" customHeight="1" x14ac:dyDescent="0.3">
      <c r="A61" s="831" t="s">
        <v>3698</v>
      </c>
      <c r="B61" s="832" t="s">
        <v>3699</v>
      </c>
      <c r="C61" s="832" t="s">
        <v>2901</v>
      </c>
      <c r="D61" s="832" t="s">
        <v>3738</v>
      </c>
      <c r="E61" s="832" t="s">
        <v>3739</v>
      </c>
      <c r="F61" s="849"/>
      <c r="G61" s="849"/>
      <c r="H61" s="849"/>
      <c r="I61" s="849"/>
      <c r="J61" s="849">
        <v>1</v>
      </c>
      <c r="K61" s="849">
        <v>19</v>
      </c>
      <c r="L61" s="849">
        <v>1</v>
      </c>
      <c r="M61" s="849">
        <v>19</v>
      </c>
      <c r="N61" s="849"/>
      <c r="O61" s="849"/>
      <c r="P61" s="837"/>
      <c r="Q61" s="850"/>
    </row>
    <row r="62" spans="1:17" ht="14.4" customHeight="1" x14ac:dyDescent="0.3">
      <c r="A62" s="831" t="s">
        <v>3698</v>
      </c>
      <c r="B62" s="832" t="s">
        <v>3699</v>
      </c>
      <c r="C62" s="832" t="s">
        <v>2901</v>
      </c>
      <c r="D62" s="832" t="s">
        <v>3740</v>
      </c>
      <c r="E62" s="832" t="s">
        <v>3741</v>
      </c>
      <c r="F62" s="849">
        <v>1</v>
      </c>
      <c r="G62" s="849">
        <v>1463</v>
      </c>
      <c r="H62" s="849"/>
      <c r="I62" s="849">
        <v>1463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3698</v>
      </c>
      <c r="B63" s="832" t="s">
        <v>3699</v>
      </c>
      <c r="C63" s="832" t="s">
        <v>2901</v>
      </c>
      <c r="D63" s="832" t="s">
        <v>3742</v>
      </c>
      <c r="E63" s="832" t="s">
        <v>3743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464</v>
      </c>
      <c r="P63" s="837"/>
      <c r="Q63" s="850">
        <v>464</v>
      </c>
    </row>
    <row r="64" spans="1:17" ht="14.4" customHeight="1" x14ac:dyDescent="0.3">
      <c r="A64" s="831" t="s">
        <v>3698</v>
      </c>
      <c r="B64" s="832" t="s">
        <v>3699</v>
      </c>
      <c r="C64" s="832" t="s">
        <v>2901</v>
      </c>
      <c r="D64" s="832" t="s">
        <v>3744</v>
      </c>
      <c r="E64" s="832" t="s">
        <v>3745</v>
      </c>
      <c r="F64" s="849">
        <v>7</v>
      </c>
      <c r="G64" s="849">
        <v>5971</v>
      </c>
      <c r="H64" s="849">
        <v>0.875</v>
      </c>
      <c r="I64" s="849">
        <v>853</v>
      </c>
      <c r="J64" s="849">
        <v>8</v>
      </c>
      <c r="K64" s="849">
        <v>6824</v>
      </c>
      <c r="L64" s="849">
        <v>1</v>
      </c>
      <c r="M64" s="849">
        <v>853</v>
      </c>
      <c r="N64" s="849">
        <v>23</v>
      </c>
      <c r="O64" s="849">
        <v>19619</v>
      </c>
      <c r="P64" s="837">
        <v>2.875</v>
      </c>
      <c r="Q64" s="850">
        <v>853</v>
      </c>
    </row>
    <row r="65" spans="1:17" ht="14.4" customHeight="1" x14ac:dyDescent="0.3">
      <c r="A65" s="831" t="s">
        <v>3698</v>
      </c>
      <c r="B65" s="832" t="s">
        <v>3699</v>
      </c>
      <c r="C65" s="832" t="s">
        <v>2901</v>
      </c>
      <c r="D65" s="832" t="s">
        <v>3746</v>
      </c>
      <c r="E65" s="832" t="s">
        <v>3747</v>
      </c>
      <c r="F65" s="849">
        <v>2</v>
      </c>
      <c r="G65" s="849">
        <v>374</v>
      </c>
      <c r="H65" s="849">
        <v>0.66666666666666663</v>
      </c>
      <c r="I65" s="849">
        <v>187</v>
      </c>
      <c r="J65" s="849">
        <v>3</v>
      </c>
      <c r="K65" s="849">
        <v>561</v>
      </c>
      <c r="L65" s="849">
        <v>1</v>
      </c>
      <c r="M65" s="849">
        <v>187</v>
      </c>
      <c r="N65" s="849"/>
      <c r="O65" s="849"/>
      <c r="P65" s="837"/>
      <c r="Q65" s="850"/>
    </row>
    <row r="66" spans="1:17" ht="14.4" customHeight="1" x14ac:dyDescent="0.3">
      <c r="A66" s="831" t="s">
        <v>3698</v>
      </c>
      <c r="B66" s="832" t="s">
        <v>3699</v>
      </c>
      <c r="C66" s="832" t="s">
        <v>2901</v>
      </c>
      <c r="D66" s="832" t="s">
        <v>3748</v>
      </c>
      <c r="E66" s="832" t="s">
        <v>3749</v>
      </c>
      <c r="F66" s="849"/>
      <c r="G66" s="849"/>
      <c r="H66" s="849"/>
      <c r="I66" s="849"/>
      <c r="J66" s="849">
        <v>1</v>
      </c>
      <c r="K66" s="849">
        <v>168</v>
      </c>
      <c r="L66" s="849">
        <v>1</v>
      </c>
      <c r="M66" s="849">
        <v>168</v>
      </c>
      <c r="N66" s="849"/>
      <c r="O66" s="849"/>
      <c r="P66" s="837"/>
      <c r="Q66" s="850"/>
    </row>
    <row r="67" spans="1:17" ht="14.4" customHeight="1" x14ac:dyDescent="0.3">
      <c r="A67" s="831" t="s">
        <v>3698</v>
      </c>
      <c r="B67" s="832" t="s">
        <v>3699</v>
      </c>
      <c r="C67" s="832" t="s">
        <v>2901</v>
      </c>
      <c r="D67" s="832" t="s">
        <v>3750</v>
      </c>
      <c r="E67" s="832" t="s">
        <v>3751</v>
      </c>
      <c r="F67" s="849"/>
      <c r="G67" s="849"/>
      <c r="H67" s="849"/>
      <c r="I67" s="849"/>
      <c r="J67" s="849">
        <v>1</v>
      </c>
      <c r="K67" s="849">
        <v>167</v>
      </c>
      <c r="L67" s="849">
        <v>1</v>
      </c>
      <c r="M67" s="849">
        <v>167</v>
      </c>
      <c r="N67" s="849"/>
      <c r="O67" s="849"/>
      <c r="P67" s="837"/>
      <c r="Q67" s="850"/>
    </row>
    <row r="68" spans="1:17" ht="14.4" customHeight="1" x14ac:dyDescent="0.3">
      <c r="A68" s="831" t="s">
        <v>3698</v>
      </c>
      <c r="B68" s="832" t="s">
        <v>3699</v>
      </c>
      <c r="C68" s="832" t="s">
        <v>2901</v>
      </c>
      <c r="D68" s="832" t="s">
        <v>3752</v>
      </c>
      <c r="E68" s="832" t="s">
        <v>3753</v>
      </c>
      <c r="F68" s="849"/>
      <c r="G68" s="849"/>
      <c r="H68" s="849"/>
      <c r="I68" s="849"/>
      <c r="J68" s="849">
        <v>2</v>
      </c>
      <c r="K68" s="849">
        <v>348</v>
      </c>
      <c r="L68" s="849">
        <v>1</v>
      </c>
      <c r="M68" s="849">
        <v>174</v>
      </c>
      <c r="N68" s="849"/>
      <c r="O68" s="849"/>
      <c r="P68" s="837"/>
      <c r="Q68" s="850"/>
    </row>
    <row r="69" spans="1:17" ht="14.4" customHeight="1" x14ac:dyDescent="0.3">
      <c r="A69" s="831" t="s">
        <v>3698</v>
      </c>
      <c r="B69" s="832" t="s">
        <v>3699</v>
      </c>
      <c r="C69" s="832" t="s">
        <v>2901</v>
      </c>
      <c r="D69" s="832" t="s">
        <v>3754</v>
      </c>
      <c r="E69" s="832" t="s">
        <v>3755</v>
      </c>
      <c r="F69" s="849">
        <v>1</v>
      </c>
      <c r="G69" s="849">
        <v>310</v>
      </c>
      <c r="H69" s="849">
        <v>1</v>
      </c>
      <c r="I69" s="849">
        <v>310</v>
      </c>
      <c r="J69" s="849">
        <v>1</v>
      </c>
      <c r="K69" s="849">
        <v>310</v>
      </c>
      <c r="L69" s="849">
        <v>1</v>
      </c>
      <c r="M69" s="849">
        <v>310</v>
      </c>
      <c r="N69" s="849"/>
      <c r="O69" s="849"/>
      <c r="P69" s="837"/>
      <c r="Q69" s="850"/>
    </row>
    <row r="70" spans="1:17" ht="14.4" customHeight="1" x14ac:dyDescent="0.3">
      <c r="A70" s="831" t="s">
        <v>3698</v>
      </c>
      <c r="B70" s="832" t="s">
        <v>3699</v>
      </c>
      <c r="C70" s="832" t="s">
        <v>2901</v>
      </c>
      <c r="D70" s="832" t="s">
        <v>3756</v>
      </c>
      <c r="E70" s="832" t="s">
        <v>3757</v>
      </c>
      <c r="F70" s="849"/>
      <c r="G70" s="849"/>
      <c r="H70" s="849"/>
      <c r="I70" s="849"/>
      <c r="J70" s="849">
        <v>1</v>
      </c>
      <c r="K70" s="849">
        <v>352</v>
      </c>
      <c r="L70" s="849">
        <v>1</v>
      </c>
      <c r="M70" s="849">
        <v>352</v>
      </c>
      <c r="N70" s="849"/>
      <c r="O70" s="849"/>
      <c r="P70" s="837"/>
      <c r="Q70" s="850"/>
    </row>
    <row r="71" spans="1:17" ht="14.4" customHeight="1" x14ac:dyDescent="0.3">
      <c r="A71" s="831" t="s">
        <v>3698</v>
      </c>
      <c r="B71" s="832" t="s">
        <v>3699</v>
      </c>
      <c r="C71" s="832" t="s">
        <v>2901</v>
      </c>
      <c r="D71" s="832" t="s">
        <v>3758</v>
      </c>
      <c r="E71" s="832" t="s">
        <v>3759</v>
      </c>
      <c r="F71" s="849"/>
      <c r="G71" s="849"/>
      <c r="H71" s="849"/>
      <c r="I71" s="849"/>
      <c r="J71" s="849">
        <v>1</v>
      </c>
      <c r="K71" s="849">
        <v>352</v>
      </c>
      <c r="L71" s="849">
        <v>1</v>
      </c>
      <c r="M71" s="849">
        <v>352</v>
      </c>
      <c r="N71" s="849"/>
      <c r="O71" s="849"/>
      <c r="P71" s="837"/>
      <c r="Q71" s="850"/>
    </row>
    <row r="72" spans="1:17" ht="14.4" customHeight="1" x14ac:dyDescent="0.3">
      <c r="A72" s="831" t="s">
        <v>3698</v>
      </c>
      <c r="B72" s="832" t="s">
        <v>3699</v>
      </c>
      <c r="C72" s="832" t="s">
        <v>2901</v>
      </c>
      <c r="D72" s="832" t="s">
        <v>3760</v>
      </c>
      <c r="E72" s="832" t="s">
        <v>3761</v>
      </c>
      <c r="F72" s="849">
        <v>1</v>
      </c>
      <c r="G72" s="849">
        <v>1221</v>
      </c>
      <c r="H72" s="849"/>
      <c r="I72" s="849">
        <v>1221</v>
      </c>
      <c r="J72" s="849"/>
      <c r="K72" s="849"/>
      <c r="L72" s="849"/>
      <c r="M72" s="849"/>
      <c r="N72" s="849">
        <v>1</v>
      </c>
      <c r="O72" s="849">
        <v>1223</v>
      </c>
      <c r="P72" s="837"/>
      <c r="Q72" s="850">
        <v>1223</v>
      </c>
    </row>
    <row r="73" spans="1:17" ht="14.4" customHeight="1" x14ac:dyDescent="0.3">
      <c r="A73" s="831" t="s">
        <v>3698</v>
      </c>
      <c r="B73" s="832" t="s">
        <v>3699</v>
      </c>
      <c r="C73" s="832" t="s">
        <v>2901</v>
      </c>
      <c r="D73" s="832" t="s">
        <v>3762</v>
      </c>
      <c r="E73" s="832" t="s">
        <v>3763</v>
      </c>
      <c r="F73" s="849">
        <v>14</v>
      </c>
      <c r="G73" s="849">
        <v>11018</v>
      </c>
      <c r="H73" s="849">
        <v>1.7477791878172588</v>
      </c>
      <c r="I73" s="849">
        <v>787</v>
      </c>
      <c r="J73" s="849">
        <v>8</v>
      </c>
      <c r="K73" s="849">
        <v>6304</v>
      </c>
      <c r="L73" s="849">
        <v>1</v>
      </c>
      <c r="M73" s="849">
        <v>788</v>
      </c>
      <c r="N73" s="849">
        <v>9</v>
      </c>
      <c r="O73" s="849">
        <v>7092</v>
      </c>
      <c r="P73" s="837">
        <v>1.125</v>
      </c>
      <c r="Q73" s="850">
        <v>788</v>
      </c>
    </row>
    <row r="74" spans="1:17" ht="14.4" customHeight="1" x14ac:dyDescent="0.3">
      <c r="A74" s="831" t="s">
        <v>3698</v>
      </c>
      <c r="B74" s="832" t="s">
        <v>3699</v>
      </c>
      <c r="C74" s="832" t="s">
        <v>2901</v>
      </c>
      <c r="D74" s="832" t="s">
        <v>3764</v>
      </c>
      <c r="E74" s="832" t="s">
        <v>3765</v>
      </c>
      <c r="F74" s="849">
        <v>3</v>
      </c>
      <c r="G74" s="849">
        <v>567</v>
      </c>
      <c r="H74" s="849">
        <v>0.16666666666666666</v>
      </c>
      <c r="I74" s="849">
        <v>189</v>
      </c>
      <c r="J74" s="849">
        <v>18</v>
      </c>
      <c r="K74" s="849">
        <v>3402</v>
      </c>
      <c r="L74" s="849">
        <v>1</v>
      </c>
      <c r="M74" s="849">
        <v>189</v>
      </c>
      <c r="N74" s="849">
        <v>25</v>
      </c>
      <c r="O74" s="849">
        <v>4725</v>
      </c>
      <c r="P74" s="837">
        <v>1.3888888888888888</v>
      </c>
      <c r="Q74" s="850">
        <v>189</v>
      </c>
    </row>
    <row r="75" spans="1:17" ht="14.4" customHeight="1" x14ac:dyDescent="0.3">
      <c r="A75" s="831" t="s">
        <v>3698</v>
      </c>
      <c r="B75" s="832" t="s">
        <v>3699</v>
      </c>
      <c r="C75" s="832" t="s">
        <v>2901</v>
      </c>
      <c r="D75" s="832" t="s">
        <v>3766</v>
      </c>
      <c r="E75" s="832" t="s">
        <v>3767</v>
      </c>
      <c r="F75" s="849"/>
      <c r="G75" s="849"/>
      <c r="H75" s="849"/>
      <c r="I75" s="849"/>
      <c r="J75" s="849">
        <v>1</v>
      </c>
      <c r="K75" s="849">
        <v>179</v>
      </c>
      <c r="L75" s="849">
        <v>1</v>
      </c>
      <c r="M75" s="849">
        <v>179</v>
      </c>
      <c r="N75" s="849"/>
      <c r="O75" s="849"/>
      <c r="P75" s="837"/>
      <c r="Q75" s="850"/>
    </row>
    <row r="76" spans="1:17" ht="14.4" customHeight="1" x14ac:dyDescent="0.3">
      <c r="A76" s="831" t="s">
        <v>3698</v>
      </c>
      <c r="B76" s="832" t="s">
        <v>3699</v>
      </c>
      <c r="C76" s="832" t="s">
        <v>2901</v>
      </c>
      <c r="D76" s="832" t="s">
        <v>3768</v>
      </c>
      <c r="E76" s="832" t="s">
        <v>3769</v>
      </c>
      <c r="F76" s="849"/>
      <c r="G76" s="849"/>
      <c r="H76" s="849"/>
      <c r="I76" s="849"/>
      <c r="J76" s="849">
        <v>1</v>
      </c>
      <c r="K76" s="849">
        <v>462</v>
      </c>
      <c r="L76" s="849">
        <v>1</v>
      </c>
      <c r="M76" s="849">
        <v>462</v>
      </c>
      <c r="N76" s="849"/>
      <c r="O76" s="849"/>
      <c r="P76" s="837"/>
      <c r="Q76" s="850"/>
    </row>
    <row r="77" spans="1:17" ht="14.4" customHeight="1" x14ac:dyDescent="0.3">
      <c r="A77" s="831" t="s">
        <v>3698</v>
      </c>
      <c r="B77" s="832" t="s">
        <v>3699</v>
      </c>
      <c r="C77" s="832" t="s">
        <v>2901</v>
      </c>
      <c r="D77" s="832" t="s">
        <v>3770</v>
      </c>
      <c r="E77" s="832" t="s">
        <v>3771</v>
      </c>
      <c r="F77" s="849">
        <v>1</v>
      </c>
      <c r="G77" s="849">
        <v>562</v>
      </c>
      <c r="H77" s="849"/>
      <c r="I77" s="849">
        <v>562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3698</v>
      </c>
      <c r="B78" s="832" t="s">
        <v>3699</v>
      </c>
      <c r="C78" s="832" t="s">
        <v>2901</v>
      </c>
      <c r="D78" s="832" t="s">
        <v>3772</v>
      </c>
      <c r="E78" s="832" t="s">
        <v>3773</v>
      </c>
      <c r="F78" s="849">
        <v>4</v>
      </c>
      <c r="G78" s="849">
        <v>688</v>
      </c>
      <c r="H78" s="849">
        <v>0.4</v>
      </c>
      <c r="I78" s="849">
        <v>172</v>
      </c>
      <c r="J78" s="849">
        <v>10</v>
      </c>
      <c r="K78" s="849">
        <v>1720</v>
      </c>
      <c r="L78" s="849">
        <v>1</v>
      </c>
      <c r="M78" s="849">
        <v>172</v>
      </c>
      <c r="N78" s="849">
        <v>16</v>
      </c>
      <c r="O78" s="849">
        <v>2752</v>
      </c>
      <c r="P78" s="837">
        <v>1.6</v>
      </c>
      <c r="Q78" s="850">
        <v>172</v>
      </c>
    </row>
    <row r="79" spans="1:17" ht="14.4" customHeight="1" x14ac:dyDescent="0.3">
      <c r="A79" s="831" t="s">
        <v>3698</v>
      </c>
      <c r="B79" s="832" t="s">
        <v>3699</v>
      </c>
      <c r="C79" s="832" t="s">
        <v>2901</v>
      </c>
      <c r="D79" s="832" t="s">
        <v>3774</v>
      </c>
      <c r="E79" s="832" t="s">
        <v>3775</v>
      </c>
      <c r="F79" s="849"/>
      <c r="G79" s="849"/>
      <c r="H79" s="849"/>
      <c r="I79" s="849"/>
      <c r="J79" s="849">
        <v>2</v>
      </c>
      <c r="K79" s="849">
        <v>402</v>
      </c>
      <c r="L79" s="849">
        <v>1</v>
      </c>
      <c r="M79" s="849">
        <v>201</v>
      </c>
      <c r="N79" s="849"/>
      <c r="O79" s="849"/>
      <c r="P79" s="837"/>
      <c r="Q79" s="850"/>
    </row>
    <row r="80" spans="1:17" ht="14.4" customHeight="1" x14ac:dyDescent="0.3">
      <c r="A80" s="831" t="s">
        <v>3698</v>
      </c>
      <c r="B80" s="832" t="s">
        <v>3699</v>
      </c>
      <c r="C80" s="832" t="s">
        <v>2901</v>
      </c>
      <c r="D80" s="832" t="s">
        <v>3776</v>
      </c>
      <c r="E80" s="832" t="s">
        <v>3777</v>
      </c>
      <c r="F80" s="849"/>
      <c r="G80" s="849"/>
      <c r="H80" s="849"/>
      <c r="I80" s="849"/>
      <c r="J80" s="849">
        <v>2</v>
      </c>
      <c r="K80" s="849">
        <v>266</v>
      </c>
      <c r="L80" s="849">
        <v>1</v>
      </c>
      <c r="M80" s="849">
        <v>133</v>
      </c>
      <c r="N80" s="849"/>
      <c r="O80" s="849"/>
      <c r="P80" s="837"/>
      <c r="Q80" s="850"/>
    </row>
    <row r="81" spans="1:17" ht="14.4" customHeight="1" x14ac:dyDescent="0.3">
      <c r="A81" s="831" t="s">
        <v>3698</v>
      </c>
      <c r="B81" s="832" t="s">
        <v>3699</v>
      </c>
      <c r="C81" s="832" t="s">
        <v>2901</v>
      </c>
      <c r="D81" s="832" t="s">
        <v>3778</v>
      </c>
      <c r="E81" s="832" t="s">
        <v>3779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414</v>
      </c>
      <c r="P81" s="837"/>
      <c r="Q81" s="850">
        <v>414</v>
      </c>
    </row>
    <row r="82" spans="1:17" ht="14.4" customHeight="1" x14ac:dyDescent="0.3">
      <c r="A82" s="831" t="s">
        <v>3698</v>
      </c>
      <c r="B82" s="832" t="s">
        <v>3699</v>
      </c>
      <c r="C82" s="832" t="s">
        <v>2901</v>
      </c>
      <c r="D82" s="832" t="s">
        <v>3780</v>
      </c>
      <c r="E82" s="832" t="s">
        <v>3781</v>
      </c>
      <c r="F82" s="849"/>
      <c r="G82" s="849"/>
      <c r="H82" s="849"/>
      <c r="I82" s="849"/>
      <c r="J82" s="849">
        <v>1</v>
      </c>
      <c r="K82" s="849">
        <v>941</v>
      </c>
      <c r="L82" s="849">
        <v>1</v>
      </c>
      <c r="M82" s="849">
        <v>941</v>
      </c>
      <c r="N82" s="849"/>
      <c r="O82" s="849"/>
      <c r="P82" s="837"/>
      <c r="Q82" s="850"/>
    </row>
    <row r="83" spans="1:17" ht="14.4" customHeight="1" x14ac:dyDescent="0.3">
      <c r="A83" s="831" t="s">
        <v>3698</v>
      </c>
      <c r="B83" s="832" t="s">
        <v>3699</v>
      </c>
      <c r="C83" s="832" t="s">
        <v>2901</v>
      </c>
      <c r="D83" s="832" t="s">
        <v>3782</v>
      </c>
      <c r="E83" s="832" t="s">
        <v>3783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396</v>
      </c>
      <c r="P83" s="837"/>
      <c r="Q83" s="850">
        <v>396</v>
      </c>
    </row>
    <row r="84" spans="1:17" ht="14.4" customHeight="1" x14ac:dyDescent="0.3">
      <c r="A84" s="831" t="s">
        <v>3698</v>
      </c>
      <c r="B84" s="832" t="s">
        <v>3699</v>
      </c>
      <c r="C84" s="832" t="s">
        <v>2901</v>
      </c>
      <c r="D84" s="832" t="s">
        <v>3784</v>
      </c>
      <c r="E84" s="832" t="s">
        <v>3785</v>
      </c>
      <c r="F84" s="849">
        <v>815</v>
      </c>
      <c r="G84" s="849">
        <v>24450</v>
      </c>
      <c r="H84" s="849">
        <v>0.89071038251366119</v>
      </c>
      <c r="I84" s="849">
        <v>30</v>
      </c>
      <c r="J84" s="849">
        <v>915</v>
      </c>
      <c r="K84" s="849">
        <v>27450</v>
      </c>
      <c r="L84" s="849">
        <v>1</v>
      </c>
      <c r="M84" s="849">
        <v>30</v>
      </c>
      <c r="N84" s="849">
        <v>934</v>
      </c>
      <c r="O84" s="849">
        <v>28020</v>
      </c>
      <c r="P84" s="837">
        <v>1.0207650273224043</v>
      </c>
      <c r="Q84" s="850">
        <v>30</v>
      </c>
    </row>
    <row r="85" spans="1:17" ht="14.4" customHeight="1" x14ac:dyDescent="0.3">
      <c r="A85" s="831" t="s">
        <v>3698</v>
      </c>
      <c r="B85" s="832" t="s">
        <v>3699</v>
      </c>
      <c r="C85" s="832" t="s">
        <v>2901</v>
      </c>
      <c r="D85" s="832" t="s">
        <v>3786</v>
      </c>
      <c r="E85" s="832" t="s">
        <v>3787</v>
      </c>
      <c r="F85" s="849">
        <v>1</v>
      </c>
      <c r="G85" s="849">
        <v>50</v>
      </c>
      <c r="H85" s="849"/>
      <c r="I85" s="849">
        <v>50</v>
      </c>
      <c r="J85" s="849"/>
      <c r="K85" s="849"/>
      <c r="L85" s="849"/>
      <c r="M85" s="849"/>
      <c r="N85" s="849">
        <v>1</v>
      </c>
      <c r="O85" s="849">
        <v>50</v>
      </c>
      <c r="P85" s="837"/>
      <c r="Q85" s="850">
        <v>50</v>
      </c>
    </row>
    <row r="86" spans="1:17" ht="14.4" customHeight="1" x14ac:dyDescent="0.3">
      <c r="A86" s="831" t="s">
        <v>3698</v>
      </c>
      <c r="B86" s="832" t="s">
        <v>3699</v>
      </c>
      <c r="C86" s="832" t="s">
        <v>2901</v>
      </c>
      <c r="D86" s="832" t="s">
        <v>3788</v>
      </c>
      <c r="E86" s="832" t="s">
        <v>3789</v>
      </c>
      <c r="F86" s="849">
        <v>741</v>
      </c>
      <c r="G86" s="849">
        <v>8892</v>
      </c>
      <c r="H86" s="849">
        <v>0.89169675090252709</v>
      </c>
      <c r="I86" s="849">
        <v>12</v>
      </c>
      <c r="J86" s="849">
        <v>831</v>
      </c>
      <c r="K86" s="849">
        <v>9972</v>
      </c>
      <c r="L86" s="849">
        <v>1</v>
      </c>
      <c r="M86" s="849">
        <v>12</v>
      </c>
      <c r="N86" s="849">
        <v>838</v>
      </c>
      <c r="O86" s="849">
        <v>10056</v>
      </c>
      <c r="P86" s="837">
        <v>1.0084235860409145</v>
      </c>
      <c r="Q86" s="850">
        <v>12</v>
      </c>
    </row>
    <row r="87" spans="1:17" ht="14.4" customHeight="1" x14ac:dyDescent="0.3">
      <c r="A87" s="831" t="s">
        <v>3698</v>
      </c>
      <c r="B87" s="832" t="s">
        <v>3699</v>
      </c>
      <c r="C87" s="832" t="s">
        <v>2901</v>
      </c>
      <c r="D87" s="832" t="s">
        <v>3790</v>
      </c>
      <c r="E87" s="832" t="s">
        <v>3791</v>
      </c>
      <c r="F87" s="849">
        <v>6</v>
      </c>
      <c r="G87" s="849">
        <v>1098</v>
      </c>
      <c r="H87" s="849">
        <v>0.5</v>
      </c>
      <c r="I87" s="849">
        <v>183</v>
      </c>
      <c r="J87" s="849">
        <v>12</v>
      </c>
      <c r="K87" s="849">
        <v>2196</v>
      </c>
      <c r="L87" s="849">
        <v>1</v>
      </c>
      <c r="M87" s="849">
        <v>183</v>
      </c>
      <c r="N87" s="849">
        <v>17</v>
      </c>
      <c r="O87" s="849">
        <v>3111</v>
      </c>
      <c r="P87" s="837">
        <v>1.4166666666666667</v>
      </c>
      <c r="Q87" s="850">
        <v>183</v>
      </c>
    </row>
    <row r="88" spans="1:17" ht="14.4" customHeight="1" x14ac:dyDescent="0.3">
      <c r="A88" s="831" t="s">
        <v>3698</v>
      </c>
      <c r="B88" s="832" t="s">
        <v>3699</v>
      </c>
      <c r="C88" s="832" t="s">
        <v>2901</v>
      </c>
      <c r="D88" s="832" t="s">
        <v>3792</v>
      </c>
      <c r="E88" s="832" t="s">
        <v>3793</v>
      </c>
      <c r="F88" s="849">
        <v>36</v>
      </c>
      <c r="G88" s="849">
        <v>2628</v>
      </c>
      <c r="H88" s="849">
        <v>0.69230769230769229</v>
      </c>
      <c r="I88" s="849">
        <v>73</v>
      </c>
      <c r="J88" s="849">
        <v>52</v>
      </c>
      <c r="K88" s="849">
        <v>3796</v>
      </c>
      <c r="L88" s="849">
        <v>1</v>
      </c>
      <c r="M88" s="849">
        <v>73</v>
      </c>
      <c r="N88" s="849">
        <v>40</v>
      </c>
      <c r="O88" s="849">
        <v>2920</v>
      </c>
      <c r="P88" s="837">
        <v>0.76923076923076927</v>
      </c>
      <c r="Q88" s="850">
        <v>73</v>
      </c>
    </row>
    <row r="89" spans="1:17" ht="14.4" customHeight="1" x14ac:dyDescent="0.3">
      <c r="A89" s="831" t="s">
        <v>3698</v>
      </c>
      <c r="B89" s="832" t="s">
        <v>3699</v>
      </c>
      <c r="C89" s="832" t="s">
        <v>2901</v>
      </c>
      <c r="D89" s="832" t="s">
        <v>3794</v>
      </c>
      <c r="E89" s="832" t="s">
        <v>3795</v>
      </c>
      <c r="F89" s="849">
        <v>5</v>
      </c>
      <c r="G89" s="849">
        <v>920</v>
      </c>
      <c r="H89" s="849">
        <v>0.5</v>
      </c>
      <c r="I89" s="849">
        <v>184</v>
      </c>
      <c r="J89" s="849">
        <v>10</v>
      </c>
      <c r="K89" s="849">
        <v>1840</v>
      </c>
      <c r="L89" s="849">
        <v>1</v>
      </c>
      <c r="M89" s="849">
        <v>184</v>
      </c>
      <c r="N89" s="849">
        <v>17</v>
      </c>
      <c r="O89" s="849">
        <v>3128</v>
      </c>
      <c r="P89" s="837">
        <v>1.7</v>
      </c>
      <c r="Q89" s="850">
        <v>184</v>
      </c>
    </row>
    <row r="90" spans="1:17" ht="14.4" customHeight="1" x14ac:dyDescent="0.3">
      <c r="A90" s="831" t="s">
        <v>3698</v>
      </c>
      <c r="B90" s="832" t="s">
        <v>3699</v>
      </c>
      <c r="C90" s="832" t="s">
        <v>2901</v>
      </c>
      <c r="D90" s="832" t="s">
        <v>3796</v>
      </c>
      <c r="E90" s="832" t="s">
        <v>3797</v>
      </c>
      <c r="F90" s="849">
        <v>442</v>
      </c>
      <c r="G90" s="849">
        <v>65858</v>
      </c>
      <c r="H90" s="849">
        <v>0.90946502057613166</v>
      </c>
      <c r="I90" s="849">
        <v>149</v>
      </c>
      <c r="J90" s="849">
        <v>486</v>
      </c>
      <c r="K90" s="849">
        <v>72414</v>
      </c>
      <c r="L90" s="849">
        <v>1</v>
      </c>
      <c r="M90" s="849">
        <v>149</v>
      </c>
      <c r="N90" s="849">
        <v>466</v>
      </c>
      <c r="O90" s="849">
        <v>69434</v>
      </c>
      <c r="P90" s="837">
        <v>0.95884773662551437</v>
      </c>
      <c r="Q90" s="850">
        <v>149</v>
      </c>
    </row>
    <row r="91" spans="1:17" ht="14.4" customHeight="1" x14ac:dyDescent="0.3">
      <c r="A91" s="831" t="s">
        <v>3698</v>
      </c>
      <c r="B91" s="832" t="s">
        <v>3699</v>
      </c>
      <c r="C91" s="832" t="s">
        <v>2901</v>
      </c>
      <c r="D91" s="832" t="s">
        <v>3798</v>
      </c>
      <c r="E91" s="832" t="s">
        <v>3799</v>
      </c>
      <c r="F91" s="849">
        <v>831</v>
      </c>
      <c r="G91" s="849">
        <v>24930</v>
      </c>
      <c r="H91" s="849">
        <v>0.88972162740899352</v>
      </c>
      <c r="I91" s="849">
        <v>30</v>
      </c>
      <c r="J91" s="849">
        <v>934</v>
      </c>
      <c r="K91" s="849">
        <v>28020</v>
      </c>
      <c r="L91" s="849">
        <v>1</v>
      </c>
      <c r="M91" s="849">
        <v>30</v>
      </c>
      <c r="N91" s="849">
        <v>966</v>
      </c>
      <c r="O91" s="849">
        <v>28980</v>
      </c>
      <c r="P91" s="837">
        <v>1.0342612419700214</v>
      </c>
      <c r="Q91" s="850">
        <v>30</v>
      </c>
    </row>
    <row r="92" spans="1:17" ht="14.4" customHeight="1" x14ac:dyDescent="0.3">
      <c r="A92" s="831" t="s">
        <v>3698</v>
      </c>
      <c r="B92" s="832" t="s">
        <v>3699</v>
      </c>
      <c r="C92" s="832" t="s">
        <v>2901</v>
      </c>
      <c r="D92" s="832" t="s">
        <v>3800</v>
      </c>
      <c r="E92" s="832" t="s">
        <v>3801</v>
      </c>
      <c r="F92" s="849">
        <v>118</v>
      </c>
      <c r="G92" s="849">
        <v>3658</v>
      </c>
      <c r="H92" s="849">
        <v>0.921875</v>
      </c>
      <c r="I92" s="849">
        <v>31</v>
      </c>
      <c r="J92" s="849">
        <v>128</v>
      </c>
      <c r="K92" s="849">
        <v>3968</v>
      </c>
      <c r="L92" s="849">
        <v>1</v>
      </c>
      <c r="M92" s="849">
        <v>31</v>
      </c>
      <c r="N92" s="849">
        <v>115</v>
      </c>
      <c r="O92" s="849">
        <v>3565</v>
      </c>
      <c r="P92" s="837">
        <v>0.8984375</v>
      </c>
      <c r="Q92" s="850">
        <v>31</v>
      </c>
    </row>
    <row r="93" spans="1:17" ht="14.4" customHeight="1" x14ac:dyDescent="0.3">
      <c r="A93" s="831" t="s">
        <v>3698</v>
      </c>
      <c r="B93" s="832" t="s">
        <v>3699</v>
      </c>
      <c r="C93" s="832" t="s">
        <v>2901</v>
      </c>
      <c r="D93" s="832" t="s">
        <v>3802</v>
      </c>
      <c r="E93" s="832" t="s">
        <v>3803</v>
      </c>
      <c r="F93" s="849">
        <v>149</v>
      </c>
      <c r="G93" s="849">
        <v>4023</v>
      </c>
      <c r="H93" s="849">
        <v>0.82777777777777772</v>
      </c>
      <c r="I93" s="849">
        <v>27</v>
      </c>
      <c r="J93" s="849">
        <v>180</v>
      </c>
      <c r="K93" s="849">
        <v>4860</v>
      </c>
      <c r="L93" s="849">
        <v>1</v>
      </c>
      <c r="M93" s="849">
        <v>27</v>
      </c>
      <c r="N93" s="849">
        <v>166</v>
      </c>
      <c r="O93" s="849">
        <v>4482</v>
      </c>
      <c r="P93" s="837">
        <v>0.92222222222222228</v>
      </c>
      <c r="Q93" s="850">
        <v>27</v>
      </c>
    </row>
    <row r="94" spans="1:17" ht="14.4" customHeight="1" x14ac:dyDescent="0.3">
      <c r="A94" s="831" t="s">
        <v>3698</v>
      </c>
      <c r="B94" s="832" t="s">
        <v>3699</v>
      </c>
      <c r="C94" s="832" t="s">
        <v>2901</v>
      </c>
      <c r="D94" s="832" t="s">
        <v>3804</v>
      </c>
      <c r="E94" s="832" t="s">
        <v>3805</v>
      </c>
      <c r="F94" s="849"/>
      <c r="G94" s="849"/>
      <c r="H94" s="849"/>
      <c r="I94" s="849"/>
      <c r="J94" s="849">
        <v>2</v>
      </c>
      <c r="K94" s="849">
        <v>512</v>
      </c>
      <c r="L94" s="849">
        <v>1</v>
      </c>
      <c r="M94" s="849">
        <v>256</v>
      </c>
      <c r="N94" s="849"/>
      <c r="O94" s="849"/>
      <c r="P94" s="837"/>
      <c r="Q94" s="850"/>
    </row>
    <row r="95" spans="1:17" ht="14.4" customHeight="1" x14ac:dyDescent="0.3">
      <c r="A95" s="831" t="s">
        <v>3698</v>
      </c>
      <c r="B95" s="832" t="s">
        <v>3699</v>
      </c>
      <c r="C95" s="832" t="s">
        <v>2901</v>
      </c>
      <c r="D95" s="832" t="s">
        <v>3806</v>
      </c>
      <c r="E95" s="832" t="s">
        <v>3807</v>
      </c>
      <c r="F95" s="849">
        <v>4</v>
      </c>
      <c r="G95" s="849">
        <v>652</v>
      </c>
      <c r="H95" s="849">
        <v>0.4</v>
      </c>
      <c r="I95" s="849">
        <v>163</v>
      </c>
      <c r="J95" s="849">
        <v>10</v>
      </c>
      <c r="K95" s="849">
        <v>1630</v>
      </c>
      <c r="L95" s="849">
        <v>1</v>
      </c>
      <c r="M95" s="849">
        <v>163</v>
      </c>
      <c r="N95" s="849">
        <v>15</v>
      </c>
      <c r="O95" s="849">
        <v>2445</v>
      </c>
      <c r="P95" s="837">
        <v>1.5</v>
      </c>
      <c r="Q95" s="850">
        <v>163</v>
      </c>
    </row>
    <row r="96" spans="1:17" ht="14.4" customHeight="1" x14ac:dyDescent="0.3">
      <c r="A96" s="831" t="s">
        <v>3698</v>
      </c>
      <c r="B96" s="832" t="s">
        <v>3699</v>
      </c>
      <c r="C96" s="832" t="s">
        <v>2901</v>
      </c>
      <c r="D96" s="832" t="s">
        <v>3808</v>
      </c>
      <c r="E96" s="832" t="s">
        <v>3809</v>
      </c>
      <c r="F96" s="849">
        <v>1</v>
      </c>
      <c r="G96" s="849">
        <v>22</v>
      </c>
      <c r="H96" s="849">
        <v>1</v>
      </c>
      <c r="I96" s="849">
        <v>22</v>
      </c>
      <c r="J96" s="849">
        <v>1</v>
      </c>
      <c r="K96" s="849">
        <v>22</v>
      </c>
      <c r="L96" s="849">
        <v>1</v>
      </c>
      <c r="M96" s="849">
        <v>22</v>
      </c>
      <c r="N96" s="849"/>
      <c r="O96" s="849"/>
      <c r="P96" s="837"/>
      <c r="Q96" s="850"/>
    </row>
    <row r="97" spans="1:17" ht="14.4" customHeight="1" x14ac:dyDescent="0.3">
      <c r="A97" s="831" t="s">
        <v>3698</v>
      </c>
      <c r="B97" s="832" t="s">
        <v>3699</v>
      </c>
      <c r="C97" s="832" t="s">
        <v>2901</v>
      </c>
      <c r="D97" s="832" t="s">
        <v>3810</v>
      </c>
      <c r="E97" s="832" t="s">
        <v>3811</v>
      </c>
      <c r="F97" s="849">
        <v>3</v>
      </c>
      <c r="G97" s="849">
        <v>2610</v>
      </c>
      <c r="H97" s="849">
        <v>0.3</v>
      </c>
      <c r="I97" s="849">
        <v>870</v>
      </c>
      <c r="J97" s="849">
        <v>10</v>
      </c>
      <c r="K97" s="849">
        <v>8700</v>
      </c>
      <c r="L97" s="849">
        <v>1</v>
      </c>
      <c r="M97" s="849">
        <v>870</v>
      </c>
      <c r="N97" s="849">
        <v>15</v>
      </c>
      <c r="O97" s="849">
        <v>13080</v>
      </c>
      <c r="P97" s="837">
        <v>1.5034482758620689</v>
      </c>
      <c r="Q97" s="850">
        <v>872</v>
      </c>
    </row>
    <row r="98" spans="1:17" ht="14.4" customHeight="1" x14ac:dyDescent="0.3">
      <c r="A98" s="831" t="s">
        <v>3698</v>
      </c>
      <c r="B98" s="832" t="s">
        <v>3699</v>
      </c>
      <c r="C98" s="832" t="s">
        <v>2901</v>
      </c>
      <c r="D98" s="832" t="s">
        <v>3812</v>
      </c>
      <c r="E98" s="832" t="s">
        <v>3813</v>
      </c>
      <c r="F98" s="849">
        <v>180</v>
      </c>
      <c r="G98" s="849">
        <v>4500</v>
      </c>
      <c r="H98" s="849">
        <v>0.79295154185022021</v>
      </c>
      <c r="I98" s="849">
        <v>25</v>
      </c>
      <c r="J98" s="849">
        <v>227</v>
      </c>
      <c r="K98" s="849">
        <v>5675</v>
      </c>
      <c r="L98" s="849">
        <v>1</v>
      </c>
      <c r="M98" s="849">
        <v>25</v>
      </c>
      <c r="N98" s="849">
        <v>220</v>
      </c>
      <c r="O98" s="849">
        <v>5500</v>
      </c>
      <c r="P98" s="837">
        <v>0.96916299559471364</v>
      </c>
      <c r="Q98" s="850">
        <v>25</v>
      </c>
    </row>
    <row r="99" spans="1:17" ht="14.4" customHeight="1" x14ac:dyDescent="0.3">
      <c r="A99" s="831" t="s">
        <v>3698</v>
      </c>
      <c r="B99" s="832" t="s">
        <v>3699</v>
      </c>
      <c r="C99" s="832" t="s">
        <v>2901</v>
      </c>
      <c r="D99" s="832" t="s">
        <v>3814</v>
      </c>
      <c r="E99" s="832" t="s">
        <v>3815</v>
      </c>
      <c r="F99" s="849">
        <v>3</v>
      </c>
      <c r="G99" s="849">
        <v>99</v>
      </c>
      <c r="H99" s="849">
        <v>1.5</v>
      </c>
      <c r="I99" s="849">
        <v>33</v>
      </c>
      <c r="J99" s="849">
        <v>2</v>
      </c>
      <c r="K99" s="849">
        <v>66</v>
      </c>
      <c r="L99" s="849">
        <v>1</v>
      </c>
      <c r="M99" s="849">
        <v>33</v>
      </c>
      <c r="N99" s="849">
        <v>2</v>
      </c>
      <c r="O99" s="849">
        <v>66</v>
      </c>
      <c r="P99" s="837">
        <v>1</v>
      </c>
      <c r="Q99" s="850">
        <v>33</v>
      </c>
    </row>
    <row r="100" spans="1:17" ht="14.4" customHeight="1" x14ac:dyDescent="0.3">
      <c r="A100" s="831" t="s">
        <v>3698</v>
      </c>
      <c r="B100" s="832" t="s">
        <v>3699</v>
      </c>
      <c r="C100" s="832" t="s">
        <v>2901</v>
      </c>
      <c r="D100" s="832" t="s">
        <v>3816</v>
      </c>
      <c r="E100" s="832" t="s">
        <v>3817</v>
      </c>
      <c r="F100" s="849">
        <v>1</v>
      </c>
      <c r="G100" s="849">
        <v>80</v>
      </c>
      <c r="H100" s="849"/>
      <c r="I100" s="849">
        <v>80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3698</v>
      </c>
      <c r="B101" s="832" t="s">
        <v>3699</v>
      </c>
      <c r="C101" s="832" t="s">
        <v>2901</v>
      </c>
      <c r="D101" s="832" t="s">
        <v>3818</v>
      </c>
      <c r="E101" s="832" t="s">
        <v>3819</v>
      </c>
      <c r="F101" s="849"/>
      <c r="G101" s="849"/>
      <c r="H101" s="849"/>
      <c r="I101" s="849"/>
      <c r="J101" s="849">
        <v>1</v>
      </c>
      <c r="K101" s="849">
        <v>205</v>
      </c>
      <c r="L101" s="849">
        <v>1</v>
      </c>
      <c r="M101" s="849">
        <v>205</v>
      </c>
      <c r="N101" s="849">
        <v>1</v>
      </c>
      <c r="O101" s="849">
        <v>205</v>
      </c>
      <c r="P101" s="837">
        <v>1</v>
      </c>
      <c r="Q101" s="850">
        <v>205</v>
      </c>
    </row>
    <row r="102" spans="1:17" ht="14.4" customHeight="1" x14ac:dyDescent="0.3">
      <c r="A102" s="831" t="s">
        <v>3698</v>
      </c>
      <c r="B102" s="832" t="s">
        <v>3699</v>
      </c>
      <c r="C102" s="832" t="s">
        <v>2901</v>
      </c>
      <c r="D102" s="832" t="s">
        <v>3820</v>
      </c>
      <c r="E102" s="832" t="s">
        <v>3821</v>
      </c>
      <c r="F102" s="849">
        <v>3</v>
      </c>
      <c r="G102" s="849">
        <v>78</v>
      </c>
      <c r="H102" s="849">
        <v>0.3</v>
      </c>
      <c r="I102" s="849">
        <v>26</v>
      </c>
      <c r="J102" s="849">
        <v>10</v>
      </c>
      <c r="K102" s="849">
        <v>260</v>
      </c>
      <c r="L102" s="849">
        <v>1</v>
      </c>
      <c r="M102" s="849">
        <v>26</v>
      </c>
      <c r="N102" s="849">
        <v>8</v>
      </c>
      <c r="O102" s="849">
        <v>208</v>
      </c>
      <c r="P102" s="837">
        <v>0.8</v>
      </c>
      <c r="Q102" s="850">
        <v>26</v>
      </c>
    </row>
    <row r="103" spans="1:17" ht="14.4" customHeight="1" x14ac:dyDescent="0.3">
      <c r="A103" s="831" t="s">
        <v>3698</v>
      </c>
      <c r="B103" s="832" t="s">
        <v>3699</v>
      </c>
      <c r="C103" s="832" t="s">
        <v>2901</v>
      </c>
      <c r="D103" s="832" t="s">
        <v>3822</v>
      </c>
      <c r="E103" s="832" t="s">
        <v>3823</v>
      </c>
      <c r="F103" s="849">
        <v>3</v>
      </c>
      <c r="G103" s="849">
        <v>252</v>
      </c>
      <c r="H103" s="849">
        <v>0.125</v>
      </c>
      <c r="I103" s="849">
        <v>84</v>
      </c>
      <c r="J103" s="849">
        <v>24</v>
      </c>
      <c r="K103" s="849">
        <v>2016</v>
      </c>
      <c r="L103" s="849">
        <v>1</v>
      </c>
      <c r="M103" s="849">
        <v>84</v>
      </c>
      <c r="N103" s="849">
        <v>16</v>
      </c>
      <c r="O103" s="849">
        <v>1344</v>
      </c>
      <c r="P103" s="837">
        <v>0.66666666666666663</v>
      </c>
      <c r="Q103" s="850">
        <v>84</v>
      </c>
    </row>
    <row r="104" spans="1:17" ht="14.4" customHeight="1" x14ac:dyDescent="0.3">
      <c r="A104" s="831" t="s">
        <v>3698</v>
      </c>
      <c r="B104" s="832" t="s">
        <v>3699</v>
      </c>
      <c r="C104" s="832" t="s">
        <v>2901</v>
      </c>
      <c r="D104" s="832" t="s">
        <v>3824</v>
      </c>
      <c r="E104" s="832" t="s">
        <v>3825</v>
      </c>
      <c r="F104" s="849">
        <v>7</v>
      </c>
      <c r="G104" s="849">
        <v>1232</v>
      </c>
      <c r="H104" s="849">
        <v>0.53846153846153844</v>
      </c>
      <c r="I104" s="849">
        <v>176</v>
      </c>
      <c r="J104" s="849">
        <v>13</v>
      </c>
      <c r="K104" s="849">
        <v>2288</v>
      </c>
      <c r="L104" s="849">
        <v>1</v>
      </c>
      <c r="M104" s="849">
        <v>176</v>
      </c>
      <c r="N104" s="849">
        <v>17</v>
      </c>
      <c r="O104" s="849">
        <v>2992</v>
      </c>
      <c r="P104" s="837">
        <v>1.3076923076923077</v>
      </c>
      <c r="Q104" s="850">
        <v>176</v>
      </c>
    </row>
    <row r="105" spans="1:17" ht="14.4" customHeight="1" x14ac:dyDescent="0.3">
      <c r="A105" s="831" t="s">
        <v>3698</v>
      </c>
      <c r="B105" s="832" t="s">
        <v>3699</v>
      </c>
      <c r="C105" s="832" t="s">
        <v>2901</v>
      </c>
      <c r="D105" s="832" t="s">
        <v>3826</v>
      </c>
      <c r="E105" s="832" t="s">
        <v>3827</v>
      </c>
      <c r="F105" s="849">
        <v>4</v>
      </c>
      <c r="G105" s="849">
        <v>60</v>
      </c>
      <c r="H105" s="849">
        <v>4</v>
      </c>
      <c r="I105" s="849">
        <v>15</v>
      </c>
      <c r="J105" s="849">
        <v>1</v>
      </c>
      <c r="K105" s="849">
        <v>15</v>
      </c>
      <c r="L105" s="849">
        <v>1</v>
      </c>
      <c r="M105" s="849">
        <v>15</v>
      </c>
      <c r="N105" s="849">
        <v>2</v>
      </c>
      <c r="O105" s="849">
        <v>30</v>
      </c>
      <c r="P105" s="837">
        <v>2</v>
      </c>
      <c r="Q105" s="850">
        <v>15</v>
      </c>
    </row>
    <row r="106" spans="1:17" ht="14.4" customHeight="1" x14ac:dyDescent="0.3">
      <c r="A106" s="831" t="s">
        <v>3698</v>
      </c>
      <c r="B106" s="832" t="s">
        <v>3699</v>
      </c>
      <c r="C106" s="832" t="s">
        <v>2901</v>
      </c>
      <c r="D106" s="832" t="s">
        <v>3828</v>
      </c>
      <c r="E106" s="832" t="s">
        <v>3829</v>
      </c>
      <c r="F106" s="849">
        <v>18</v>
      </c>
      <c r="G106" s="849">
        <v>414</v>
      </c>
      <c r="H106" s="849">
        <v>0.81818181818181823</v>
      </c>
      <c r="I106" s="849">
        <v>23</v>
      </c>
      <c r="J106" s="849">
        <v>22</v>
      </c>
      <c r="K106" s="849">
        <v>506</v>
      </c>
      <c r="L106" s="849">
        <v>1</v>
      </c>
      <c r="M106" s="849">
        <v>23</v>
      </c>
      <c r="N106" s="849">
        <v>7</v>
      </c>
      <c r="O106" s="849">
        <v>161</v>
      </c>
      <c r="P106" s="837">
        <v>0.31818181818181818</v>
      </c>
      <c r="Q106" s="850">
        <v>23</v>
      </c>
    </row>
    <row r="107" spans="1:17" ht="14.4" customHeight="1" x14ac:dyDescent="0.3">
      <c r="A107" s="831" t="s">
        <v>3698</v>
      </c>
      <c r="B107" s="832" t="s">
        <v>3699</v>
      </c>
      <c r="C107" s="832" t="s">
        <v>2901</v>
      </c>
      <c r="D107" s="832" t="s">
        <v>3830</v>
      </c>
      <c r="E107" s="832" t="s">
        <v>3831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37</v>
      </c>
      <c r="P107" s="837"/>
      <c r="Q107" s="850">
        <v>37</v>
      </c>
    </row>
    <row r="108" spans="1:17" ht="14.4" customHeight="1" x14ac:dyDescent="0.3">
      <c r="A108" s="831" t="s">
        <v>3698</v>
      </c>
      <c r="B108" s="832" t="s">
        <v>3699</v>
      </c>
      <c r="C108" s="832" t="s">
        <v>2901</v>
      </c>
      <c r="D108" s="832" t="s">
        <v>3832</v>
      </c>
      <c r="E108" s="832" t="s">
        <v>3833</v>
      </c>
      <c r="F108" s="849">
        <v>798</v>
      </c>
      <c r="G108" s="849">
        <v>18354</v>
      </c>
      <c r="H108" s="849">
        <v>0.89162011173184352</v>
      </c>
      <c r="I108" s="849">
        <v>23</v>
      </c>
      <c r="J108" s="849">
        <v>895</v>
      </c>
      <c r="K108" s="849">
        <v>20585</v>
      </c>
      <c r="L108" s="849">
        <v>1</v>
      </c>
      <c r="M108" s="849">
        <v>23</v>
      </c>
      <c r="N108" s="849">
        <v>893</v>
      </c>
      <c r="O108" s="849">
        <v>20539</v>
      </c>
      <c r="P108" s="837">
        <v>0.99776536312849162</v>
      </c>
      <c r="Q108" s="850">
        <v>23</v>
      </c>
    </row>
    <row r="109" spans="1:17" ht="14.4" customHeight="1" x14ac:dyDescent="0.3">
      <c r="A109" s="831" t="s">
        <v>3698</v>
      </c>
      <c r="B109" s="832" t="s">
        <v>3699</v>
      </c>
      <c r="C109" s="832" t="s">
        <v>2901</v>
      </c>
      <c r="D109" s="832" t="s">
        <v>3834</v>
      </c>
      <c r="E109" s="832" t="s">
        <v>3835</v>
      </c>
      <c r="F109" s="849">
        <v>1</v>
      </c>
      <c r="G109" s="849">
        <v>171</v>
      </c>
      <c r="H109" s="849">
        <v>1</v>
      </c>
      <c r="I109" s="849">
        <v>171</v>
      </c>
      <c r="J109" s="849">
        <v>1</v>
      </c>
      <c r="K109" s="849">
        <v>171</v>
      </c>
      <c r="L109" s="849">
        <v>1</v>
      </c>
      <c r="M109" s="849">
        <v>171</v>
      </c>
      <c r="N109" s="849"/>
      <c r="O109" s="849"/>
      <c r="P109" s="837"/>
      <c r="Q109" s="850"/>
    </row>
    <row r="110" spans="1:17" ht="14.4" customHeight="1" x14ac:dyDescent="0.3">
      <c r="A110" s="831" t="s">
        <v>3698</v>
      </c>
      <c r="B110" s="832" t="s">
        <v>3699</v>
      </c>
      <c r="C110" s="832" t="s">
        <v>2901</v>
      </c>
      <c r="D110" s="832" t="s">
        <v>3836</v>
      </c>
      <c r="E110" s="832" t="s">
        <v>3837</v>
      </c>
      <c r="F110" s="849"/>
      <c r="G110" s="849"/>
      <c r="H110" s="849"/>
      <c r="I110" s="849"/>
      <c r="J110" s="849">
        <v>1</v>
      </c>
      <c r="K110" s="849">
        <v>327</v>
      </c>
      <c r="L110" s="849">
        <v>1</v>
      </c>
      <c r="M110" s="849">
        <v>327</v>
      </c>
      <c r="N110" s="849"/>
      <c r="O110" s="849"/>
      <c r="P110" s="837"/>
      <c r="Q110" s="850"/>
    </row>
    <row r="111" spans="1:17" ht="14.4" customHeight="1" x14ac:dyDescent="0.3">
      <c r="A111" s="831" t="s">
        <v>3698</v>
      </c>
      <c r="B111" s="832" t="s">
        <v>3699</v>
      </c>
      <c r="C111" s="832" t="s">
        <v>2901</v>
      </c>
      <c r="D111" s="832" t="s">
        <v>3838</v>
      </c>
      <c r="E111" s="832" t="s">
        <v>3839</v>
      </c>
      <c r="F111" s="849"/>
      <c r="G111" s="849"/>
      <c r="H111" s="849"/>
      <c r="I111" s="849"/>
      <c r="J111" s="849">
        <v>2</v>
      </c>
      <c r="K111" s="849">
        <v>662</v>
      </c>
      <c r="L111" s="849">
        <v>1</v>
      </c>
      <c r="M111" s="849">
        <v>331</v>
      </c>
      <c r="N111" s="849"/>
      <c r="O111" s="849"/>
      <c r="P111" s="837"/>
      <c r="Q111" s="850"/>
    </row>
    <row r="112" spans="1:17" ht="14.4" customHeight="1" x14ac:dyDescent="0.3">
      <c r="A112" s="831" t="s">
        <v>3698</v>
      </c>
      <c r="B112" s="832" t="s">
        <v>3699</v>
      </c>
      <c r="C112" s="832" t="s">
        <v>2901</v>
      </c>
      <c r="D112" s="832" t="s">
        <v>3840</v>
      </c>
      <c r="E112" s="832" t="s">
        <v>3841</v>
      </c>
      <c r="F112" s="849">
        <v>9</v>
      </c>
      <c r="G112" s="849">
        <v>261</v>
      </c>
      <c r="H112" s="849">
        <v>0.6428571428571429</v>
      </c>
      <c r="I112" s="849">
        <v>29</v>
      </c>
      <c r="J112" s="849">
        <v>14</v>
      </c>
      <c r="K112" s="849">
        <v>406</v>
      </c>
      <c r="L112" s="849">
        <v>1</v>
      </c>
      <c r="M112" s="849">
        <v>29</v>
      </c>
      <c r="N112" s="849">
        <v>8</v>
      </c>
      <c r="O112" s="849">
        <v>232</v>
      </c>
      <c r="P112" s="837">
        <v>0.5714285714285714</v>
      </c>
      <c r="Q112" s="850">
        <v>29</v>
      </c>
    </row>
    <row r="113" spans="1:17" ht="14.4" customHeight="1" x14ac:dyDescent="0.3">
      <c r="A113" s="831" t="s">
        <v>3698</v>
      </c>
      <c r="B113" s="832" t="s">
        <v>3699</v>
      </c>
      <c r="C113" s="832" t="s">
        <v>2901</v>
      </c>
      <c r="D113" s="832" t="s">
        <v>3842</v>
      </c>
      <c r="E113" s="832" t="s">
        <v>3843</v>
      </c>
      <c r="F113" s="849">
        <v>8</v>
      </c>
      <c r="G113" s="849">
        <v>1424</v>
      </c>
      <c r="H113" s="849">
        <v>0.88888888888888884</v>
      </c>
      <c r="I113" s="849">
        <v>178</v>
      </c>
      <c r="J113" s="849">
        <v>9</v>
      </c>
      <c r="K113" s="849">
        <v>1602</v>
      </c>
      <c r="L113" s="849">
        <v>1</v>
      </c>
      <c r="M113" s="849">
        <v>178</v>
      </c>
      <c r="N113" s="849">
        <v>3</v>
      </c>
      <c r="O113" s="849">
        <v>534</v>
      </c>
      <c r="P113" s="837">
        <v>0.33333333333333331</v>
      </c>
      <c r="Q113" s="850">
        <v>178</v>
      </c>
    </row>
    <row r="114" spans="1:17" ht="14.4" customHeight="1" x14ac:dyDescent="0.3">
      <c r="A114" s="831" t="s">
        <v>3698</v>
      </c>
      <c r="B114" s="832" t="s">
        <v>3699</v>
      </c>
      <c r="C114" s="832" t="s">
        <v>2901</v>
      </c>
      <c r="D114" s="832" t="s">
        <v>3844</v>
      </c>
      <c r="E114" s="832" t="s">
        <v>3845</v>
      </c>
      <c r="F114" s="849"/>
      <c r="G114" s="849"/>
      <c r="H114" s="849"/>
      <c r="I114" s="849"/>
      <c r="J114" s="849">
        <v>1</v>
      </c>
      <c r="K114" s="849">
        <v>199</v>
      </c>
      <c r="L114" s="849">
        <v>1</v>
      </c>
      <c r="M114" s="849">
        <v>199</v>
      </c>
      <c r="N114" s="849"/>
      <c r="O114" s="849"/>
      <c r="P114" s="837"/>
      <c r="Q114" s="850"/>
    </row>
    <row r="115" spans="1:17" ht="14.4" customHeight="1" x14ac:dyDescent="0.3">
      <c r="A115" s="831" t="s">
        <v>3698</v>
      </c>
      <c r="B115" s="832" t="s">
        <v>3699</v>
      </c>
      <c r="C115" s="832" t="s">
        <v>2901</v>
      </c>
      <c r="D115" s="832" t="s">
        <v>3846</v>
      </c>
      <c r="E115" s="832" t="s">
        <v>3847</v>
      </c>
      <c r="F115" s="849">
        <v>2</v>
      </c>
      <c r="G115" s="849">
        <v>38</v>
      </c>
      <c r="H115" s="849">
        <v>2</v>
      </c>
      <c r="I115" s="849">
        <v>19</v>
      </c>
      <c r="J115" s="849">
        <v>1</v>
      </c>
      <c r="K115" s="849">
        <v>19</v>
      </c>
      <c r="L115" s="849">
        <v>1</v>
      </c>
      <c r="M115" s="849">
        <v>19</v>
      </c>
      <c r="N115" s="849">
        <v>1</v>
      </c>
      <c r="O115" s="849">
        <v>19</v>
      </c>
      <c r="P115" s="837">
        <v>1</v>
      </c>
      <c r="Q115" s="850">
        <v>19</v>
      </c>
    </row>
    <row r="116" spans="1:17" ht="14.4" customHeight="1" x14ac:dyDescent="0.3">
      <c r="A116" s="831" t="s">
        <v>3698</v>
      </c>
      <c r="B116" s="832" t="s">
        <v>3699</v>
      </c>
      <c r="C116" s="832" t="s">
        <v>2901</v>
      </c>
      <c r="D116" s="832" t="s">
        <v>3848</v>
      </c>
      <c r="E116" s="832" t="s">
        <v>3849</v>
      </c>
      <c r="F116" s="849">
        <v>8</v>
      </c>
      <c r="G116" s="849">
        <v>160</v>
      </c>
      <c r="H116" s="849">
        <v>0.38095238095238093</v>
      </c>
      <c r="I116" s="849">
        <v>20</v>
      </c>
      <c r="J116" s="849">
        <v>21</v>
      </c>
      <c r="K116" s="849">
        <v>420</v>
      </c>
      <c r="L116" s="849">
        <v>1</v>
      </c>
      <c r="M116" s="849">
        <v>20</v>
      </c>
      <c r="N116" s="849">
        <v>15</v>
      </c>
      <c r="O116" s="849">
        <v>300</v>
      </c>
      <c r="P116" s="837">
        <v>0.7142857142857143</v>
      </c>
      <c r="Q116" s="850">
        <v>20</v>
      </c>
    </row>
    <row r="117" spans="1:17" ht="14.4" customHeight="1" x14ac:dyDescent="0.3">
      <c r="A117" s="831" t="s">
        <v>3698</v>
      </c>
      <c r="B117" s="832" t="s">
        <v>3699</v>
      </c>
      <c r="C117" s="832" t="s">
        <v>2901</v>
      </c>
      <c r="D117" s="832" t="s">
        <v>3850</v>
      </c>
      <c r="E117" s="832" t="s">
        <v>3851</v>
      </c>
      <c r="F117" s="849"/>
      <c r="G117" s="849"/>
      <c r="H117" s="849"/>
      <c r="I117" s="849"/>
      <c r="J117" s="849">
        <v>1</v>
      </c>
      <c r="K117" s="849">
        <v>186</v>
      </c>
      <c r="L117" s="849">
        <v>1</v>
      </c>
      <c r="M117" s="849">
        <v>186</v>
      </c>
      <c r="N117" s="849"/>
      <c r="O117" s="849"/>
      <c r="P117" s="837"/>
      <c r="Q117" s="850"/>
    </row>
    <row r="118" spans="1:17" ht="14.4" customHeight="1" x14ac:dyDescent="0.3">
      <c r="A118" s="831" t="s">
        <v>3698</v>
      </c>
      <c r="B118" s="832" t="s">
        <v>3699</v>
      </c>
      <c r="C118" s="832" t="s">
        <v>2901</v>
      </c>
      <c r="D118" s="832" t="s">
        <v>3852</v>
      </c>
      <c r="E118" s="832" t="s">
        <v>3853</v>
      </c>
      <c r="F118" s="849"/>
      <c r="G118" s="849"/>
      <c r="H118" s="849"/>
      <c r="I118" s="849"/>
      <c r="J118" s="849">
        <v>2</v>
      </c>
      <c r="K118" s="849">
        <v>376</v>
      </c>
      <c r="L118" s="849">
        <v>1</v>
      </c>
      <c r="M118" s="849">
        <v>188</v>
      </c>
      <c r="N118" s="849"/>
      <c r="O118" s="849"/>
      <c r="P118" s="837"/>
      <c r="Q118" s="850"/>
    </row>
    <row r="119" spans="1:17" ht="14.4" customHeight="1" x14ac:dyDescent="0.3">
      <c r="A119" s="831" t="s">
        <v>3698</v>
      </c>
      <c r="B119" s="832" t="s">
        <v>3699</v>
      </c>
      <c r="C119" s="832" t="s">
        <v>2901</v>
      </c>
      <c r="D119" s="832" t="s">
        <v>3854</v>
      </c>
      <c r="E119" s="832" t="s">
        <v>3855</v>
      </c>
      <c r="F119" s="849"/>
      <c r="G119" s="849"/>
      <c r="H119" s="849"/>
      <c r="I119" s="849"/>
      <c r="J119" s="849">
        <v>2</v>
      </c>
      <c r="K119" s="849">
        <v>536</v>
      </c>
      <c r="L119" s="849">
        <v>1</v>
      </c>
      <c r="M119" s="849">
        <v>268</v>
      </c>
      <c r="N119" s="849">
        <v>1</v>
      </c>
      <c r="O119" s="849">
        <v>268</v>
      </c>
      <c r="P119" s="837">
        <v>0.5</v>
      </c>
      <c r="Q119" s="850">
        <v>268</v>
      </c>
    </row>
    <row r="120" spans="1:17" ht="14.4" customHeight="1" x14ac:dyDescent="0.3">
      <c r="A120" s="831" t="s">
        <v>3698</v>
      </c>
      <c r="B120" s="832" t="s">
        <v>3699</v>
      </c>
      <c r="C120" s="832" t="s">
        <v>2901</v>
      </c>
      <c r="D120" s="832" t="s">
        <v>3856</v>
      </c>
      <c r="E120" s="832" t="s">
        <v>3857</v>
      </c>
      <c r="F120" s="849">
        <v>4</v>
      </c>
      <c r="G120" s="849">
        <v>652</v>
      </c>
      <c r="H120" s="849">
        <v>0.4</v>
      </c>
      <c r="I120" s="849">
        <v>163</v>
      </c>
      <c r="J120" s="849">
        <v>10</v>
      </c>
      <c r="K120" s="849">
        <v>1630</v>
      </c>
      <c r="L120" s="849">
        <v>1</v>
      </c>
      <c r="M120" s="849">
        <v>163</v>
      </c>
      <c r="N120" s="849">
        <v>15</v>
      </c>
      <c r="O120" s="849">
        <v>2445</v>
      </c>
      <c r="P120" s="837">
        <v>1.5</v>
      </c>
      <c r="Q120" s="850">
        <v>163</v>
      </c>
    </row>
    <row r="121" spans="1:17" ht="14.4" customHeight="1" x14ac:dyDescent="0.3">
      <c r="A121" s="831" t="s">
        <v>3698</v>
      </c>
      <c r="B121" s="832" t="s">
        <v>3699</v>
      </c>
      <c r="C121" s="832" t="s">
        <v>2901</v>
      </c>
      <c r="D121" s="832" t="s">
        <v>3858</v>
      </c>
      <c r="E121" s="832" t="s">
        <v>3859</v>
      </c>
      <c r="F121" s="849"/>
      <c r="G121" s="849"/>
      <c r="H121" s="849"/>
      <c r="I121" s="849"/>
      <c r="J121" s="849">
        <v>1</v>
      </c>
      <c r="K121" s="849">
        <v>174</v>
      </c>
      <c r="L121" s="849">
        <v>1</v>
      </c>
      <c r="M121" s="849">
        <v>174</v>
      </c>
      <c r="N121" s="849"/>
      <c r="O121" s="849"/>
      <c r="P121" s="837"/>
      <c r="Q121" s="850"/>
    </row>
    <row r="122" spans="1:17" ht="14.4" customHeight="1" x14ac:dyDescent="0.3">
      <c r="A122" s="831" t="s">
        <v>3698</v>
      </c>
      <c r="B122" s="832" t="s">
        <v>3699</v>
      </c>
      <c r="C122" s="832" t="s">
        <v>2901</v>
      </c>
      <c r="D122" s="832" t="s">
        <v>3860</v>
      </c>
      <c r="E122" s="832" t="s">
        <v>3861</v>
      </c>
      <c r="F122" s="849">
        <v>1</v>
      </c>
      <c r="G122" s="849">
        <v>84</v>
      </c>
      <c r="H122" s="849"/>
      <c r="I122" s="849">
        <v>84</v>
      </c>
      <c r="J122" s="849"/>
      <c r="K122" s="849"/>
      <c r="L122" s="849"/>
      <c r="M122" s="849"/>
      <c r="N122" s="849">
        <v>1</v>
      </c>
      <c r="O122" s="849">
        <v>84</v>
      </c>
      <c r="P122" s="837"/>
      <c r="Q122" s="850">
        <v>84</v>
      </c>
    </row>
    <row r="123" spans="1:17" ht="14.4" customHeight="1" x14ac:dyDescent="0.3">
      <c r="A123" s="831" t="s">
        <v>3698</v>
      </c>
      <c r="B123" s="832" t="s">
        <v>3699</v>
      </c>
      <c r="C123" s="832" t="s">
        <v>2901</v>
      </c>
      <c r="D123" s="832" t="s">
        <v>3862</v>
      </c>
      <c r="E123" s="832" t="s">
        <v>3863</v>
      </c>
      <c r="F123" s="849">
        <v>1</v>
      </c>
      <c r="G123" s="849">
        <v>21</v>
      </c>
      <c r="H123" s="849">
        <v>1</v>
      </c>
      <c r="I123" s="849">
        <v>21</v>
      </c>
      <c r="J123" s="849">
        <v>1</v>
      </c>
      <c r="K123" s="849">
        <v>21</v>
      </c>
      <c r="L123" s="849">
        <v>1</v>
      </c>
      <c r="M123" s="849">
        <v>21</v>
      </c>
      <c r="N123" s="849"/>
      <c r="O123" s="849"/>
      <c r="P123" s="837"/>
      <c r="Q123" s="850"/>
    </row>
    <row r="124" spans="1:17" ht="14.4" customHeight="1" x14ac:dyDescent="0.3">
      <c r="A124" s="831" t="s">
        <v>3698</v>
      </c>
      <c r="B124" s="832" t="s">
        <v>3699</v>
      </c>
      <c r="C124" s="832" t="s">
        <v>2901</v>
      </c>
      <c r="D124" s="832" t="s">
        <v>3864</v>
      </c>
      <c r="E124" s="832" t="s">
        <v>3865</v>
      </c>
      <c r="F124" s="849">
        <v>18</v>
      </c>
      <c r="G124" s="849">
        <v>396</v>
      </c>
      <c r="H124" s="849">
        <v>0.75</v>
      </c>
      <c r="I124" s="849">
        <v>22</v>
      </c>
      <c r="J124" s="849">
        <v>24</v>
      </c>
      <c r="K124" s="849">
        <v>528</v>
      </c>
      <c r="L124" s="849">
        <v>1</v>
      </c>
      <c r="M124" s="849">
        <v>22</v>
      </c>
      <c r="N124" s="849">
        <v>7</v>
      </c>
      <c r="O124" s="849">
        <v>154</v>
      </c>
      <c r="P124" s="837">
        <v>0.29166666666666669</v>
      </c>
      <c r="Q124" s="850">
        <v>22</v>
      </c>
    </row>
    <row r="125" spans="1:17" ht="14.4" customHeight="1" x14ac:dyDescent="0.3">
      <c r="A125" s="831" t="s">
        <v>3698</v>
      </c>
      <c r="B125" s="832" t="s">
        <v>3699</v>
      </c>
      <c r="C125" s="832" t="s">
        <v>2901</v>
      </c>
      <c r="D125" s="832" t="s">
        <v>3866</v>
      </c>
      <c r="E125" s="832" t="s">
        <v>3867</v>
      </c>
      <c r="F125" s="849"/>
      <c r="G125" s="849"/>
      <c r="H125" s="849"/>
      <c r="I125" s="849"/>
      <c r="J125" s="849">
        <v>3</v>
      </c>
      <c r="K125" s="849">
        <v>1485</v>
      </c>
      <c r="L125" s="849">
        <v>1</v>
      </c>
      <c r="M125" s="849">
        <v>495</v>
      </c>
      <c r="N125" s="849"/>
      <c r="O125" s="849"/>
      <c r="P125" s="837"/>
      <c r="Q125" s="850"/>
    </row>
    <row r="126" spans="1:17" ht="14.4" customHeight="1" x14ac:dyDescent="0.3">
      <c r="A126" s="831" t="s">
        <v>3698</v>
      </c>
      <c r="B126" s="832" t="s">
        <v>3699</v>
      </c>
      <c r="C126" s="832" t="s">
        <v>2901</v>
      </c>
      <c r="D126" s="832" t="s">
        <v>3868</v>
      </c>
      <c r="E126" s="832" t="s">
        <v>3869</v>
      </c>
      <c r="F126" s="849">
        <v>10</v>
      </c>
      <c r="G126" s="849">
        <v>1680</v>
      </c>
      <c r="H126" s="849">
        <v>0.625</v>
      </c>
      <c r="I126" s="849">
        <v>168</v>
      </c>
      <c r="J126" s="849">
        <v>16</v>
      </c>
      <c r="K126" s="849">
        <v>2688</v>
      </c>
      <c r="L126" s="849">
        <v>1</v>
      </c>
      <c r="M126" s="849">
        <v>168</v>
      </c>
      <c r="N126" s="849">
        <v>10</v>
      </c>
      <c r="O126" s="849">
        <v>1680</v>
      </c>
      <c r="P126" s="837">
        <v>0.625</v>
      </c>
      <c r="Q126" s="850">
        <v>168</v>
      </c>
    </row>
    <row r="127" spans="1:17" ht="14.4" customHeight="1" x14ac:dyDescent="0.3">
      <c r="A127" s="831" t="s">
        <v>3698</v>
      </c>
      <c r="B127" s="832" t="s">
        <v>3699</v>
      </c>
      <c r="C127" s="832" t="s">
        <v>2901</v>
      </c>
      <c r="D127" s="832" t="s">
        <v>3870</v>
      </c>
      <c r="E127" s="832" t="s">
        <v>3871</v>
      </c>
      <c r="F127" s="849">
        <v>2</v>
      </c>
      <c r="G127" s="849">
        <v>46</v>
      </c>
      <c r="H127" s="849">
        <v>2</v>
      </c>
      <c r="I127" s="849">
        <v>23</v>
      </c>
      <c r="J127" s="849">
        <v>1</v>
      </c>
      <c r="K127" s="849">
        <v>23</v>
      </c>
      <c r="L127" s="849">
        <v>1</v>
      </c>
      <c r="M127" s="849">
        <v>23</v>
      </c>
      <c r="N127" s="849">
        <v>3</v>
      </c>
      <c r="O127" s="849">
        <v>69</v>
      </c>
      <c r="P127" s="837">
        <v>3</v>
      </c>
      <c r="Q127" s="850">
        <v>23</v>
      </c>
    </row>
    <row r="128" spans="1:17" ht="14.4" customHeight="1" x14ac:dyDescent="0.3">
      <c r="A128" s="831" t="s">
        <v>3698</v>
      </c>
      <c r="B128" s="832" t="s">
        <v>3699</v>
      </c>
      <c r="C128" s="832" t="s">
        <v>2901</v>
      </c>
      <c r="D128" s="832" t="s">
        <v>3872</v>
      </c>
      <c r="E128" s="832" t="s">
        <v>3873</v>
      </c>
      <c r="F128" s="849"/>
      <c r="G128" s="849"/>
      <c r="H128" s="849"/>
      <c r="I128" s="849"/>
      <c r="J128" s="849">
        <v>2</v>
      </c>
      <c r="K128" s="849">
        <v>336</v>
      </c>
      <c r="L128" s="849">
        <v>1</v>
      </c>
      <c r="M128" s="849">
        <v>168</v>
      </c>
      <c r="N128" s="849"/>
      <c r="O128" s="849"/>
      <c r="P128" s="837"/>
      <c r="Q128" s="850"/>
    </row>
    <row r="129" spans="1:17" ht="14.4" customHeight="1" x14ac:dyDescent="0.3">
      <c r="A129" s="831" t="s">
        <v>3698</v>
      </c>
      <c r="B129" s="832" t="s">
        <v>3699</v>
      </c>
      <c r="C129" s="832" t="s">
        <v>2901</v>
      </c>
      <c r="D129" s="832" t="s">
        <v>3874</v>
      </c>
      <c r="E129" s="832" t="s">
        <v>3875</v>
      </c>
      <c r="F129" s="849"/>
      <c r="G129" s="849"/>
      <c r="H129" s="849"/>
      <c r="I129" s="849"/>
      <c r="J129" s="849">
        <v>1</v>
      </c>
      <c r="K129" s="849">
        <v>133</v>
      </c>
      <c r="L129" s="849">
        <v>1</v>
      </c>
      <c r="M129" s="849">
        <v>133</v>
      </c>
      <c r="N129" s="849"/>
      <c r="O129" s="849"/>
      <c r="P129" s="837"/>
      <c r="Q129" s="850"/>
    </row>
    <row r="130" spans="1:17" ht="14.4" customHeight="1" x14ac:dyDescent="0.3">
      <c r="A130" s="831" t="s">
        <v>3698</v>
      </c>
      <c r="B130" s="832" t="s">
        <v>3699</v>
      </c>
      <c r="C130" s="832" t="s">
        <v>2901</v>
      </c>
      <c r="D130" s="832" t="s">
        <v>3876</v>
      </c>
      <c r="E130" s="832" t="s">
        <v>3877</v>
      </c>
      <c r="F130" s="849"/>
      <c r="G130" s="849"/>
      <c r="H130" s="849"/>
      <c r="I130" s="849"/>
      <c r="J130" s="849">
        <v>1</v>
      </c>
      <c r="K130" s="849">
        <v>651</v>
      </c>
      <c r="L130" s="849">
        <v>1</v>
      </c>
      <c r="M130" s="849">
        <v>651</v>
      </c>
      <c r="N130" s="849"/>
      <c r="O130" s="849"/>
      <c r="P130" s="837"/>
      <c r="Q130" s="850"/>
    </row>
    <row r="131" spans="1:17" ht="14.4" customHeight="1" x14ac:dyDescent="0.3">
      <c r="A131" s="831" t="s">
        <v>3698</v>
      </c>
      <c r="B131" s="832" t="s">
        <v>3699</v>
      </c>
      <c r="C131" s="832" t="s">
        <v>2901</v>
      </c>
      <c r="D131" s="832" t="s">
        <v>3878</v>
      </c>
      <c r="E131" s="832" t="s">
        <v>3879</v>
      </c>
      <c r="F131" s="849">
        <v>5</v>
      </c>
      <c r="G131" s="849">
        <v>1470</v>
      </c>
      <c r="H131" s="849">
        <v>1</v>
      </c>
      <c r="I131" s="849">
        <v>294</v>
      </c>
      <c r="J131" s="849">
        <v>5</v>
      </c>
      <c r="K131" s="849">
        <v>1470</v>
      </c>
      <c r="L131" s="849">
        <v>1</v>
      </c>
      <c r="M131" s="849">
        <v>294</v>
      </c>
      <c r="N131" s="849">
        <v>11</v>
      </c>
      <c r="O131" s="849">
        <v>3245</v>
      </c>
      <c r="P131" s="837">
        <v>2.2074829931972788</v>
      </c>
      <c r="Q131" s="850">
        <v>295</v>
      </c>
    </row>
    <row r="132" spans="1:17" ht="14.4" customHeight="1" x14ac:dyDescent="0.3">
      <c r="A132" s="831" t="s">
        <v>3698</v>
      </c>
      <c r="B132" s="832" t="s">
        <v>3699</v>
      </c>
      <c r="C132" s="832" t="s">
        <v>2901</v>
      </c>
      <c r="D132" s="832" t="s">
        <v>3880</v>
      </c>
      <c r="E132" s="832" t="s">
        <v>3881</v>
      </c>
      <c r="F132" s="849">
        <v>4</v>
      </c>
      <c r="G132" s="849">
        <v>180</v>
      </c>
      <c r="H132" s="849">
        <v>2</v>
      </c>
      <c r="I132" s="849">
        <v>45</v>
      </c>
      <c r="J132" s="849">
        <v>2</v>
      </c>
      <c r="K132" s="849">
        <v>90</v>
      </c>
      <c r="L132" s="849">
        <v>1</v>
      </c>
      <c r="M132" s="849">
        <v>45</v>
      </c>
      <c r="N132" s="849">
        <v>1</v>
      </c>
      <c r="O132" s="849">
        <v>45</v>
      </c>
      <c r="P132" s="837">
        <v>0.5</v>
      </c>
      <c r="Q132" s="850">
        <v>45</v>
      </c>
    </row>
    <row r="133" spans="1:17" ht="14.4" customHeight="1" x14ac:dyDescent="0.3">
      <c r="A133" s="831" t="s">
        <v>3698</v>
      </c>
      <c r="B133" s="832" t="s">
        <v>3699</v>
      </c>
      <c r="C133" s="832" t="s">
        <v>2901</v>
      </c>
      <c r="D133" s="832" t="s">
        <v>3882</v>
      </c>
      <c r="E133" s="832" t="s">
        <v>3883</v>
      </c>
      <c r="F133" s="849">
        <v>35</v>
      </c>
      <c r="G133" s="849">
        <v>1610</v>
      </c>
      <c r="H133" s="849">
        <v>0.67307692307692313</v>
      </c>
      <c r="I133" s="849">
        <v>46</v>
      </c>
      <c r="J133" s="849">
        <v>52</v>
      </c>
      <c r="K133" s="849">
        <v>2392</v>
      </c>
      <c r="L133" s="849">
        <v>1</v>
      </c>
      <c r="M133" s="849">
        <v>46</v>
      </c>
      <c r="N133" s="849">
        <v>39</v>
      </c>
      <c r="O133" s="849">
        <v>1794</v>
      </c>
      <c r="P133" s="837">
        <v>0.75</v>
      </c>
      <c r="Q133" s="850">
        <v>46</v>
      </c>
    </row>
    <row r="134" spans="1:17" ht="14.4" customHeight="1" x14ac:dyDescent="0.3">
      <c r="A134" s="831" t="s">
        <v>3698</v>
      </c>
      <c r="B134" s="832" t="s">
        <v>3699</v>
      </c>
      <c r="C134" s="832" t="s">
        <v>2901</v>
      </c>
      <c r="D134" s="832" t="s">
        <v>3884</v>
      </c>
      <c r="E134" s="832" t="s">
        <v>3885</v>
      </c>
      <c r="F134" s="849">
        <v>1</v>
      </c>
      <c r="G134" s="849">
        <v>310</v>
      </c>
      <c r="H134" s="849">
        <v>1</v>
      </c>
      <c r="I134" s="849">
        <v>310</v>
      </c>
      <c r="J134" s="849">
        <v>1</v>
      </c>
      <c r="K134" s="849">
        <v>310</v>
      </c>
      <c r="L134" s="849">
        <v>1</v>
      </c>
      <c r="M134" s="849">
        <v>310</v>
      </c>
      <c r="N134" s="849"/>
      <c r="O134" s="849"/>
      <c r="P134" s="837"/>
      <c r="Q134" s="850"/>
    </row>
    <row r="135" spans="1:17" ht="14.4" customHeight="1" x14ac:dyDescent="0.3">
      <c r="A135" s="831" t="s">
        <v>3698</v>
      </c>
      <c r="B135" s="832" t="s">
        <v>3699</v>
      </c>
      <c r="C135" s="832" t="s">
        <v>2901</v>
      </c>
      <c r="D135" s="832" t="s">
        <v>3886</v>
      </c>
      <c r="E135" s="832" t="s">
        <v>3887</v>
      </c>
      <c r="F135" s="849"/>
      <c r="G135" s="849"/>
      <c r="H135" s="849"/>
      <c r="I135" s="849"/>
      <c r="J135" s="849">
        <v>1</v>
      </c>
      <c r="K135" s="849">
        <v>528</v>
      </c>
      <c r="L135" s="849">
        <v>1</v>
      </c>
      <c r="M135" s="849">
        <v>528</v>
      </c>
      <c r="N135" s="849"/>
      <c r="O135" s="849"/>
      <c r="P135" s="837"/>
      <c r="Q135" s="850"/>
    </row>
    <row r="136" spans="1:17" ht="14.4" customHeight="1" x14ac:dyDescent="0.3">
      <c r="A136" s="831" t="s">
        <v>3698</v>
      </c>
      <c r="B136" s="832" t="s">
        <v>3699</v>
      </c>
      <c r="C136" s="832" t="s">
        <v>2901</v>
      </c>
      <c r="D136" s="832" t="s">
        <v>3888</v>
      </c>
      <c r="E136" s="832" t="s">
        <v>3889</v>
      </c>
      <c r="F136" s="849">
        <v>3</v>
      </c>
      <c r="G136" s="849">
        <v>93</v>
      </c>
      <c r="H136" s="849">
        <v>1</v>
      </c>
      <c r="I136" s="849">
        <v>31</v>
      </c>
      <c r="J136" s="849">
        <v>3</v>
      </c>
      <c r="K136" s="849">
        <v>93</v>
      </c>
      <c r="L136" s="849">
        <v>1</v>
      </c>
      <c r="M136" s="849">
        <v>31</v>
      </c>
      <c r="N136" s="849">
        <v>3</v>
      </c>
      <c r="O136" s="849">
        <v>93</v>
      </c>
      <c r="P136" s="837">
        <v>1</v>
      </c>
      <c r="Q136" s="850">
        <v>31</v>
      </c>
    </row>
    <row r="137" spans="1:17" ht="14.4" customHeight="1" x14ac:dyDescent="0.3">
      <c r="A137" s="831" t="s">
        <v>3698</v>
      </c>
      <c r="B137" s="832" t="s">
        <v>3699</v>
      </c>
      <c r="C137" s="832" t="s">
        <v>2901</v>
      </c>
      <c r="D137" s="832" t="s">
        <v>3890</v>
      </c>
      <c r="E137" s="832" t="s">
        <v>3891</v>
      </c>
      <c r="F137" s="849"/>
      <c r="G137" s="849"/>
      <c r="H137" s="849"/>
      <c r="I137" s="849"/>
      <c r="J137" s="849"/>
      <c r="K137" s="849"/>
      <c r="L137" s="849"/>
      <c r="M137" s="849"/>
      <c r="N137" s="849">
        <v>3</v>
      </c>
      <c r="O137" s="849">
        <v>78</v>
      </c>
      <c r="P137" s="837"/>
      <c r="Q137" s="850">
        <v>26</v>
      </c>
    </row>
    <row r="138" spans="1:17" ht="14.4" customHeight="1" x14ac:dyDescent="0.3">
      <c r="A138" s="831" t="s">
        <v>3698</v>
      </c>
      <c r="B138" s="832" t="s">
        <v>3699</v>
      </c>
      <c r="C138" s="832" t="s">
        <v>2901</v>
      </c>
      <c r="D138" s="832" t="s">
        <v>3892</v>
      </c>
      <c r="E138" s="832" t="s">
        <v>3893</v>
      </c>
      <c r="F138" s="849"/>
      <c r="G138" s="849"/>
      <c r="H138" s="849"/>
      <c r="I138" s="849"/>
      <c r="J138" s="849">
        <v>1</v>
      </c>
      <c r="K138" s="849">
        <v>184</v>
      </c>
      <c r="L138" s="849">
        <v>1</v>
      </c>
      <c r="M138" s="849">
        <v>184</v>
      </c>
      <c r="N138" s="849"/>
      <c r="O138" s="849"/>
      <c r="P138" s="837"/>
      <c r="Q138" s="850"/>
    </row>
    <row r="139" spans="1:17" ht="14.4" customHeight="1" x14ac:dyDescent="0.3">
      <c r="A139" s="831" t="s">
        <v>3698</v>
      </c>
      <c r="B139" s="832" t="s">
        <v>3699</v>
      </c>
      <c r="C139" s="832" t="s">
        <v>2901</v>
      </c>
      <c r="D139" s="832" t="s">
        <v>3894</v>
      </c>
      <c r="E139" s="832" t="s">
        <v>3895</v>
      </c>
      <c r="F139" s="849"/>
      <c r="G139" s="849"/>
      <c r="H139" s="849"/>
      <c r="I139" s="849"/>
      <c r="J139" s="849">
        <v>3</v>
      </c>
      <c r="K139" s="849">
        <v>1221</v>
      </c>
      <c r="L139" s="849">
        <v>1</v>
      </c>
      <c r="M139" s="849">
        <v>407</v>
      </c>
      <c r="N139" s="849"/>
      <c r="O139" s="849"/>
      <c r="P139" s="837"/>
      <c r="Q139" s="850"/>
    </row>
    <row r="140" spans="1:17" ht="14.4" customHeight="1" x14ac:dyDescent="0.3">
      <c r="A140" s="831" t="s">
        <v>3698</v>
      </c>
      <c r="B140" s="832" t="s">
        <v>3699</v>
      </c>
      <c r="C140" s="832" t="s">
        <v>2901</v>
      </c>
      <c r="D140" s="832" t="s">
        <v>3896</v>
      </c>
      <c r="E140" s="832" t="s">
        <v>3897</v>
      </c>
      <c r="F140" s="849"/>
      <c r="G140" s="849"/>
      <c r="H140" s="849"/>
      <c r="I140" s="849"/>
      <c r="J140" s="849">
        <v>1</v>
      </c>
      <c r="K140" s="849">
        <v>804</v>
      </c>
      <c r="L140" s="849">
        <v>1</v>
      </c>
      <c r="M140" s="849">
        <v>804</v>
      </c>
      <c r="N140" s="849"/>
      <c r="O140" s="849"/>
      <c r="P140" s="837"/>
      <c r="Q140" s="850"/>
    </row>
    <row r="141" spans="1:17" ht="14.4" customHeight="1" x14ac:dyDescent="0.3">
      <c r="A141" s="831" t="s">
        <v>3698</v>
      </c>
      <c r="B141" s="832" t="s">
        <v>3699</v>
      </c>
      <c r="C141" s="832" t="s">
        <v>2901</v>
      </c>
      <c r="D141" s="832" t="s">
        <v>3898</v>
      </c>
      <c r="E141" s="832" t="s">
        <v>3899</v>
      </c>
      <c r="F141" s="849"/>
      <c r="G141" s="849"/>
      <c r="H141" s="849"/>
      <c r="I141" s="849"/>
      <c r="J141" s="849">
        <v>2</v>
      </c>
      <c r="K141" s="849">
        <v>380</v>
      </c>
      <c r="L141" s="849">
        <v>1</v>
      </c>
      <c r="M141" s="849">
        <v>190</v>
      </c>
      <c r="N141" s="849"/>
      <c r="O141" s="849"/>
      <c r="P141" s="837"/>
      <c r="Q141" s="850"/>
    </row>
    <row r="142" spans="1:17" ht="14.4" customHeight="1" x14ac:dyDescent="0.3">
      <c r="A142" s="831" t="s">
        <v>3698</v>
      </c>
      <c r="B142" s="832" t="s">
        <v>3699</v>
      </c>
      <c r="C142" s="832" t="s">
        <v>2901</v>
      </c>
      <c r="D142" s="832" t="s">
        <v>3900</v>
      </c>
      <c r="E142" s="832" t="s">
        <v>3901</v>
      </c>
      <c r="F142" s="849"/>
      <c r="G142" s="849"/>
      <c r="H142" s="849"/>
      <c r="I142" s="849"/>
      <c r="J142" s="849">
        <v>1</v>
      </c>
      <c r="K142" s="849">
        <v>274</v>
      </c>
      <c r="L142" s="849">
        <v>1</v>
      </c>
      <c r="M142" s="849">
        <v>274</v>
      </c>
      <c r="N142" s="849"/>
      <c r="O142" s="849"/>
      <c r="P142" s="837"/>
      <c r="Q142" s="850"/>
    </row>
    <row r="143" spans="1:17" ht="14.4" customHeight="1" x14ac:dyDescent="0.3">
      <c r="A143" s="831" t="s">
        <v>3698</v>
      </c>
      <c r="B143" s="832" t="s">
        <v>3699</v>
      </c>
      <c r="C143" s="832" t="s">
        <v>2901</v>
      </c>
      <c r="D143" s="832" t="s">
        <v>3902</v>
      </c>
      <c r="E143" s="832" t="s">
        <v>3903</v>
      </c>
      <c r="F143" s="849">
        <v>1</v>
      </c>
      <c r="G143" s="849">
        <v>133</v>
      </c>
      <c r="H143" s="849">
        <v>1</v>
      </c>
      <c r="I143" s="849">
        <v>133</v>
      </c>
      <c r="J143" s="849">
        <v>1</v>
      </c>
      <c r="K143" s="849">
        <v>133</v>
      </c>
      <c r="L143" s="849">
        <v>1</v>
      </c>
      <c r="M143" s="849">
        <v>133</v>
      </c>
      <c r="N143" s="849">
        <v>9</v>
      </c>
      <c r="O143" s="849">
        <v>1197</v>
      </c>
      <c r="P143" s="837">
        <v>9</v>
      </c>
      <c r="Q143" s="850">
        <v>133</v>
      </c>
    </row>
    <row r="144" spans="1:17" ht="14.4" customHeight="1" x14ac:dyDescent="0.3">
      <c r="A144" s="831" t="s">
        <v>3698</v>
      </c>
      <c r="B144" s="832" t="s">
        <v>3699</v>
      </c>
      <c r="C144" s="832" t="s">
        <v>2901</v>
      </c>
      <c r="D144" s="832" t="s">
        <v>3904</v>
      </c>
      <c r="E144" s="832" t="s">
        <v>3905</v>
      </c>
      <c r="F144" s="849">
        <v>115</v>
      </c>
      <c r="G144" s="849">
        <v>4255</v>
      </c>
      <c r="H144" s="849">
        <v>0.46558704453441296</v>
      </c>
      <c r="I144" s="849">
        <v>37</v>
      </c>
      <c r="J144" s="849">
        <v>247</v>
      </c>
      <c r="K144" s="849">
        <v>9139</v>
      </c>
      <c r="L144" s="849">
        <v>1</v>
      </c>
      <c r="M144" s="849">
        <v>37</v>
      </c>
      <c r="N144" s="849">
        <v>228</v>
      </c>
      <c r="O144" s="849">
        <v>8436</v>
      </c>
      <c r="P144" s="837">
        <v>0.92307692307692313</v>
      </c>
      <c r="Q144" s="850">
        <v>37</v>
      </c>
    </row>
    <row r="145" spans="1:17" ht="14.4" customHeight="1" x14ac:dyDescent="0.3">
      <c r="A145" s="831" t="s">
        <v>3698</v>
      </c>
      <c r="B145" s="832" t="s">
        <v>3699</v>
      </c>
      <c r="C145" s="832" t="s">
        <v>2901</v>
      </c>
      <c r="D145" s="832" t="s">
        <v>3906</v>
      </c>
      <c r="E145" s="832" t="s">
        <v>3907</v>
      </c>
      <c r="F145" s="849"/>
      <c r="G145" s="849"/>
      <c r="H145" s="849"/>
      <c r="I145" s="849"/>
      <c r="J145" s="849">
        <v>2</v>
      </c>
      <c r="K145" s="849">
        <v>186</v>
      </c>
      <c r="L145" s="849">
        <v>1</v>
      </c>
      <c r="M145" s="849">
        <v>93</v>
      </c>
      <c r="N145" s="849"/>
      <c r="O145" s="849"/>
      <c r="P145" s="837"/>
      <c r="Q145" s="850"/>
    </row>
    <row r="146" spans="1:17" ht="14.4" customHeight="1" x14ac:dyDescent="0.3">
      <c r="A146" s="831" t="s">
        <v>3908</v>
      </c>
      <c r="B146" s="832" t="s">
        <v>3481</v>
      </c>
      <c r="C146" s="832" t="s">
        <v>2890</v>
      </c>
      <c r="D146" s="832" t="s">
        <v>3909</v>
      </c>
      <c r="E146" s="832" t="s">
        <v>3910</v>
      </c>
      <c r="F146" s="849">
        <v>4</v>
      </c>
      <c r="G146" s="849">
        <v>6845.07</v>
      </c>
      <c r="H146" s="849">
        <v>1.9999970781933885</v>
      </c>
      <c r="I146" s="849">
        <v>1711.2674999999999</v>
      </c>
      <c r="J146" s="849">
        <v>2</v>
      </c>
      <c r="K146" s="849">
        <v>3422.54</v>
      </c>
      <c r="L146" s="849">
        <v>1</v>
      </c>
      <c r="M146" s="849">
        <v>1711.27</v>
      </c>
      <c r="N146" s="849"/>
      <c r="O146" s="849"/>
      <c r="P146" s="837"/>
      <c r="Q146" s="850"/>
    </row>
    <row r="147" spans="1:17" ht="14.4" customHeight="1" x14ac:dyDescent="0.3">
      <c r="A147" s="831" t="s">
        <v>3908</v>
      </c>
      <c r="B147" s="832" t="s">
        <v>3481</v>
      </c>
      <c r="C147" s="832" t="s">
        <v>2890</v>
      </c>
      <c r="D147" s="832" t="s">
        <v>3911</v>
      </c>
      <c r="E147" s="832" t="s">
        <v>3912</v>
      </c>
      <c r="F147" s="849">
        <v>3.0200000000000005</v>
      </c>
      <c r="G147" s="849">
        <v>8194.4900000000016</v>
      </c>
      <c r="H147" s="849">
        <v>1.0043141008592662</v>
      </c>
      <c r="I147" s="849">
        <v>2713.4072847682119</v>
      </c>
      <c r="J147" s="849">
        <v>3.0100000000000002</v>
      </c>
      <c r="K147" s="849">
        <v>8159.29</v>
      </c>
      <c r="L147" s="849">
        <v>1</v>
      </c>
      <c r="M147" s="849">
        <v>2710.7275747508302</v>
      </c>
      <c r="N147" s="849">
        <v>7.37</v>
      </c>
      <c r="O147" s="849">
        <v>19107.669999999998</v>
      </c>
      <c r="P147" s="837">
        <v>2.3418299876582398</v>
      </c>
      <c r="Q147" s="850">
        <v>2592.6282225237446</v>
      </c>
    </row>
    <row r="148" spans="1:17" ht="14.4" customHeight="1" x14ac:dyDescent="0.3">
      <c r="A148" s="831" t="s">
        <v>3908</v>
      </c>
      <c r="B148" s="832" t="s">
        <v>3481</v>
      </c>
      <c r="C148" s="832" t="s">
        <v>2890</v>
      </c>
      <c r="D148" s="832" t="s">
        <v>3913</v>
      </c>
      <c r="E148" s="832" t="s">
        <v>3912</v>
      </c>
      <c r="F148" s="849">
        <v>2.4000000000000004</v>
      </c>
      <c r="G148" s="849">
        <v>16248.24</v>
      </c>
      <c r="H148" s="849">
        <v>1.0909090909090908</v>
      </c>
      <c r="I148" s="849">
        <v>6770.0999999999985</v>
      </c>
      <c r="J148" s="849">
        <v>2.1999999999999997</v>
      </c>
      <c r="K148" s="849">
        <v>14894.220000000001</v>
      </c>
      <c r="L148" s="849">
        <v>1</v>
      </c>
      <c r="M148" s="849">
        <v>6770.1000000000013</v>
      </c>
      <c r="N148" s="849">
        <v>2.2000000000000002</v>
      </c>
      <c r="O148" s="849">
        <v>14247.86</v>
      </c>
      <c r="P148" s="837">
        <v>0.95660329980354797</v>
      </c>
      <c r="Q148" s="850">
        <v>6476.3</v>
      </c>
    </row>
    <row r="149" spans="1:17" ht="14.4" customHeight="1" x14ac:dyDescent="0.3">
      <c r="A149" s="831" t="s">
        <v>3908</v>
      </c>
      <c r="B149" s="832" t="s">
        <v>3481</v>
      </c>
      <c r="C149" s="832" t="s">
        <v>2890</v>
      </c>
      <c r="D149" s="832" t="s">
        <v>3914</v>
      </c>
      <c r="E149" s="832" t="s">
        <v>3915</v>
      </c>
      <c r="F149" s="849">
        <v>0.3</v>
      </c>
      <c r="G149" s="849">
        <v>1483.19</v>
      </c>
      <c r="H149" s="849">
        <v>2.1429046146733319</v>
      </c>
      <c r="I149" s="849">
        <v>4943.9666666666672</v>
      </c>
      <c r="J149" s="849">
        <v>0.14000000000000001</v>
      </c>
      <c r="K149" s="849">
        <v>692.14</v>
      </c>
      <c r="L149" s="849">
        <v>1</v>
      </c>
      <c r="M149" s="849">
        <v>4943.8571428571422</v>
      </c>
      <c r="N149" s="849">
        <v>0.60000000000000009</v>
      </c>
      <c r="O149" s="849">
        <v>2966.36</v>
      </c>
      <c r="P149" s="837">
        <v>4.2857803334585487</v>
      </c>
      <c r="Q149" s="850">
        <v>4943.9333333333325</v>
      </c>
    </row>
    <row r="150" spans="1:17" ht="14.4" customHeight="1" x14ac:dyDescent="0.3">
      <c r="A150" s="831" t="s">
        <v>3908</v>
      </c>
      <c r="B150" s="832" t="s">
        <v>3481</v>
      </c>
      <c r="C150" s="832" t="s">
        <v>2890</v>
      </c>
      <c r="D150" s="832" t="s">
        <v>3916</v>
      </c>
      <c r="E150" s="832" t="s">
        <v>3630</v>
      </c>
      <c r="F150" s="849">
        <v>5.5</v>
      </c>
      <c r="G150" s="849">
        <v>5446.3</v>
      </c>
      <c r="H150" s="849">
        <v>0.70391734402808281</v>
      </c>
      <c r="I150" s="849">
        <v>990.23636363636365</v>
      </c>
      <c r="J150" s="849">
        <v>7.7</v>
      </c>
      <c r="K150" s="849">
        <v>7737.1299999999992</v>
      </c>
      <c r="L150" s="849">
        <v>1</v>
      </c>
      <c r="M150" s="849">
        <v>1004.8220779220778</v>
      </c>
      <c r="N150" s="849">
        <v>0.7</v>
      </c>
      <c r="O150" s="849">
        <v>703.38</v>
      </c>
      <c r="P150" s="837">
        <v>9.0909678394960419E-2</v>
      </c>
      <c r="Q150" s="850">
        <v>1004.8285714285715</v>
      </c>
    </row>
    <row r="151" spans="1:17" ht="14.4" customHeight="1" x14ac:dyDescent="0.3">
      <c r="A151" s="831" t="s">
        <v>3908</v>
      </c>
      <c r="B151" s="832" t="s">
        <v>3481</v>
      </c>
      <c r="C151" s="832" t="s">
        <v>2890</v>
      </c>
      <c r="D151" s="832" t="s">
        <v>3917</v>
      </c>
      <c r="E151" s="832" t="s">
        <v>3915</v>
      </c>
      <c r="F151" s="849">
        <v>2.0099999999999998</v>
      </c>
      <c r="G151" s="849">
        <v>19874.669999999998</v>
      </c>
      <c r="H151" s="849">
        <v>1.2256119219640702</v>
      </c>
      <c r="I151" s="849">
        <v>9887.8955223880603</v>
      </c>
      <c r="J151" s="849">
        <v>1.64</v>
      </c>
      <c r="K151" s="849">
        <v>16216.12</v>
      </c>
      <c r="L151" s="849">
        <v>1</v>
      </c>
      <c r="M151" s="849">
        <v>9887.8780487804888</v>
      </c>
      <c r="N151" s="849">
        <v>2.11</v>
      </c>
      <c r="O151" s="849">
        <v>20863.46</v>
      </c>
      <c r="P151" s="837">
        <v>1.2865876670868246</v>
      </c>
      <c r="Q151" s="850">
        <v>9887.8957345971558</v>
      </c>
    </row>
    <row r="152" spans="1:17" ht="14.4" customHeight="1" x14ac:dyDescent="0.3">
      <c r="A152" s="831" t="s">
        <v>3908</v>
      </c>
      <c r="B152" s="832" t="s">
        <v>3481</v>
      </c>
      <c r="C152" s="832" t="s">
        <v>2890</v>
      </c>
      <c r="D152" s="832" t="s">
        <v>3918</v>
      </c>
      <c r="E152" s="832" t="s">
        <v>3919</v>
      </c>
      <c r="F152" s="849">
        <v>7</v>
      </c>
      <c r="G152" s="849">
        <v>6529.74</v>
      </c>
      <c r="H152" s="849">
        <v>0.39905225898239455</v>
      </c>
      <c r="I152" s="849">
        <v>932.81999999999994</v>
      </c>
      <c r="J152" s="849">
        <v>19.399999999999999</v>
      </c>
      <c r="K152" s="849">
        <v>16363.119999999999</v>
      </c>
      <c r="L152" s="849">
        <v>1</v>
      </c>
      <c r="M152" s="849">
        <v>843.45979381443306</v>
      </c>
      <c r="N152" s="849">
        <v>19</v>
      </c>
      <c r="O152" s="849">
        <v>16025.739999999998</v>
      </c>
      <c r="P152" s="837">
        <v>0.97938168271087656</v>
      </c>
      <c r="Q152" s="850">
        <v>843.45999999999992</v>
      </c>
    </row>
    <row r="153" spans="1:17" ht="14.4" customHeight="1" x14ac:dyDescent="0.3">
      <c r="A153" s="831" t="s">
        <v>3908</v>
      </c>
      <c r="B153" s="832" t="s">
        <v>3481</v>
      </c>
      <c r="C153" s="832" t="s">
        <v>2890</v>
      </c>
      <c r="D153" s="832" t="s">
        <v>3920</v>
      </c>
      <c r="E153" s="832" t="s">
        <v>3919</v>
      </c>
      <c r="F153" s="849"/>
      <c r="G153" s="849"/>
      <c r="H153" s="849"/>
      <c r="I153" s="849"/>
      <c r="J153" s="849">
        <v>1</v>
      </c>
      <c r="K153" s="849">
        <v>1686.92</v>
      </c>
      <c r="L153" s="849">
        <v>1</v>
      </c>
      <c r="M153" s="849">
        <v>1686.92</v>
      </c>
      <c r="N153" s="849"/>
      <c r="O153" s="849"/>
      <c r="P153" s="837"/>
      <c r="Q153" s="850"/>
    </row>
    <row r="154" spans="1:17" ht="14.4" customHeight="1" x14ac:dyDescent="0.3">
      <c r="A154" s="831" t="s">
        <v>3908</v>
      </c>
      <c r="B154" s="832" t="s">
        <v>3481</v>
      </c>
      <c r="C154" s="832" t="s">
        <v>2890</v>
      </c>
      <c r="D154" s="832" t="s">
        <v>3921</v>
      </c>
      <c r="E154" s="832" t="s">
        <v>3632</v>
      </c>
      <c r="F154" s="849"/>
      <c r="G154" s="849"/>
      <c r="H154" s="849"/>
      <c r="I154" s="849"/>
      <c r="J154" s="849">
        <v>0.1</v>
      </c>
      <c r="K154" s="849">
        <v>454.76</v>
      </c>
      <c r="L154" s="849">
        <v>1</v>
      </c>
      <c r="M154" s="849">
        <v>4547.5999999999995</v>
      </c>
      <c r="N154" s="849">
        <v>1.1000000000000001</v>
      </c>
      <c r="O154" s="849">
        <v>5002.3600000000006</v>
      </c>
      <c r="P154" s="837">
        <v>11.000000000000002</v>
      </c>
      <c r="Q154" s="850">
        <v>4547.6000000000004</v>
      </c>
    </row>
    <row r="155" spans="1:17" ht="14.4" customHeight="1" x14ac:dyDescent="0.3">
      <c r="A155" s="831" t="s">
        <v>3908</v>
      </c>
      <c r="B155" s="832" t="s">
        <v>3481</v>
      </c>
      <c r="C155" s="832" t="s">
        <v>2890</v>
      </c>
      <c r="D155" s="832" t="s">
        <v>3631</v>
      </c>
      <c r="E155" s="832" t="s">
        <v>3632</v>
      </c>
      <c r="F155" s="849">
        <v>0.65000000000000013</v>
      </c>
      <c r="G155" s="849">
        <v>5755.1200000000008</v>
      </c>
      <c r="H155" s="849">
        <v>1.3182612599611974</v>
      </c>
      <c r="I155" s="849">
        <v>8854.0307692307688</v>
      </c>
      <c r="J155" s="849">
        <v>0.48</v>
      </c>
      <c r="K155" s="849">
        <v>4365.6900000000005</v>
      </c>
      <c r="L155" s="849">
        <v>1</v>
      </c>
      <c r="M155" s="849">
        <v>9095.1875000000018</v>
      </c>
      <c r="N155" s="849">
        <v>0.27</v>
      </c>
      <c r="O155" s="849">
        <v>2455.6999999999998</v>
      </c>
      <c r="P155" s="837">
        <v>0.56249985683820869</v>
      </c>
      <c r="Q155" s="850">
        <v>9095.1851851851843</v>
      </c>
    </row>
    <row r="156" spans="1:17" ht="14.4" customHeight="1" x14ac:dyDescent="0.3">
      <c r="A156" s="831" t="s">
        <v>3908</v>
      </c>
      <c r="B156" s="832" t="s">
        <v>3481</v>
      </c>
      <c r="C156" s="832" t="s">
        <v>2890</v>
      </c>
      <c r="D156" s="832" t="s">
        <v>3922</v>
      </c>
      <c r="E156" s="832" t="s">
        <v>3923</v>
      </c>
      <c r="F156" s="849">
        <v>0.1</v>
      </c>
      <c r="G156" s="849">
        <v>194.93</v>
      </c>
      <c r="H156" s="849">
        <v>1</v>
      </c>
      <c r="I156" s="849">
        <v>1949.3</v>
      </c>
      <c r="J156" s="849">
        <v>0.1</v>
      </c>
      <c r="K156" s="849">
        <v>194.93</v>
      </c>
      <c r="L156" s="849">
        <v>1</v>
      </c>
      <c r="M156" s="849">
        <v>1949.3</v>
      </c>
      <c r="N156" s="849"/>
      <c r="O156" s="849"/>
      <c r="P156" s="837"/>
      <c r="Q156" s="850"/>
    </row>
    <row r="157" spans="1:17" ht="14.4" customHeight="1" x14ac:dyDescent="0.3">
      <c r="A157" s="831" t="s">
        <v>3908</v>
      </c>
      <c r="B157" s="832" t="s">
        <v>3481</v>
      </c>
      <c r="C157" s="832" t="s">
        <v>2890</v>
      </c>
      <c r="D157" s="832" t="s">
        <v>3633</v>
      </c>
      <c r="E157" s="832" t="s">
        <v>3632</v>
      </c>
      <c r="F157" s="849">
        <v>10.850000000000001</v>
      </c>
      <c r="G157" s="849">
        <v>19213.189999999999</v>
      </c>
      <c r="H157" s="849">
        <v>1.5045944769171975</v>
      </c>
      <c r="I157" s="849">
        <v>1770.8009216589858</v>
      </c>
      <c r="J157" s="849">
        <v>7.02</v>
      </c>
      <c r="K157" s="849">
        <v>12769.68</v>
      </c>
      <c r="L157" s="849">
        <v>1</v>
      </c>
      <c r="M157" s="849">
        <v>1819.0427350427351</v>
      </c>
      <c r="N157" s="849">
        <v>8.4499999999999993</v>
      </c>
      <c r="O157" s="849">
        <v>15370.88</v>
      </c>
      <c r="P157" s="837">
        <v>1.2037012673770995</v>
      </c>
      <c r="Q157" s="850">
        <v>1819.0390532544379</v>
      </c>
    </row>
    <row r="158" spans="1:17" ht="14.4" customHeight="1" x14ac:dyDescent="0.3">
      <c r="A158" s="831" t="s">
        <v>3908</v>
      </c>
      <c r="B158" s="832" t="s">
        <v>3481</v>
      </c>
      <c r="C158" s="832" t="s">
        <v>2890</v>
      </c>
      <c r="D158" s="832" t="s">
        <v>3634</v>
      </c>
      <c r="E158" s="832" t="s">
        <v>3635</v>
      </c>
      <c r="F158" s="849">
        <v>0.05</v>
      </c>
      <c r="G158" s="849">
        <v>45.19</v>
      </c>
      <c r="H158" s="849"/>
      <c r="I158" s="849">
        <v>903.8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3908</v>
      </c>
      <c r="B159" s="832" t="s">
        <v>3481</v>
      </c>
      <c r="C159" s="832" t="s">
        <v>2890</v>
      </c>
      <c r="D159" s="832" t="s">
        <v>3924</v>
      </c>
      <c r="E159" s="832" t="s">
        <v>3632</v>
      </c>
      <c r="F159" s="849">
        <v>0.25</v>
      </c>
      <c r="G159" s="849">
        <v>7614.45</v>
      </c>
      <c r="H159" s="849">
        <v>0.97803595167909385</v>
      </c>
      <c r="I159" s="849">
        <v>30457.8</v>
      </c>
      <c r="J159" s="849">
        <v>0.22000000000000003</v>
      </c>
      <c r="K159" s="849">
        <v>7785.4499999999989</v>
      </c>
      <c r="L159" s="849">
        <v>1</v>
      </c>
      <c r="M159" s="849">
        <v>35388.409090909081</v>
      </c>
      <c r="N159" s="849">
        <v>0.32</v>
      </c>
      <c r="O159" s="849">
        <v>10623.14</v>
      </c>
      <c r="P159" s="837">
        <v>1.364486317425454</v>
      </c>
      <c r="Q159" s="850">
        <v>33197.3125</v>
      </c>
    </row>
    <row r="160" spans="1:17" ht="14.4" customHeight="1" x14ac:dyDescent="0.3">
      <c r="A160" s="831" t="s">
        <v>3908</v>
      </c>
      <c r="B160" s="832" t="s">
        <v>3481</v>
      </c>
      <c r="C160" s="832" t="s">
        <v>3044</v>
      </c>
      <c r="D160" s="832" t="s">
        <v>3925</v>
      </c>
      <c r="E160" s="832" t="s">
        <v>3926</v>
      </c>
      <c r="F160" s="849">
        <v>1</v>
      </c>
      <c r="G160" s="849">
        <v>1447.28</v>
      </c>
      <c r="H160" s="849"/>
      <c r="I160" s="849">
        <v>1447.28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3908</v>
      </c>
      <c r="B161" s="832" t="s">
        <v>3481</v>
      </c>
      <c r="C161" s="832" t="s">
        <v>3044</v>
      </c>
      <c r="D161" s="832" t="s">
        <v>3927</v>
      </c>
      <c r="E161" s="832" t="s">
        <v>3928</v>
      </c>
      <c r="F161" s="849">
        <v>2</v>
      </c>
      <c r="G161" s="849">
        <v>1944.64</v>
      </c>
      <c r="H161" s="849"/>
      <c r="I161" s="849">
        <v>972.32</v>
      </c>
      <c r="J161" s="849"/>
      <c r="K161" s="849"/>
      <c r="L161" s="849"/>
      <c r="M161" s="849"/>
      <c r="N161" s="849">
        <v>2</v>
      </c>
      <c r="O161" s="849">
        <v>1944.64</v>
      </c>
      <c r="P161" s="837"/>
      <c r="Q161" s="850">
        <v>972.32</v>
      </c>
    </row>
    <row r="162" spans="1:17" ht="14.4" customHeight="1" x14ac:dyDescent="0.3">
      <c r="A162" s="831" t="s">
        <v>3908</v>
      </c>
      <c r="B162" s="832" t="s">
        <v>3481</v>
      </c>
      <c r="C162" s="832" t="s">
        <v>3044</v>
      </c>
      <c r="D162" s="832" t="s">
        <v>3929</v>
      </c>
      <c r="E162" s="832" t="s">
        <v>3928</v>
      </c>
      <c r="F162" s="849">
        <v>1</v>
      </c>
      <c r="G162" s="849">
        <v>1408.42</v>
      </c>
      <c r="H162" s="849">
        <v>0.5</v>
      </c>
      <c r="I162" s="849">
        <v>1408.42</v>
      </c>
      <c r="J162" s="849">
        <v>2</v>
      </c>
      <c r="K162" s="849">
        <v>2816.84</v>
      </c>
      <c r="L162" s="849">
        <v>1</v>
      </c>
      <c r="M162" s="849">
        <v>1408.42</v>
      </c>
      <c r="N162" s="849">
        <v>2</v>
      </c>
      <c r="O162" s="849">
        <v>2816.84</v>
      </c>
      <c r="P162" s="837">
        <v>1</v>
      </c>
      <c r="Q162" s="850">
        <v>1408.42</v>
      </c>
    </row>
    <row r="163" spans="1:17" ht="14.4" customHeight="1" x14ac:dyDescent="0.3">
      <c r="A163" s="831" t="s">
        <v>3908</v>
      </c>
      <c r="B163" s="832" t="s">
        <v>3481</v>
      </c>
      <c r="C163" s="832" t="s">
        <v>3044</v>
      </c>
      <c r="D163" s="832" t="s">
        <v>3930</v>
      </c>
      <c r="E163" s="832" t="s">
        <v>3928</v>
      </c>
      <c r="F163" s="849">
        <v>2</v>
      </c>
      <c r="G163" s="849">
        <v>3414.62</v>
      </c>
      <c r="H163" s="849">
        <v>2</v>
      </c>
      <c r="I163" s="849">
        <v>1707.31</v>
      </c>
      <c r="J163" s="849">
        <v>1</v>
      </c>
      <c r="K163" s="849">
        <v>1707.31</v>
      </c>
      <c r="L163" s="849">
        <v>1</v>
      </c>
      <c r="M163" s="849">
        <v>1707.31</v>
      </c>
      <c r="N163" s="849">
        <v>1</v>
      </c>
      <c r="O163" s="849">
        <v>1601.95</v>
      </c>
      <c r="P163" s="837">
        <v>0.93828888719681847</v>
      </c>
      <c r="Q163" s="850">
        <v>1601.95</v>
      </c>
    </row>
    <row r="164" spans="1:17" ht="14.4" customHeight="1" x14ac:dyDescent="0.3">
      <c r="A164" s="831" t="s">
        <v>3908</v>
      </c>
      <c r="B164" s="832" t="s">
        <v>3481</v>
      </c>
      <c r="C164" s="832" t="s">
        <v>3044</v>
      </c>
      <c r="D164" s="832" t="s">
        <v>3931</v>
      </c>
      <c r="E164" s="832" t="s">
        <v>3928</v>
      </c>
      <c r="F164" s="849">
        <v>14</v>
      </c>
      <c r="G164" s="849">
        <v>28928.199999999997</v>
      </c>
      <c r="H164" s="849">
        <v>1.4</v>
      </c>
      <c r="I164" s="849">
        <v>2066.2999999999997</v>
      </c>
      <c r="J164" s="849">
        <v>10</v>
      </c>
      <c r="K164" s="849">
        <v>20663</v>
      </c>
      <c r="L164" s="849">
        <v>1</v>
      </c>
      <c r="M164" s="849">
        <v>2066.3000000000002</v>
      </c>
      <c r="N164" s="849">
        <v>14</v>
      </c>
      <c r="O164" s="849">
        <v>27678.600000000006</v>
      </c>
      <c r="P164" s="837">
        <v>1.3395247543919084</v>
      </c>
      <c r="Q164" s="850">
        <v>1977.0428571428577</v>
      </c>
    </row>
    <row r="165" spans="1:17" ht="14.4" customHeight="1" x14ac:dyDescent="0.3">
      <c r="A165" s="831" t="s">
        <v>3908</v>
      </c>
      <c r="B165" s="832" t="s">
        <v>3481</v>
      </c>
      <c r="C165" s="832" t="s">
        <v>3044</v>
      </c>
      <c r="D165" s="832" t="s">
        <v>3932</v>
      </c>
      <c r="E165" s="832" t="s">
        <v>3933</v>
      </c>
      <c r="F165" s="849"/>
      <c r="G165" s="849"/>
      <c r="H165" s="849"/>
      <c r="I165" s="849"/>
      <c r="J165" s="849">
        <v>1</v>
      </c>
      <c r="K165" s="849">
        <v>1932.09</v>
      </c>
      <c r="L165" s="849">
        <v>1</v>
      </c>
      <c r="M165" s="849">
        <v>1932.09</v>
      </c>
      <c r="N165" s="849"/>
      <c r="O165" s="849"/>
      <c r="P165" s="837"/>
      <c r="Q165" s="850"/>
    </row>
    <row r="166" spans="1:17" ht="14.4" customHeight="1" x14ac:dyDescent="0.3">
      <c r="A166" s="831" t="s">
        <v>3908</v>
      </c>
      <c r="B166" s="832" t="s">
        <v>3481</v>
      </c>
      <c r="C166" s="832" t="s">
        <v>3044</v>
      </c>
      <c r="D166" s="832" t="s">
        <v>3934</v>
      </c>
      <c r="E166" s="832" t="s">
        <v>3935</v>
      </c>
      <c r="F166" s="849">
        <v>18</v>
      </c>
      <c r="G166" s="849">
        <v>18499.68</v>
      </c>
      <c r="H166" s="849">
        <v>1.6363636363636362</v>
      </c>
      <c r="I166" s="849">
        <v>1027.76</v>
      </c>
      <c r="J166" s="849">
        <v>11</v>
      </c>
      <c r="K166" s="849">
        <v>11305.36</v>
      </c>
      <c r="L166" s="849">
        <v>1</v>
      </c>
      <c r="M166" s="849">
        <v>1027.76</v>
      </c>
      <c r="N166" s="849">
        <v>19</v>
      </c>
      <c r="O166" s="849">
        <v>18375.379999999997</v>
      </c>
      <c r="P166" s="837">
        <v>1.6253688515889806</v>
      </c>
      <c r="Q166" s="850">
        <v>967.12526315789455</v>
      </c>
    </row>
    <row r="167" spans="1:17" ht="14.4" customHeight="1" x14ac:dyDescent="0.3">
      <c r="A167" s="831" t="s">
        <v>3908</v>
      </c>
      <c r="B167" s="832" t="s">
        <v>3481</v>
      </c>
      <c r="C167" s="832" t="s">
        <v>3044</v>
      </c>
      <c r="D167" s="832" t="s">
        <v>3936</v>
      </c>
      <c r="E167" s="832" t="s">
        <v>3935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2031.2</v>
      </c>
      <c r="P167" s="837"/>
      <c r="Q167" s="850">
        <v>2031.2</v>
      </c>
    </row>
    <row r="168" spans="1:17" ht="14.4" customHeight="1" x14ac:dyDescent="0.3">
      <c r="A168" s="831" t="s">
        <v>3908</v>
      </c>
      <c r="B168" s="832" t="s">
        <v>3481</v>
      </c>
      <c r="C168" s="832" t="s">
        <v>3044</v>
      </c>
      <c r="D168" s="832" t="s">
        <v>3937</v>
      </c>
      <c r="E168" s="832" t="s">
        <v>3938</v>
      </c>
      <c r="F168" s="849">
        <v>8</v>
      </c>
      <c r="G168" s="849">
        <v>138800</v>
      </c>
      <c r="H168" s="849">
        <v>1.3333333333333333</v>
      </c>
      <c r="I168" s="849">
        <v>17350</v>
      </c>
      <c r="J168" s="849">
        <v>6</v>
      </c>
      <c r="K168" s="849">
        <v>104100</v>
      </c>
      <c r="L168" s="849">
        <v>1</v>
      </c>
      <c r="M168" s="849">
        <v>17350</v>
      </c>
      <c r="N168" s="849">
        <v>12</v>
      </c>
      <c r="O168" s="849">
        <v>194482.96000000002</v>
      </c>
      <c r="P168" s="837">
        <v>1.8682320845341021</v>
      </c>
      <c r="Q168" s="850">
        <v>16206.913333333336</v>
      </c>
    </row>
    <row r="169" spans="1:17" ht="14.4" customHeight="1" x14ac:dyDescent="0.3">
      <c r="A169" s="831" t="s">
        <v>3908</v>
      </c>
      <c r="B169" s="832" t="s">
        <v>3481</v>
      </c>
      <c r="C169" s="832" t="s">
        <v>3044</v>
      </c>
      <c r="D169" s="832" t="s">
        <v>3939</v>
      </c>
      <c r="E169" s="832" t="s">
        <v>3940</v>
      </c>
      <c r="F169" s="849">
        <v>3</v>
      </c>
      <c r="G169" s="849">
        <v>25609.649999999998</v>
      </c>
      <c r="H169" s="849">
        <v>3</v>
      </c>
      <c r="I169" s="849">
        <v>8536.5499999999993</v>
      </c>
      <c r="J169" s="849">
        <v>1</v>
      </c>
      <c r="K169" s="849">
        <v>8536.5499999999993</v>
      </c>
      <c r="L169" s="849">
        <v>1</v>
      </c>
      <c r="M169" s="849">
        <v>8536.5499999999993</v>
      </c>
      <c r="N169" s="849"/>
      <c r="O169" s="849"/>
      <c r="P169" s="837"/>
      <c r="Q169" s="850"/>
    </row>
    <row r="170" spans="1:17" ht="14.4" customHeight="1" x14ac:dyDescent="0.3">
      <c r="A170" s="831" t="s">
        <v>3908</v>
      </c>
      <c r="B170" s="832" t="s">
        <v>3481</v>
      </c>
      <c r="C170" s="832" t="s">
        <v>3044</v>
      </c>
      <c r="D170" s="832" t="s">
        <v>3941</v>
      </c>
      <c r="E170" s="832" t="s">
        <v>3942</v>
      </c>
      <c r="F170" s="849">
        <v>8</v>
      </c>
      <c r="G170" s="849">
        <v>94176</v>
      </c>
      <c r="H170" s="849">
        <v>1.6</v>
      </c>
      <c r="I170" s="849">
        <v>11772</v>
      </c>
      <c r="J170" s="849">
        <v>5</v>
      </c>
      <c r="K170" s="849">
        <v>58860</v>
      </c>
      <c r="L170" s="849">
        <v>1</v>
      </c>
      <c r="M170" s="849">
        <v>11772</v>
      </c>
      <c r="N170" s="849">
        <v>13</v>
      </c>
      <c r="O170" s="849">
        <v>143773.68</v>
      </c>
      <c r="P170" s="837">
        <v>2.4426381243628947</v>
      </c>
      <c r="Q170" s="850">
        <v>11059.513846153846</v>
      </c>
    </row>
    <row r="171" spans="1:17" ht="14.4" customHeight="1" x14ac:dyDescent="0.3">
      <c r="A171" s="831" t="s">
        <v>3908</v>
      </c>
      <c r="B171" s="832" t="s">
        <v>3481</v>
      </c>
      <c r="C171" s="832" t="s">
        <v>3044</v>
      </c>
      <c r="D171" s="832" t="s">
        <v>3943</v>
      </c>
      <c r="E171" s="832" t="s">
        <v>3944</v>
      </c>
      <c r="F171" s="849">
        <v>3</v>
      </c>
      <c r="G171" s="849">
        <v>6709.5</v>
      </c>
      <c r="H171" s="849">
        <v>3</v>
      </c>
      <c r="I171" s="849">
        <v>2236.5</v>
      </c>
      <c r="J171" s="849">
        <v>1</v>
      </c>
      <c r="K171" s="849">
        <v>2236.5</v>
      </c>
      <c r="L171" s="849">
        <v>1</v>
      </c>
      <c r="M171" s="849">
        <v>2236.5</v>
      </c>
      <c r="N171" s="849"/>
      <c r="O171" s="849"/>
      <c r="P171" s="837"/>
      <c r="Q171" s="850"/>
    </row>
    <row r="172" spans="1:17" ht="14.4" customHeight="1" x14ac:dyDescent="0.3">
      <c r="A172" s="831" t="s">
        <v>3908</v>
      </c>
      <c r="B172" s="832" t="s">
        <v>3481</v>
      </c>
      <c r="C172" s="832" t="s">
        <v>3044</v>
      </c>
      <c r="D172" s="832" t="s">
        <v>3945</v>
      </c>
      <c r="E172" s="832" t="s">
        <v>3946</v>
      </c>
      <c r="F172" s="849"/>
      <c r="G172" s="849"/>
      <c r="H172" s="849"/>
      <c r="I172" s="849"/>
      <c r="J172" s="849"/>
      <c r="K172" s="849"/>
      <c r="L172" s="849"/>
      <c r="M172" s="849"/>
      <c r="N172" s="849">
        <v>2</v>
      </c>
      <c r="O172" s="849">
        <v>38393.599999999999</v>
      </c>
      <c r="P172" s="837"/>
      <c r="Q172" s="850">
        <v>19196.8</v>
      </c>
    </row>
    <row r="173" spans="1:17" ht="14.4" customHeight="1" x14ac:dyDescent="0.3">
      <c r="A173" s="831" t="s">
        <v>3908</v>
      </c>
      <c r="B173" s="832" t="s">
        <v>3481</v>
      </c>
      <c r="C173" s="832" t="s">
        <v>3044</v>
      </c>
      <c r="D173" s="832" t="s">
        <v>3947</v>
      </c>
      <c r="E173" s="832" t="s">
        <v>3948</v>
      </c>
      <c r="F173" s="849">
        <v>2</v>
      </c>
      <c r="G173" s="849">
        <v>2247.46</v>
      </c>
      <c r="H173" s="849"/>
      <c r="I173" s="849">
        <v>1123.73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3908</v>
      </c>
      <c r="B174" s="832" t="s">
        <v>3481</v>
      </c>
      <c r="C174" s="832" t="s">
        <v>3044</v>
      </c>
      <c r="D174" s="832" t="s">
        <v>3949</v>
      </c>
      <c r="E174" s="832" t="s">
        <v>3950</v>
      </c>
      <c r="F174" s="849"/>
      <c r="G174" s="849"/>
      <c r="H174" s="849"/>
      <c r="I174" s="849"/>
      <c r="J174" s="849">
        <v>1</v>
      </c>
      <c r="K174" s="849">
        <v>1002.8</v>
      </c>
      <c r="L174" s="849">
        <v>1</v>
      </c>
      <c r="M174" s="849">
        <v>1002.8</v>
      </c>
      <c r="N174" s="849">
        <v>1</v>
      </c>
      <c r="O174" s="849">
        <v>1002.8</v>
      </c>
      <c r="P174" s="837">
        <v>1</v>
      </c>
      <c r="Q174" s="850">
        <v>1002.8</v>
      </c>
    </row>
    <row r="175" spans="1:17" ht="14.4" customHeight="1" x14ac:dyDescent="0.3">
      <c r="A175" s="831" t="s">
        <v>3908</v>
      </c>
      <c r="B175" s="832" t="s">
        <v>3481</v>
      </c>
      <c r="C175" s="832" t="s">
        <v>3044</v>
      </c>
      <c r="D175" s="832" t="s">
        <v>3951</v>
      </c>
      <c r="E175" s="832" t="s">
        <v>3952</v>
      </c>
      <c r="F175" s="849">
        <v>4</v>
      </c>
      <c r="G175" s="849">
        <v>21036.92</v>
      </c>
      <c r="H175" s="849"/>
      <c r="I175" s="849">
        <v>5259.23</v>
      </c>
      <c r="J175" s="849"/>
      <c r="K175" s="849"/>
      <c r="L175" s="849"/>
      <c r="M175" s="849"/>
      <c r="N175" s="849">
        <v>2</v>
      </c>
      <c r="O175" s="849">
        <v>9935.7800000000007</v>
      </c>
      <c r="P175" s="837"/>
      <c r="Q175" s="850">
        <v>4967.8900000000003</v>
      </c>
    </row>
    <row r="176" spans="1:17" ht="14.4" customHeight="1" x14ac:dyDescent="0.3">
      <c r="A176" s="831" t="s">
        <v>3908</v>
      </c>
      <c r="B176" s="832" t="s">
        <v>3481</v>
      </c>
      <c r="C176" s="832" t="s">
        <v>3044</v>
      </c>
      <c r="D176" s="832" t="s">
        <v>3953</v>
      </c>
      <c r="E176" s="832" t="s">
        <v>3954</v>
      </c>
      <c r="F176" s="849">
        <v>14</v>
      </c>
      <c r="G176" s="849">
        <v>11636.24</v>
      </c>
      <c r="H176" s="849">
        <v>1.2727272727272727</v>
      </c>
      <c r="I176" s="849">
        <v>831.16</v>
      </c>
      <c r="J176" s="849">
        <v>11</v>
      </c>
      <c r="K176" s="849">
        <v>9142.76</v>
      </c>
      <c r="L176" s="849">
        <v>1</v>
      </c>
      <c r="M176" s="849">
        <v>831.16</v>
      </c>
      <c r="N176" s="849">
        <v>16</v>
      </c>
      <c r="O176" s="849">
        <v>13298.56</v>
      </c>
      <c r="P176" s="837">
        <v>1.4545454545454544</v>
      </c>
      <c r="Q176" s="850">
        <v>831.16</v>
      </c>
    </row>
    <row r="177" spans="1:17" ht="14.4" customHeight="1" x14ac:dyDescent="0.3">
      <c r="A177" s="831" t="s">
        <v>3908</v>
      </c>
      <c r="B177" s="832" t="s">
        <v>3481</v>
      </c>
      <c r="C177" s="832" t="s">
        <v>3044</v>
      </c>
      <c r="D177" s="832" t="s">
        <v>3955</v>
      </c>
      <c r="E177" s="832" t="s">
        <v>3954</v>
      </c>
      <c r="F177" s="849">
        <v>1</v>
      </c>
      <c r="G177" s="849">
        <v>888.06</v>
      </c>
      <c r="H177" s="849"/>
      <c r="I177" s="849">
        <v>888.06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3908</v>
      </c>
      <c r="B178" s="832" t="s">
        <v>3481</v>
      </c>
      <c r="C178" s="832" t="s">
        <v>3044</v>
      </c>
      <c r="D178" s="832" t="s">
        <v>3956</v>
      </c>
      <c r="E178" s="832" t="s">
        <v>3957</v>
      </c>
      <c r="F178" s="849">
        <v>12</v>
      </c>
      <c r="G178" s="849">
        <v>264000</v>
      </c>
      <c r="H178" s="849">
        <v>0.8571428571428571</v>
      </c>
      <c r="I178" s="849">
        <v>22000</v>
      </c>
      <c r="J178" s="849">
        <v>14</v>
      </c>
      <c r="K178" s="849">
        <v>308000</v>
      </c>
      <c r="L178" s="849">
        <v>1</v>
      </c>
      <c r="M178" s="849">
        <v>22000</v>
      </c>
      <c r="N178" s="849">
        <v>38</v>
      </c>
      <c r="O178" s="849">
        <v>797476.24</v>
      </c>
      <c r="P178" s="837">
        <v>2.5892085714285713</v>
      </c>
      <c r="Q178" s="850">
        <v>20986.216842105263</v>
      </c>
    </row>
    <row r="179" spans="1:17" ht="14.4" customHeight="1" x14ac:dyDescent="0.3">
      <c r="A179" s="831" t="s">
        <v>3908</v>
      </c>
      <c r="B179" s="832" t="s">
        <v>3481</v>
      </c>
      <c r="C179" s="832" t="s">
        <v>3044</v>
      </c>
      <c r="D179" s="832" t="s">
        <v>3958</v>
      </c>
      <c r="E179" s="832" t="s">
        <v>3959</v>
      </c>
      <c r="F179" s="849">
        <v>3</v>
      </c>
      <c r="G179" s="849">
        <v>120632.73000000001</v>
      </c>
      <c r="H179" s="849"/>
      <c r="I179" s="849">
        <v>40210.910000000003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3908</v>
      </c>
      <c r="B180" s="832" t="s">
        <v>3481</v>
      </c>
      <c r="C180" s="832" t="s">
        <v>3044</v>
      </c>
      <c r="D180" s="832" t="s">
        <v>3960</v>
      </c>
      <c r="E180" s="832" t="s">
        <v>3961</v>
      </c>
      <c r="F180" s="849">
        <v>3</v>
      </c>
      <c r="G180" s="849">
        <v>3438.99</v>
      </c>
      <c r="H180" s="849"/>
      <c r="I180" s="849">
        <v>1146.33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3908</v>
      </c>
      <c r="B181" s="832" t="s">
        <v>3481</v>
      </c>
      <c r="C181" s="832" t="s">
        <v>3044</v>
      </c>
      <c r="D181" s="832" t="s">
        <v>3962</v>
      </c>
      <c r="E181" s="832" t="s">
        <v>3963</v>
      </c>
      <c r="F181" s="849">
        <v>31</v>
      </c>
      <c r="G181" s="849">
        <v>767250</v>
      </c>
      <c r="H181" s="849">
        <v>1.24</v>
      </c>
      <c r="I181" s="849">
        <v>24750</v>
      </c>
      <c r="J181" s="849">
        <v>25</v>
      </c>
      <c r="K181" s="849">
        <v>618750</v>
      </c>
      <c r="L181" s="849">
        <v>1</v>
      </c>
      <c r="M181" s="849">
        <v>24750</v>
      </c>
      <c r="N181" s="849">
        <v>27</v>
      </c>
      <c r="O181" s="849">
        <v>627007.84</v>
      </c>
      <c r="P181" s="837">
        <v>1.0133460040404041</v>
      </c>
      <c r="Q181" s="850">
        <v>23222.512592592593</v>
      </c>
    </row>
    <row r="182" spans="1:17" ht="14.4" customHeight="1" x14ac:dyDescent="0.3">
      <c r="A182" s="831" t="s">
        <v>3908</v>
      </c>
      <c r="B182" s="832" t="s">
        <v>3481</v>
      </c>
      <c r="C182" s="832" t="s">
        <v>3044</v>
      </c>
      <c r="D182" s="832" t="s">
        <v>3964</v>
      </c>
      <c r="E182" s="832" t="s">
        <v>3965</v>
      </c>
      <c r="F182" s="849">
        <v>3</v>
      </c>
      <c r="G182" s="849">
        <v>1077.3000000000002</v>
      </c>
      <c r="H182" s="849">
        <v>3.0000000000000004</v>
      </c>
      <c r="I182" s="849">
        <v>359.10000000000008</v>
      </c>
      <c r="J182" s="849">
        <v>1</v>
      </c>
      <c r="K182" s="849">
        <v>359.1</v>
      </c>
      <c r="L182" s="849">
        <v>1</v>
      </c>
      <c r="M182" s="849">
        <v>359.1</v>
      </c>
      <c r="N182" s="849"/>
      <c r="O182" s="849"/>
      <c r="P182" s="837"/>
      <c r="Q182" s="850"/>
    </row>
    <row r="183" spans="1:17" ht="14.4" customHeight="1" x14ac:dyDescent="0.3">
      <c r="A183" s="831" t="s">
        <v>3908</v>
      </c>
      <c r="B183" s="832" t="s">
        <v>3481</v>
      </c>
      <c r="C183" s="832" t="s">
        <v>3044</v>
      </c>
      <c r="D183" s="832" t="s">
        <v>3966</v>
      </c>
      <c r="E183" s="832" t="s">
        <v>3967</v>
      </c>
      <c r="F183" s="849">
        <v>7</v>
      </c>
      <c r="G183" s="849">
        <v>91546</v>
      </c>
      <c r="H183" s="849">
        <v>1</v>
      </c>
      <c r="I183" s="849">
        <v>13078</v>
      </c>
      <c r="J183" s="849">
        <v>7</v>
      </c>
      <c r="K183" s="849">
        <v>91546</v>
      </c>
      <c r="L183" s="849">
        <v>1</v>
      </c>
      <c r="M183" s="849">
        <v>13078</v>
      </c>
      <c r="N183" s="849">
        <v>9</v>
      </c>
      <c r="O183" s="849">
        <v>112999.56</v>
      </c>
      <c r="P183" s="837">
        <v>1.2343473226574617</v>
      </c>
      <c r="Q183" s="850">
        <v>12555.506666666666</v>
      </c>
    </row>
    <row r="184" spans="1:17" ht="14.4" customHeight="1" x14ac:dyDescent="0.3">
      <c r="A184" s="831" t="s">
        <v>3908</v>
      </c>
      <c r="B184" s="832" t="s">
        <v>3481</v>
      </c>
      <c r="C184" s="832" t="s">
        <v>3044</v>
      </c>
      <c r="D184" s="832" t="s">
        <v>3968</v>
      </c>
      <c r="E184" s="832" t="s">
        <v>3969</v>
      </c>
      <c r="F184" s="849">
        <v>5</v>
      </c>
      <c r="G184" s="849">
        <v>79935</v>
      </c>
      <c r="H184" s="849"/>
      <c r="I184" s="849">
        <v>15987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3908</v>
      </c>
      <c r="B185" s="832" t="s">
        <v>3481</v>
      </c>
      <c r="C185" s="832" t="s">
        <v>3044</v>
      </c>
      <c r="D185" s="832" t="s">
        <v>3970</v>
      </c>
      <c r="E185" s="832" t="s">
        <v>3971</v>
      </c>
      <c r="F185" s="849">
        <v>8</v>
      </c>
      <c r="G185" s="849">
        <v>279680</v>
      </c>
      <c r="H185" s="849">
        <v>0.88888888888888884</v>
      </c>
      <c r="I185" s="849">
        <v>34960</v>
      </c>
      <c r="J185" s="849">
        <v>9</v>
      </c>
      <c r="K185" s="849">
        <v>314640</v>
      </c>
      <c r="L185" s="849">
        <v>1</v>
      </c>
      <c r="M185" s="849">
        <v>34960</v>
      </c>
      <c r="N185" s="849">
        <v>4</v>
      </c>
      <c r="O185" s="849">
        <v>139840</v>
      </c>
      <c r="P185" s="837">
        <v>0.44444444444444442</v>
      </c>
      <c r="Q185" s="850">
        <v>34960</v>
      </c>
    </row>
    <row r="186" spans="1:17" ht="14.4" customHeight="1" x14ac:dyDescent="0.3">
      <c r="A186" s="831" t="s">
        <v>3908</v>
      </c>
      <c r="B186" s="832" t="s">
        <v>3481</v>
      </c>
      <c r="C186" s="832" t="s">
        <v>3044</v>
      </c>
      <c r="D186" s="832" t="s">
        <v>3972</v>
      </c>
      <c r="E186" s="832" t="s">
        <v>3973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838.48</v>
      </c>
      <c r="P186" s="837"/>
      <c r="Q186" s="850">
        <v>838.48</v>
      </c>
    </row>
    <row r="187" spans="1:17" ht="14.4" customHeight="1" x14ac:dyDescent="0.3">
      <c r="A187" s="831" t="s">
        <v>3908</v>
      </c>
      <c r="B187" s="832" t="s">
        <v>3481</v>
      </c>
      <c r="C187" s="832" t="s">
        <v>3044</v>
      </c>
      <c r="D187" s="832" t="s">
        <v>3974</v>
      </c>
      <c r="E187" s="832" t="s">
        <v>3975</v>
      </c>
      <c r="F187" s="849">
        <v>2</v>
      </c>
      <c r="G187" s="849">
        <v>33663.379999999997</v>
      </c>
      <c r="H187" s="849">
        <v>1</v>
      </c>
      <c r="I187" s="849">
        <v>16831.689999999999</v>
      </c>
      <c r="J187" s="849">
        <v>2</v>
      </c>
      <c r="K187" s="849">
        <v>33663.379999999997</v>
      </c>
      <c r="L187" s="849">
        <v>1</v>
      </c>
      <c r="M187" s="849">
        <v>16831.689999999999</v>
      </c>
      <c r="N187" s="849">
        <v>3</v>
      </c>
      <c r="O187" s="849">
        <v>50495.069999999992</v>
      </c>
      <c r="P187" s="837">
        <v>1.5</v>
      </c>
      <c r="Q187" s="850">
        <v>16831.689999999999</v>
      </c>
    </row>
    <row r="188" spans="1:17" ht="14.4" customHeight="1" x14ac:dyDescent="0.3">
      <c r="A188" s="831" t="s">
        <v>3908</v>
      </c>
      <c r="B188" s="832" t="s">
        <v>3481</v>
      </c>
      <c r="C188" s="832" t="s">
        <v>3044</v>
      </c>
      <c r="D188" s="832" t="s">
        <v>3976</v>
      </c>
      <c r="E188" s="832" t="s">
        <v>3977</v>
      </c>
      <c r="F188" s="849">
        <v>17</v>
      </c>
      <c r="G188" s="849">
        <v>111981.21</v>
      </c>
      <c r="H188" s="849">
        <v>1.7</v>
      </c>
      <c r="I188" s="849">
        <v>6587.13</v>
      </c>
      <c r="J188" s="849">
        <v>10</v>
      </c>
      <c r="K188" s="849">
        <v>65871.3</v>
      </c>
      <c r="L188" s="849">
        <v>1</v>
      </c>
      <c r="M188" s="849">
        <v>6587.13</v>
      </c>
      <c r="N188" s="849">
        <v>17</v>
      </c>
      <c r="O188" s="849">
        <v>105588.59</v>
      </c>
      <c r="P188" s="837">
        <v>1.6029528793268084</v>
      </c>
      <c r="Q188" s="850">
        <v>6211.0935294117644</v>
      </c>
    </row>
    <row r="189" spans="1:17" ht="14.4" customHeight="1" x14ac:dyDescent="0.3">
      <c r="A189" s="831" t="s">
        <v>3908</v>
      </c>
      <c r="B189" s="832" t="s">
        <v>3481</v>
      </c>
      <c r="C189" s="832" t="s">
        <v>3044</v>
      </c>
      <c r="D189" s="832" t="s">
        <v>3978</v>
      </c>
      <c r="E189" s="832" t="s">
        <v>3979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1726.4</v>
      </c>
      <c r="P189" s="837"/>
      <c r="Q189" s="850">
        <v>1726.4</v>
      </c>
    </row>
    <row r="190" spans="1:17" ht="14.4" customHeight="1" x14ac:dyDescent="0.3">
      <c r="A190" s="831" t="s">
        <v>3908</v>
      </c>
      <c r="B190" s="832" t="s">
        <v>3481</v>
      </c>
      <c r="C190" s="832" t="s">
        <v>3044</v>
      </c>
      <c r="D190" s="832" t="s">
        <v>3980</v>
      </c>
      <c r="E190" s="832" t="s">
        <v>3981</v>
      </c>
      <c r="F190" s="849">
        <v>3</v>
      </c>
      <c r="G190" s="849">
        <v>242809.2</v>
      </c>
      <c r="H190" s="849">
        <v>3.0000000000000004</v>
      </c>
      <c r="I190" s="849">
        <v>80936.400000000009</v>
      </c>
      <c r="J190" s="849">
        <v>1</v>
      </c>
      <c r="K190" s="849">
        <v>80936.399999999994</v>
      </c>
      <c r="L190" s="849">
        <v>1</v>
      </c>
      <c r="M190" s="849">
        <v>80936.399999999994</v>
      </c>
      <c r="N190" s="849">
        <v>2</v>
      </c>
      <c r="O190" s="849">
        <v>161872.79999999999</v>
      </c>
      <c r="P190" s="837">
        <v>2</v>
      </c>
      <c r="Q190" s="850">
        <v>80936.399999999994</v>
      </c>
    </row>
    <row r="191" spans="1:17" ht="14.4" customHeight="1" x14ac:dyDescent="0.3">
      <c r="A191" s="831" t="s">
        <v>3908</v>
      </c>
      <c r="B191" s="832" t="s">
        <v>3481</v>
      </c>
      <c r="C191" s="832" t="s">
        <v>3044</v>
      </c>
      <c r="D191" s="832" t="s">
        <v>3982</v>
      </c>
      <c r="E191" s="832" t="s">
        <v>3983</v>
      </c>
      <c r="F191" s="849">
        <v>1</v>
      </c>
      <c r="G191" s="849">
        <v>13065.54</v>
      </c>
      <c r="H191" s="849"/>
      <c r="I191" s="849">
        <v>13065.54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3908</v>
      </c>
      <c r="B192" s="832" t="s">
        <v>3481</v>
      </c>
      <c r="C192" s="832" t="s">
        <v>3044</v>
      </c>
      <c r="D192" s="832" t="s">
        <v>3984</v>
      </c>
      <c r="E192" s="832" t="s">
        <v>3985</v>
      </c>
      <c r="F192" s="849">
        <v>18</v>
      </c>
      <c r="G192" s="849">
        <v>78480</v>
      </c>
      <c r="H192" s="849">
        <v>1.3846153846153846</v>
      </c>
      <c r="I192" s="849">
        <v>4360</v>
      </c>
      <c r="J192" s="849">
        <v>13</v>
      </c>
      <c r="K192" s="849">
        <v>56680</v>
      </c>
      <c r="L192" s="849">
        <v>1</v>
      </c>
      <c r="M192" s="849">
        <v>4360</v>
      </c>
      <c r="N192" s="849">
        <v>15</v>
      </c>
      <c r="O192" s="849">
        <v>61334.289999999994</v>
      </c>
      <c r="P192" s="837">
        <v>1.082115208186309</v>
      </c>
      <c r="Q192" s="850">
        <v>4088.9526666666661</v>
      </c>
    </row>
    <row r="193" spans="1:17" ht="14.4" customHeight="1" x14ac:dyDescent="0.3">
      <c r="A193" s="831" t="s">
        <v>3908</v>
      </c>
      <c r="B193" s="832" t="s">
        <v>3481</v>
      </c>
      <c r="C193" s="832" t="s">
        <v>3044</v>
      </c>
      <c r="D193" s="832" t="s">
        <v>3986</v>
      </c>
      <c r="E193" s="832" t="s">
        <v>3987</v>
      </c>
      <c r="F193" s="849"/>
      <c r="G193" s="849"/>
      <c r="H193" s="849"/>
      <c r="I193" s="849"/>
      <c r="J193" s="849">
        <v>1</v>
      </c>
      <c r="K193" s="849">
        <v>19969</v>
      </c>
      <c r="L193" s="849">
        <v>1</v>
      </c>
      <c r="M193" s="849">
        <v>19969</v>
      </c>
      <c r="N193" s="849">
        <v>1</v>
      </c>
      <c r="O193" s="849">
        <v>19969</v>
      </c>
      <c r="P193" s="837">
        <v>1</v>
      </c>
      <c r="Q193" s="850">
        <v>19969</v>
      </c>
    </row>
    <row r="194" spans="1:17" ht="14.4" customHeight="1" x14ac:dyDescent="0.3">
      <c r="A194" s="831" t="s">
        <v>3908</v>
      </c>
      <c r="B194" s="832" t="s">
        <v>3481</v>
      </c>
      <c r="C194" s="832" t="s">
        <v>3044</v>
      </c>
      <c r="D194" s="832" t="s">
        <v>3988</v>
      </c>
      <c r="E194" s="832" t="s">
        <v>3989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3106.5</v>
      </c>
      <c r="P194" s="837"/>
      <c r="Q194" s="850">
        <v>3106.5</v>
      </c>
    </row>
    <row r="195" spans="1:17" ht="14.4" customHeight="1" x14ac:dyDescent="0.3">
      <c r="A195" s="831" t="s">
        <v>3908</v>
      </c>
      <c r="B195" s="832" t="s">
        <v>3481</v>
      </c>
      <c r="C195" s="832" t="s">
        <v>3044</v>
      </c>
      <c r="D195" s="832" t="s">
        <v>3990</v>
      </c>
      <c r="E195" s="832" t="s">
        <v>3991</v>
      </c>
      <c r="F195" s="849">
        <v>2</v>
      </c>
      <c r="G195" s="849">
        <v>761.72</v>
      </c>
      <c r="H195" s="849"/>
      <c r="I195" s="849">
        <v>380.86</v>
      </c>
      <c r="J195" s="849"/>
      <c r="K195" s="849"/>
      <c r="L195" s="849"/>
      <c r="M195" s="849"/>
      <c r="N195" s="849">
        <v>3</v>
      </c>
      <c r="O195" s="849">
        <v>1142.58</v>
      </c>
      <c r="P195" s="837"/>
      <c r="Q195" s="850">
        <v>380.85999999999996</v>
      </c>
    </row>
    <row r="196" spans="1:17" ht="14.4" customHeight="1" x14ac:dyDescent="0.3">
      <c r="A196" s="831" t="s">
        <v>3908</v>
      </c>
      <c r="B196" s="832" t="s">
        <v>3481</v>
      </c>
      <c r="C196" s="832" t="s">
        <v>3044</v>
      </c>
      <c r="D196" s="832" t="s">
        <v>3992</v>
      </c>
      <c r="E196" s="832" t="s">
        <v>3993</v>
      </c>
      <c r="F196" s="849">
        <v>1</v>
      </c>
      <c r="G196" s="849">
        <v>15675</v>
      </c>
      <c r="H196" s="849">
        <v>1</v>
      </c>
      <c r="I196" s="849">
        <v>15675</v>
      </c>
      <c r="J196" s="849">
        <v>1</v>
      </c>
      <c r="K196" s="849">
        <v>15675</v>
      </c>
      <c r="L196" s="849">
        <v>1</v>
      </c>
      <c r="M196" s="849">
        <v>15675</v>
      </c>
      <c r="N196" s="849"/>
      <c r="O196" s="849"/>
      <c r="P196" s="837"/>
      <c r="Q196" s="850"/>
    </row>
    <row r="197" spans="1:17" ht="14.4" customHeight="1" x14ac:dyDescent="0.3">
      <c r="A197" s="831" t="s">
        <v>3908</v>
      </c>
      <c r="B197" s="832" t="s">
        <v>3481</v>
      </c>
      <c r="C197" s="832" t="s">
        <v>3044</v>
      </c>
      <c r="D197" s="832" t="s">
        <v>3994</v>
      </c>
      <c r="E197" s="832" t="s">
        <v>3995</v>
      </c>
      <c r="F197" s="849">
        <v>1</v>
      </c>
      <c r="G197" s="849">
        <v>21368</v>
      </c>
      <c r="H197" s="849">
        <v>0.1111111111111111</v>
      </c>
      <c r="I197" s="849">
        <v>21368</v>
      </c>
      <c r="J197" s="849">
        <v>9</v>
      </c>
      <c r="K197" s="849">
        <v>192312</v>
      </c>
      <c r="L197" s="849">
        <v>1</v>
      </c>
      <c r="M197" s="849">
        <v>21368</v>
      </c>
      <c r="N197" s="849">
        <v>5</v>
      </c>
      <c r="O197" s="849">
        <v>100645.44</v>
      </c>
      <c r="P197" s="837">
        <v>0.52334456508174221</v>
      </c>
      <c r="Q197" s="850">
        <v>20129.088</v>
      </c>
    </row>
    <row r="198" spans="1:17" ht="14.4" customHeight="1" x14ac:dyDescent="0.3">
      <c r="A198" s="831" t="s">
        <v>3908</v>
      </c>
      <c r="B198" s="832" t="s">
        <v>3481</v>
      </c>
      <c r="C198" s="832" t="s">
        <v>3044</v>
      </c>
      <c r="D198" s="832" t="s">
        <v>3996</v>
      </c>
      <c r="E198" s="832" t="s">
        <v>3997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11015.5</v>
      </c>
      <c r="P198" s="837"/>
      <c r="Q198" s="850">
        <v>11015.5</v>
      </c>
    </row>
    <row r="199" spans="1:17" ht="14.4" customHeight="1" x14ac:dyDescent="0.3">
      <c r="A199" s="831" t="s">
        <v>3908</v>
      </c>
      <c r="B199" s="832" t="s">
        <v>3481</v>
      </c>
      <c r="C199" s="832" t="s">
        <v>3044</v>
      </c>
      <c r="D199" s="832" t="s">
        <v>3998</v>
      </c>
      <c r="E199" s="832" t="s">
        <v>3999</v>
      </c>
      <c r="F199" s="849">
        <v>3</v>
      </c>
      <c r="G199" s="849">
        <v>90405</v>
      </c>
      <c r="H199" s="849"/>
      <c r="I199" s="849">
        <v>30135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3908</v>
      </c>
      <c r="B200" s="832" t="s">
        <v>3481</v>
      </c>
      <c r="C200" s="832" t="s">
        <v>3044</v>
      </c>
      <c r="D200" s="832" t="s">
        <v>4000</v>
      </c>
      <c r="E200" s="832" t="s">
        <v>4001</v>
      </c>
      <c r="F200" s="849">
        <v>3</v>
      </c>
      <c r="G200" s="849">
        <v>7480.77</v>
      </c>
      <c r="H200" s="849"/>
      <c r="I200" s="849">
        <v>2493.59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3908</v>
      </c>
      <c r="B201" s="832" t="s">
        <v>3481</v>
      </c>
      <c r="C201" s="832" t="s">
        <v>3044</v>
      </c>
      <c r="D201" s="832" t="s">
        <v>4002</v>
      </c>
      <c r="E201" s="832" t="s">
        <v>3940</v>
      </c>
      <c r="F201" s="849">
        <v>3</v>
      </c>
      <c r="G201" s="849">
        <v>25609.649999999998</v>
      </c>
      <c r="H201" s="849"/>
      <c r="I201" s="849">
        <v>8536.5499999999993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3908</v>
      </c>
      <c r="B202" s="832" t="s">
        <v>3481</v>
      </c>
      <c r="C202" s="832" t="s">
        <v>3044</v>
      </c>
      <c r="D202" s="832" t="s">
        <v>4003</v>
      </c>
      <c r="E202" s="832" t="s">
        <v>4004</v>
      </c>
      <c r="F202" s="849"/>
      <c r="G202" s="849"/>
      <c r="H202" s="849"/>
      <c r="I202" s="849"/>
      <c r="J202" s="849">
        <v>1</v>
      </c>
      <c r="K202" s="849">
        <v>33448</v>
      </c>
      <c r="L202" s="849">
        <v>1</v>
      </c>
      <c r="M202" s="849">
        <v>33448</v>
      </c>
      <c r="N202" s="849">
        <v>2</v>
      </c>
      <c r="O202" s="849">
        <v>66896</v>
      </c>
      <c r="P202" s="837">
        <v>2</v>
      </c>
      <c r="Q202" s="850">
        <v>33448</v>
      </c>
    </row>
    <row r="203" spans="1:17" ht="14.4" customHeight="1" x14ac:dyDescent="0.3">
      <c r="A203" s="831" t="s">
        <v>3908</v>
      </c>
      <c r="B203" s="832" t="s">
        <v>3481</v>
      </c>
      <c r="C203" s="832" t="s">
        <v>3044</v>
      </c>
      <c r="D203" s="832" t="s">
        <v>4005</v>
      </c>
      <c r="E203" s="832" t="s">
        <v>4006</v>
      </c>
      <c r="F203" s="849">
        <v>1</v>
      </c>
      <c r="G203" s="849">
        <v>32200</v>
      </c>
      <c r="H203" s="849"/>
      <c r="I203" s="849">
        <v>32200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3908</v>
      </c>
      <c r="B204" s="832" t="s">
        <v>3481</v>
      </c>
      <c r="C204" s="832" t="s">
        <v>3044</v>
      </c>
      <c r="D204" s="832" t="s">
        <v>4007</v>
      </c>
      <c r="E204" s="832" t="s">
        <v>4008</v>
      </c>
      <c r="F204" s="849">
        <v>1</v>
      </c>
      <c r="G204" s="849">
        <v>227409.26</v>
      </c>
      <c r="H204" s="849">
        <v>1</v>
      </c>
      <c r="I204" s="849">
        <v>227409.26</v>
      </c>
      <c r="J204" s="849">
        <v>1</v>
      </c>
      <c r="K204" s="849">
        <v>227409.26</v>
      </c>
      <c r="L204" s="849">
        <v>1</v>
      </c>
      <c r="M204" s="849">
        <v>227409.26</v>
      </c>
      <c r="N204" s="849"/>
      <c r="O204" s="849"/>
      <c r="P204" s="837"/>
      <c r="Q204" s="850"/>
    </row>
    <row r="205" spans="1:17" ht="14.4" customHeight="1" x14ac:dyDescent="0.3">
      <c r="A205" s="831" t="s">
        <v>3908</v>
      </c>
      <c r="B205" s="832" t="s">
        <v>3481</v>
      </c>
      <c r="C205" s="832" t="s">
        <v>3044</v>
      </c>
      <c r="D205" s="832" t="s">
        <v>4009</v>
      </c>
      <c r="E205" s="832" t="s">
        <v>3933</v>
      </c>
      <c r="F205" s="849"/>
      <c r="G205" s="849"/>
      <c r="H205" s="849"/>
      <c r="I205" s="849"/>
      <c r="J205" s="849"/>
      <c r="K205" s="849"/>
      <c r="L205" s="849"/>
      <c r="M205" s="849"/>
      <c r="N205" s="849">
        <v>2</v>
      </c>
      <c r="O205" s="849">
        <v>3864.18</v>
      </c>
      <c r="P205" s="837"/>
      <c r="Q205" s="850">
        <v>1932.09</v>
      </c>
    </row>
    <row r="206" spans="1:17" ht="14.4" customHeight="1" x14ac:dyDescent="0.3">
      <c r="A206" s="831" t="s">
        <v>3908</v>
      </c>
      <c r="B206" s="832" t="s">
        <v>3481</v>
      </c>
      <c r="C206" s="832" t="s">
        <v>3044</v>
      </c>
      <c r="D206" s="832" t="s">
        <v>4010</v>
      </c>
      <c r="E206" s="832" t="s">
        <v>4011</v>
      </c>
      <c r="F206" s="849"/>
      <c r="G206" s="849"/>
      <c r="H206" s="849"/>
      <c r="I206" s="849"/>
      <c r="J206" s="849">
        <v>0</v>
      </c>
      <c r="K206" s="849">
        <v>0</v>
      </c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3908</v>
      </c>
      <c r="B207" s="832" t="s">
        <v>3481</v>
      </c>
      <c r="C207" s="832" t="s">
        <v>3044</v>
      </c>
      <c r="D207" s="832" t="s">
        <v>4012</v>
      </c>
      <c r="E207" s="832" t="s">
        <v>4013</v>
      </c>
      <c r="F207" s="849"/>
      <c r="G207" s="849"/>
      <c r="H207" s="849"/>
      <c r="I207" s="849"/>
      <c r="J207" s="849">
        <v>2</v>
      </c>
      <c r="K207" s="849">
        <v>15681.6</v>
      </c>
      <c r="L207" s="849">
        <v>1</v>
      </c>
      <c r="M207" s="849">
        <v>7840.8</v>
      </c>
      <c r="N207" s="849"/>
      <c r="O207" s="849"/>
      <c r="P207" s="837"/>
      <c r="Q207" s="850"/>
    </row>
    <row r="208" spans="1:17" ht="14.4" customHeight="1" x14ac:dyDescent="0.3">
      <c r="A208" s="831" t="s">
        <v>3908</v>
      </c>
      <c r="B208" s="832" t="s">
        <v>3481</v>
      </c>
      <c r="C208" s="832" t="s">
        <v>3044</v>
      </c>
      <c r="D208" s="832" t="s">
        <v>4014</v>
      </c>
      <c r="E208" s="832" t="s">
        <v>4015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1356.6</v>
      </c>
      <c r="P208" s="837"/>
      <c r="Q208" s="850">
        <v>1356.6</v>
      </c>
    </row>
    <row r="209" spans="1:17" ht="14.4" customHeight="1" x14ac:dyDescent="0.3">
      <c r="A209" s="831" t="s">
        <v>3908</v>
      </c>
      <c r="B209" s="832" t="s">
        <v>3481</v>
      </c>
      <c r="C209" s="832" t="s">
        <v>3044</v>
      </c>
      <c r="D209" s="832" t="s">
        <v>4016</v>
      </c>
      <c r="E209" s="832" t="s">
        <v>4017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4066.69</v>
      </c>
      <c r="P209" s="837"/>
      <c r="Q209" s="850">
        <v>4066.69</v>
      </c>
    </row>
    <row r="210" spans="1:17" ht="14.4" customHeight="1" x14ac:dyDescent="0.3">
      <c r="A210" s="831" t="s">
        <v>3908</v>
      </c>
      <c r="B210" s="832" t="s">
        <v>3481</v>
      </c>
      <c r="C210" s="832" t="s">
        <v>3044</v>
      </c>
      <c r="D210" s="832" t="s">
        <v>4018</v>
      </c>
      <c r="E210" s="832" t="s">
        <v>4019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64000</v>
      </c>
      <c r="P210" s="837"/>
      <c r="Q210" s="850">
        <v>64000</v>
      </c>
    </row>
    <row r="211" spans="1:17" ht="14.4" customHeight="1" x14ac:dyDescent="0.3">
      <c r="A211" s="831" t="s">
        <v>3908</v>
      </c>
      <c r="B211" s="832" t="s">
        <v>3481</v>
      </c>
      <c r="C211" s="832" t="s">
        <v>3044</v>
      </c>
      <c r="D211" s="832" t="s">
        <v>4020</v>
      </c>
      <c r="E211" s="832" t="s">
        <v>4021</v>
      </c>
      <c r="F211" s="849"/>
      <c r="G211" s="849"/>
      <c r="H211" s="849"/>
      <c r="I211" s="849"/>
      <c r="J211" s="849"/>
      <c r="K211" s="849"/>
      <c r="L211" s="849"/>
      <c r="M211" s="849"/>
      <c r="N211" s="849">
        <v>2</v>
      </c>
      <c r="O211" s="849">
        <v>29800</v>
      </c>
      <c r="P211" s="837"/>
      <c r="Q211" s="850">
        <v>14900</v>
      </c>
    </row>
    <row r="212" spans="1:17" ht="14.4" customHeight="1" x14ac:dyDescent="0.3">
      <c r="A212" s="831" t="s">
        <v>3908</v>
      </c>
      <c r="B212" s="832" t="s">
        <v>3481</v>
      </c>
      <c r="C212" s="832" t="s">
        <v>3044</v>
      </c>
      <c r="D212" s="832" t="s">
        <v>4022</v>
      </c>
      <c r="E212" s="832" t="s">
        <v>4023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227409.26</v>
      </c>
      <c r="P212" s="837"/>
      <c r="Q212" s="850">
        <v>227409.26</v>
      </c>
    </row>
    <row r="213" spans="1:17" ht="14.4" customHeight="1" x14ac:dyDescent="0.3">
      <c r="A213" s="831" t="s">
        <v>3908</v>
      </c>
      <c r="B213" s="832" t="s">
        <v>3481</v>
      </c>
      <c r="C213" s="832" t="s">
        <v>2901</v>
      </c>
      <c r="D213" s="832" t="s">
        <v>4024</v>
      </c>
      <c r="E213" s="832" t="s">
        <v>4025</v>
      </c>
      <c r="F213" s="849">
        <v>1</v>
      </c>
      <c r="G213" s="849">
        <v>213</v>
      </c>
      <c r="H213" s="849"/>
      <c r="I213" s="849">
        <v>213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3908</v>
      </c>
      <c r="B214" s="832" t="s">
        <v>3481</v>
      </c>
      <c r="C214" s="832" t="s">
        <v>2901</v>
      </c>
      <c r="D214" s="832" t="s">
        <v>4026</v>
      </c>
      <c r="E214" s="832" t="s">
        <v>4027</v>
      </c>
      <c r="F214" s="849">
        <v>64</v>
      </c>
      <c r="G214" s="849">
        <v>9920</v>
      </c>
      <c r="H214" s="849">
        <v>0.85333333333333339</v>
      </c>
      <c r="I214" s="849">
        <v>155</v>
      </c>
      <c r="J214" s="849">
        <v>75</v>
      </c>
      <c r="K214" s="849">
        <v>11625</v>
      </c>
      <c r="L214" s="849">
        <v>1</v>
      </c>
      <c r="M214" s="849">
        <v>155</v>
      </c>
      <c r="N214" s="849">
        <v>79</v>
      </c>
      <c r="O214" s="849">
        <v>12245</v>
      </c>
      <c r="P214" s="837">
        <v>1.0533333333333332</v>
      </c>
      <c r="Q214" s="850">
        <v>155</v>
      </c>
    </row>
    <row r="215" spans="1:17" ht="14.4" customHeight="1" x14ac:dyDescent="0.3">
      <c r="A215" s="831" t="s">
        <v>3908</v>
      </c>
      <c r="B215" s="832" t="s">
        <v>3481</v>
      </c>
      <c r="C215" s="832" t="s">
        <v>2901</v>
      </c>
      <c r="D215" s="832" t="s">
        <v>4028</v>
      </c>
      <c r="E215" s="832" t="s">
        <v>4029</v>
      </c>
      <c r="F215" s="849">
        <v>161</v>
      </c>
      <c r="G215" s="849">
        <v>30107</v>
      </c>
      <c r="H215" s="849">
        <v>0.86096256684491979</v>
      </c>
      <c r="I215" s="849">
        <v>187</v>
      </c>
      <c r="J215" s="849">
        <v>187</v>
      </c>
      <c r="K215" s="849">
        <v>34969</v>
      </c>
      <c r="L215" s="849">
        <v>1</v>
      </c>
      <c r="M215" s="849">
        <v>187</v>
      </c>
      <c r="N215" s="849">
        <v>211</v>
      </c>
      <c r="O215" s="849">
        <v>39457</v>
      </c>
      <c r="P215" s="837">
        <v>1.1283422459893049</v>
      </c>
      <c r="Q215" s="850">
        <v>187</v>
      </c>
    </row>
    <row r="216" spans="1:17" ht="14.4" customHeight="1" x14ac:dyDescent="0.3">
      <c r="A216" s="831" t="s">
        <v>3908</v>
      </c>
      <c r="B216" s="832" t="s">
        <v>3481</v>
      </c>
      <c r="C216" s="832" t="s">
        <v>2901</v>
      </c>
      <c r="D216" s="832" t="s">
        <v>4030</v>
      </c>
      <c r="E216" s="832" t="s">
        <v>4031</v>
      </c>
      <c r="F216" s="849">
        <v>7</v>
      </c>
      <c r="G216" s="849">
        <v>896</v>
      </c>
      <c r="H216" s="849">
        <v>1.1666666666666667</v>
      </c>
      <c r="I216" s="849">
        <v>128</v>
      </c>
      <c r="J216" s="849">
        <v>6</v>
      </c>
      <c r="K216" s="849">
        <v>768</v>
      </c>
      <c r="L216" s="849">
        <v>1</v>
      </c>
      <c r="M216" s="849">
        <v>128</v>
      </c>
      <c r="N216" s="849">
        <v>3</v>
      </c>
      <c r="O216" s="849">
        <v>384</v>
      </c>
      <c r="P216" s="837">
        <v>0.5</v>
      </c>
      <c r="Q216" s="850">
        <v>128</v>
      </c>
    </row>
    <row r="217" spans="1:17" ht="14.4" customHeight="1" x14ac:dyDescent="0.3">
      <c r="A217" s="831" t="s">
        <v>3908</v>
      </c>
      <c r="B217" s="832" t="s">
        <v>3481</v>
      </c>
      <c r="C217" s="832" t="s">
        <v>2901</v>
      </c>
      <c r="D217" s="832" t="s">
        <v>4032</v>
      </c>
      <c r="E217" s="832" t="s">
        <v>4033</v>
      </c>
      <c r="F217" s="849">
        <v>28</v>
      </c>
      <c r="G217" s="849">
        <v>6244</v>
      </c>
      <c r="H217" s="849">
        <v>2</v>
      </c>
      <c r="I217" s="849">
        <v>223</v>
      </c>
      <c r="J217" s="849">
        <v>14</v>
      </c>
      <c r="K217" s="849">
        <v>3122</v>
      </c>
      <c r="L217" s="849">
        <v>1</v>
      </c>
      <c r="M217" s="849">
        <v>223</v>
      </c>
      <c r="N217" s="849">
        <v>19</v>
      </c>
      <c r="O217" s="849">
        <v>4256</v>
      </c>
      <c r="P217" s="837">
        <v>1.3632286995515694</v>
      </c>
      <c r="Q217" s="850">
        <v>224</v>
      </c>
    </row>
    <row r="218" spans="1:17" ht="14.4" customHeight="1" x14ac:dyDescent="0.3">
      <c r="A218" s="831" t="s">
        <v>3908</v>
      </c>
      <c r="B218" s="832" t="s">
        <v>3481</v>
      </c>
      <c r="C218" s="832" t="s">
        <v>2901</v>
      </c>
      <c r="D218" s="832" t="s">
        <v>4034</v>
      </c>
      <c r="E218" s="832" t="s">
        <v>4035</v>
      </c>
      <c r="F218" s="849">
        <v>2</v>
      </c>
      <c r="G218" s="849">
        <v>446</v>
      </c>
      <c r="H218" s="849">
        <v>0.66666666666666663</v>
      </c>
      <c r="I218" s="849">
        <v>223</v>
      </c>
      <c r="J218" s="849">
        <v>3</v>
      </c>
      <c r="K218" s="849">
        <v>669</v>
      </c>
      <c r="L218" s="849">
        <v>1</v>
      </c>
      <c r="M218" s="849">
        <v>223</v>
      </c>
      <c r="N218" s="849">
        <v>2</v>
      </c>
      <c r="O218" s="849">
        <v>448</v>
      </c>
      <c r="P218" s="837">
        <v>0.66965620328849029</v>
      </c>
      <c r="Q218" s="850">
        <v>224</v>
      </c>
    </row>
    <row r="219" spans="1:17" ht="14.4" customHeight="1" x14ac:dyDescent="0.3">
      <c r="A219" s="831" t="s">
        <v>3908</v>
      </c>
      <c r="B219" s="832" t="s">
        <v>3481</v>
      </c>
      <c r="C219" s="832" t="s">
        <v>2901</v>
      </c>
      <c r="D219" s="832" t="s">
        <v>4036</v>
      </c>
      <c r="E219" s="832" t="s">
        <v>4037</v>
      </c>
      <c r="F219" s="849">
        <v>12</v>
      </c>
      <c r="G219" s="849">
        <v>2700</v>
      </c>
      <c r="H219" s="849">
        <v>1.3333333333333333</v>
      </c>
      <c r="I219" s="849">
        <v>225</v>
      </c>
      <c r="J219" s="849">
        <v>9</v>
      </c>
      <c r="K219" s="849">
        <v>2025</v>
      </c>
      <c r="L219" s="849">
        <v>1</v>
      </c>
      <c r="M219" s="849">
        <v>225</v>
      </c>
      <c r="N219" s="849">
        <v>7</v>
      </c>
      <c r="O219" s="849">
        <v>1582</v>
      </c>
      <c r="P219" s="837">
        <v>0.78123456790123458</v>
      </c>
      <c r="Q219" s="850">
        <v>226</v>
      </c>
    </row>
    <row r="220" spans="1:17" ht="14.4" customHeight="1" x14ac:dyDescent="0.3">
      <c r="A220" s="831" t="s">
        <v>3908</v>
      </c>
      <c r="B220" s="832" t="s">
        <v>3481</v>
      </c>
      <c r="C220" s="832" t="s">
        <v>2901</v>
      </c>
      <c r="D220" s="832" t="s">
        <v>4038</v>
      </c>
      <c r="E220" s="832" t="s">
        <v>4039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350</v>
      </c>
      <c r="P220" s="837"/>
      <c r="Q220" s="850">
        <v>350</v>
      </c>
    </row>
    <row r="221" spans="1:17" ht="14.4" customHeight="1" x14ac:dyDescent="0.3">
      <c r="A221" s="831" t="s">
        <v>3908</v>
      </c>
      <c r="B221" s="832" t="s">
        <v>3481</v>
      </c>
      <c r="C221" s="832" t="s">
        <v>2901</v>
      </c>
      <c r="D221" s="832" t="s">
        <v>4040</v>
      </c>
      <c r="E221" s="832" t="s">
        <v>4041</v>
      </c>
      <c r="F221" s="849">
        <v>17</v>
      </c>
      <c r="G221" s="849">
        <v>70788</v>
      </c>
      <c r="H221" s="849">
        <v>1.7</v>
      </c>
      <c r="I221" s="849">
        <v>4164</v>
      </c>
      <c r="J221" s="849">
        <v>10</v>
      </c>
      <c r="K221" s="849">
        <v>41640</v>
      </c>
      <c r="L221" s="849">
        <v>1</v>
      </c>
      <c r="M221" s="849">
        <v>4164</v>
      </c>
      <c r="N221" s="849">
        <v>13</v>
      </c>
      <c r="O221" s="849">
        <v>54158</v>
      </c>
      <c r="P221" s="837">
        <v>1.300624399615754</v>
      </c>
      <c r="Q221" s="850">
        <v>4166</v>
      </c>
    </row>
    <row r="222" spans="1:17" ht="14.4" customHeight="1" x14ac:dyDescent="0.3">
      <c r="A222" s="831" t="s">
        <v>3908</v>
      </c>
      <c r="B222" s="832" t="s">
        <v>3481</v>
      </c>
      <c r="C222" s="832" t="s">
        <v>2901</v>
      </c>
      <c r="D222" s="832" t="s">
        <v>4042</v>
      </c>
      <c r="E222" s="832" t="s">
        <v>4043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15265</v>
      </c>
      <c r="P222" s="837"/>
      <c r="Q222" s="850">
        <v>15265</v>
      </c>
    </row>
    <row r="223" spans="1:17" ht="14.4" customHeight="1" x14ac:dyDescent="0.3">
      <c r="A223" s="831" t="s">
        <v>3908</v>
      </c>
      <c r="B223" s="832" t="s">
        <v>3481</v>
      </c>
      <c r="C223" s="832" t="s">
        <v>2901</v>
      </c>
      <c r="D223" s="832" t="s">
        <v>4044</v>
      </c>
      <c r="E223" s="832" t="s">
        <v>4045</v>
      </c>
      <c r="F223" s="849">
        <v>38</v>
      </c>
      <c r="G223" s="849">
        <v>146680</v>
      </c>
      <c r="H223" s="849">
        <v>1.3571428571428572</v>
      </c>
      <c r="I223" s="849">
        <v>3860</v>
      </c>
      <c r="J223" s="849">
        <v>28</v>
      </c>
      <c r="K223" s="849">
        <v>108080</v>
      </c>
      <c r="L223" s="849">
        <v>1</v>
      </c>
      <c r="M223" s="849">
        <v>3860</v>
      </c>
      <c r="N223" s="849">
        <v>37</v>
      </c>
      <c r="O223" s="849">
        <v>142894</v>
      </c>
      <c r="P223" s="837">
        <v>1.3221132494448558</v>
      </c>
      <c r="Q223" s="850">
        <v>3862</v>
      </c>
    </row>
    <row r="224" spans="1:17" ht="14.4" customHeight="1" x14ac:dyDescent="0.3">
      <c r="A224" s="831" t="s">
        <v>3908</v>
      </c>
      <c r="B224" s="832" t="s">
        <v>3481</v>
      </c>
      <c r="C224" s="832" t="s">
        <v>2901</v>
      </c>
      <c r="D224" s="832" t="s">
        <v>4046</v>
      </c>
      <c r="E224" s="832" t="s">
        <v>4047</v>
      </c>
      <c r="F224" s="849">
        <v>6</v>
      </c>
      <c r="G224" s="849">
        <v>47550</v>
      </c>
      <c r="H224" s="849">
        <v>5.9992429977289934</v>
      </c>
      <c r="I224" s="849">
        <v>7925</v>
      </c>
      <c r="J224" s="849">
        <v>1</v>
      </c>
      <c r="K224" s="849">
        <v>7926</v>
      </c>
      <c r="L224" s="849">
        <v>1</v>
      </c>
      <c r="M224" s="849">
        <v>7926</v>
      </c>
      <c r="N224" s="849">
        <v>2</v>
      </c>
      <c r="O224" s="849">
        <v>15856</v>
      </c>
      <c r="P224" s="837">
        <v>2.0005046681806711</v>
      </c>
      <c r="Q224" s="850">
        <v>7928</v>
      </c>
    </row>
    <row r="225" spans="1:17" ht="14.4" customHeight="1" x14ac:dyDescent="0.3">
      <c r="A225" s="831" t="s">
        <v>3908</v>
      </c>
      <c r="B225" s="832" t="s">
        <v>3481</v>
      </c>
      <c r="C225" s="832" t="s">
        <v>2901</v>
      </c>
      <c r="D225" s="832" t="s">
        <v>4048</v>
      </c>
      <c r="E225" s="832" t="s">
        <v>4049</v>
      </c>
      <c r="F225" s="849">
        <v>2</v>
      </c>
      <c r="G225" s="849">
        <v>2586</v>
      </c>
      <c r="H225" s="849">
        <v>0.28549348642084343</v>
      </c>
      <c r="I225" s="849">
        <v>1293</v>
      </c>
      <c r="J225" s="849">
        <v>7</v>
      </c>
      <c r="K225" s="849">
        <v>9058</v>
      </c>
      <c r="L225" s="849">
        <v>1</v>
      </c>
      <c r="M225" s="849">
        <v>1294</v>
      </c>
      <c r="N225" s="849">
        <v>1</v>
      </c>
      <c r="O225" s="849">
        <v>1294</v>
      </c>
      <c r="P225" s="837">
        <v>0.14285714285714285</v>
      </c>
      <c r="Q225" s="850">
        <v>1294</v>
      </c>
    </row>
    <row r="226" spans="1:17" ht="14.4" customHeight="1" x14ac:dyDescent="0.3">
      <c r="A226" s="831" t="s">
        <v>3908</v>
      </c>
      <c r="B226" s="832" t="s">
        <v>3481</v>
      </c>
      <c r="C226" s="832" t="s">
        <v>2901</v>
      </c>
      <c r="D226" s="832" t="s">
        <v>4050</v>
      </c>
      <c r="E226" s="832" t="s">
        <v>4051</v>
      </c>
      <c r="F226" s="849">
        <v>2</v>
      </c>
      <c r="G226" s="849">
        <v>2354</v>
      </c>
      <c r="H226" s="849">
        <v>1.9983022071307301</v>
      </c>
      <c r="I226" s="849">
        <v>1177</v>
      </c>
      <c r="J226" s="849">
        <v>1</v>
      </c>
      <c r="K226" s="849">
        <v>1178</v>
      </c>
      <c r="L226" s="849">
        <v>1</v>
      </c>
      <c r="M226" s="849">
        <v>1178</v>
      </c>
      <c r="N226" s="849"/>
      <c r="O226" s="849"/>
      <c r="P226" s="837"/>
      <c r="Q226" s="850"/>
    </row>
    <row r="227" spans="1:17" ht="14.4" customHeight="1" x14ac:dyDescent="0.3">
      <c r="A227" s="831" t="s">
        <v>3908</v>
      </c>
      <c r="B227" s="832" t="s">
        <v>3481</v>
      </c>
      <c r="C227" s="832" t="s">
        <v>2901</v>
      </c>
      <c r="D227" s="832" t="s">
        <v>4052</v>
      </c>
      <c r="E227" s="832" t="s">
        <v>4053</v>
      </c>
      <c r="F227" s="849">
        <v>95</v>
      </c>
      <c r="G227" s="849">
        <v>489915</v>
      </c>
      <c r="H227" s="849">
        <v>0.88785046728971961</v>
      </c>
      <c r="I227" s="849">
        <v>5157</v>
      </c>
      <c r="J227" s="849">
        <v>107</v>
      </c>
      <c r="K227" s="849">
        <v>551799</v>
      </c>
      <c r="L227" s="849">
        <v>1</v>
      </c>
      <c r="M227" s="849">
        <v>5157</v>
      </c>
      <c r="N227" s="849">
        <v>120</v>
      </c>
      <c r="O227" s="849">
        <v>618960</v>
      </c>
      <c r="P227" s="837">
        <v>1.1217127975947763</v>
      </c>
      <c r="Q227" s="850">
        <v>5158</v>
      </c>
    </row>
    <row r="228" spans="1:17" ht="14.4" customHeight="1" x14ac:dyDescent="0.3">
      <c r="A228" s="831" t="s">
        <v>3908</v>
      </c>
      <c r="B228" s="832" t="s">
        <v>3481</v>
      </c>
      <c r="C228" s="832" t="s">
        <v>2901</v>
      </c>
      <c r="D228" s="832" t="s">
        <v>4054</v>
      </c>
      <c r="E228" s="832" t="s">
        <v>4055</v>
      </c>
      <c r="F228" s="849"/>
      <c r="G228" s="849"/>
      <c r="H228" s="849"/>
      <c r="I228" s="849"/>
      <c r="J228" s="849">
        <v>3</v>
      </c>
      <c r="K228" s="849">
        <v>16860</v>
      </c>
      <c r="L228" s="849">
        <v>1</v>
      </c>
      <c r="M228" s="849">
        <v>5620</v>
      </c>
      <c r="N228" s="849">
        <v>1</v>
      </c>
      <c r="O228" s="849">
        <v>5621</v>
      </c>
      <c r="P228" s="837">
        <v>0.33339264531435348</v>
      </c>
      <c r="Q228" s="850">
        <v>5621</v>
      </c>
    </row>
    <row r="229" spans="1:17" ht="14.4" customHeight="1" x14ac:dyDescent="0.3">
      <c r="A229" s="831" t="s">
        <v>3908</v>
      </c>
      <c r="B229" s="832" t="s">
        <v>3481</v>
      </c>
      <c r="C229" s="832" t="s">
        <v>2901</v>
      </c>
      <c r="D229" s="832" t="s">
        <v>3482</v>
      </c>
      <c r="E229" s="832" t="s">
        <v>3483</v>
      </c>
      <c r="F229" s="849"/>
      <c r="G229" s="849"/>
      <c r="H229" s="849"/>
      <c r="I229" s="849"/>
      <c r="J229" s="849">
        <v>1</v>
      </c>
      <c r="K229" s="849">
        <v>801</v>
      </c>
      <c r="L229" s="849">
        <v>1</v>
      </c>
      <c r="M229" s="849">
        <v>801</v>
      </c>
      <c r="N229" s="849">
        <v>1</v>
      </c>
      <c r="O229" s="849">
        <v>802</v>
      </c>
      <c r="P229" s="837">
        <v>1.0012484394506866</v>
      </c>
      <c r="Q229" s="850">
        <v>802</v>
      </c>
    </row>
    <row r="230" spans="1:17" ht="14.4" customHeight="1" x14ac:dyDescent="0.3">
      <c r="A230" s="831" t="s">
        <v>3908</v>
      </c>
      <c r="B230" s="832" t="s">
        <v>3481</v>
      </c>
      <c r="C230" s="832" t="s">
        <v>2901</v>
      </c>
      <c r="D230" s="832" t="s">
        <v>4056</v>
      </c>
      <c r="E230" s="832" t="s">
        <v>4057</v>
      </c>
      <c r="F230" s="849">
        <v>151</v>
      </c>
      <c r="G230" s="849">
        <v>26727</v>
      </c>
      <c r="H230" s="849">
        <v>1.1021897810218979</v>
      </c>
      <c r="I230" s="849">
        <v>177</v>
      </c>
      <c r="J230" s="849">
        <v>137</v>
      </c>
      <c r="K230" s="849">
        <v>24249</v>
      </c>
      <c r="L230" s="849">
        <v>1</v>
      </c>
      <c r="M230" s="849">
        <v>177</v>
      </c>
      <c r="N230" s="849">
        <v>126</v>
      </c>
      <c r="O230" s="849">
        <v>22428</v>
      </c>
      <c r="P230" s="837">
        <v>0.92490411975751574</v>
      </c>
      <c r="Q230" s="850">
        <v>178</v>
      </c>
    </row>
    <row r="231" spans="1:17" ht="14.4" customHeight="1" x14ac:dyDescent="0.3">
      <c r="A231" s="831" t="s">
        <v>3908</v>
      </c>
      <c r="B231" s="832" t="s">
        <v>3481</v>
      </c>
      <c r="C231" s="832" t="s">
        <v>2901</v>
      </c>
      <c r="D231" s="832" t="s">
        <v>4058</v>
      </c>
      <c r="E231" s="832" t="s">
        <v>4059</v>
      </c>
      <c r="F231" s="849">
        <v>227</v>
      </c>
      <c r="G231" s="849">
        <v>464896</v>
      </c>
      <c r="H231" s="849">
        <v>1.418057589067838</v>
      </c>
      <c r="I231" s="849">
        <v>2048</v>
      </c>
      <c r="J231" s="849">
        <v>160</v>
      </c>
      <c r="K231" s="849">
        <v>327840</v>
      </c>
      <c r="L231" s="849">
        <v>1</v>
      </c>
      <c r="M231" s="849">
        <v>2049</v>
      </c>
      <c r="N231" s="849">
        <v>217</v>
      </c>
      <c r="O231" s="849">
        <v>444850</v>
      </c>
      <c r="P231" s="837">
        <v>1.3569119082479257</v>
      </c>
      <c r="Q231" s="850">
        <v>2050</v>
      </c>
    </row>
    <row r="232" spans="1:17" ht="14.4" customHeight="1" x14ac:dyDescent="0.3">
      <c r="A232" s="831" t="s">
        <v>3908</v>
      </c>
      <c r="B232" s="832" t="s">
        <v>3481</v>
      </c>
      <c r="C232" s="832" t="s">
        <v>2901</v>
      </c>
      <c r="D232" s="832" t="s">
        <v>4060</v>
      </c>
      <c r="E232" s="832" t="s">
        <v>4061</v>
      </c>
      <c r="F232" s="849">
        <v>32</v>
      </c>
      <c r="G232" s="849">
        <v>87552</v>
      </c>
      <c r="H232" s="849">
        <v>0.78020264309329246</v>
      </c>
      <c r="I232" s="849">
        <v>2736</v>
      </c>
      <c r="J232" s="849">
        <v>41</v>
      </c>
      <c r="K232" s="849">
        <v>112217</v>
      </c>
      <c r="L232" s="849">
        <v>1</v>
      </c>
      <c r="M232" s="849">
        <v>2737</v>
      </c>
      <c r="N232" s="849">
        <v>49</v>
      </c>
      <c r="O232" s="849">
        <v>134113</v>
      </c>
      <c r="P232" s="837">
        <v>1.1951219512195121</v>
      </c>
      <c r="Q232" s="850">
        <v>2737</v>
      </c>
    </row>
    <row r="233" spans="1:17" ht="14.4" customHeight="1" x14ac:dyDescent="0.3">
      <c r="A233" s="831" t="s">
        <v>3908</v>
      </c>
      <c r="B233" s="832" t="s">
        <v>3481</v>
      </c>
      <c r="C233" s="832" t="s">
        <v>2901</v>
      </c>
      <c r="D233" s="832" t="s">
        <v>4062</v>
      </c>
      <c r="E233" s="832" t="s">
        <v>4063</v>
      </c>
      <c r="F233" s="849"/>
      <c r="G233" s="849"/>
      <c r="H233" s="849"/>
      <c r="I233" s="849"/>
      <c r="J233" s="849">
        <v>2</v>
      </c>
      <c r="K233" s="849">
        <v>10538</v>
      </c>
      <c r="L233" s="849">
        <v>1</v>
      </c>
      <c r="M233" s="849">
        <v>5269</v>
      </c>
      <c r="N233" s="849"/>
      <c r="O233" s="849"/>
      <c r="P233" s="837"/>
      <c r="Q233" s="850"/>
    </row>
    <row r="234" spans="1:17" ht="14.4" customHeight="1" x14ac:dyDescent="0.3">
      <c r="A234" s="831" t="s">
        <v>3908</v>
      </c>
      <c r="B234" s="832" t="s">
        <v>3481</v>
      </c>
      <c r="C234" s="832" t="s">
        <v>2901</v>
      </c>
      <c r="D234" s="832" t="s">
        <v>4064</v>
      </c>
      <c r="E234" s="832" t="s">
        <v>4065</v>
      </c>
      <c r="F234" s="849">
        <v>7</v>
      </c>
      <c r="G234" s="849">
        <v>14791</v>
      </c>
      <c r="H234" s="849">
        <v>7</v>
      </c>
      <c r="I234" s="849">
        <v>2113</v>
      </c>
      <c r="J234" s="849">
        <v>1</v>
      </c>
      <c r="K234" s="849">
        <v>2113</v>
      </c>
      <c r="L234" s="849">
        <v>1</v>
      </c>
      <c r="M234" s="849">
        <v>2113</v>
      </c>
      <c r="N234" s="849">
        <v>2</v>
      </c>
      <c r="O234" s="849">
        <v>4228</v>
      </c>
      <c r="P234" s="837">
        <v>2.0009465215333648</v>
      </c>
      <c r="Q234" s="850">
        <v>2114</v>
      </c>
    </row>
    <row r="235" spans="1:17" ht="14.4" customHeight="1" x14ac:dyDescent="0.3">
      <c r="A235" s="831" t="s">
        <v>3908</v>
      </c>
      <c r="B235" s="832" t="s">
        <v>3481</v>
      </c>
      <c r="C235" s="832" t="s">
        <v>2901</v>
      </c>
      <c r="D235" s="832" t="s">
        <v>4066</v>
      </c>
      <c r="E235" s="832" t="s">
        <v>4067</v>
      </c>
      <c r="F235" s="849">
        <v>6</v>
      </c>
      <c r="G235" s="849">
        <v>930</v>
      </c>
      <c r="H235" s="849">
        <v>1.5</v>
      </c>
      <c r="I235" s="849">
        <v>155</v>
      </c>
      <c r="J235" s="849">
        <v>4</v>
      </c>
      <c r="K235" s="849">
        <v>620</v>
      </c>
      <c r="L235" s="849">
        <v>1</v>
      </c>
      <c r="M235" s="849">
        <v>155</v>
      </c>
      <c r="N235" s="849">
        <v>3</v>
      </c>
      <c r="O235" s="849">
        <v>465</v>
      </c>
      <c r="P235" s="837">
        <v>0.75</v>
      </c>
      <c r="Q235" s="850">
        <v>155</v>
      </c>
    </row>
    <row r="236" spans="1:17" ht="14.4" customHeight="1" x14ac:dyDescent="0.3">
      <c r="A236" s="831" t="s">
        <v>3908</v>
      </c>
      <c r="B236" s="832" t="s">
        <v>3481</v>
      </c>
      <c r="C236" s="832" t="s">
        <v>2901</v>
      </c>
      <c r="D236" s="832" t="s">
        <v>4068</v>
      </c>
      <c r="E236" s="832" t="s">
        <v>4069</v>
      </c>
      <c r="F236" s="849">
        <v>8</v>
      </c>
      <c r="G236" s="849">
        <v>1592</v>
      </c>
      <c r="H236" s="849">
        <v>1.1428571428571428</v>
      </c>
      <c r="I236" s="849">
        <v>199</v>
      </c>
      <c r="J236" s="849">
        <v>7</v>
      </c>
      <c r="K236" s="849">
        <v>1393</v>
      </c>
      <c r="L236" s="849">
        <v>1</v>
      </c>
      <c r="M236" s="849">
        <v>199</v>
      </c>
      <c r="N236" s="849">
        <v>7</v>
      </c>
      <c r="O236" s="849">
        <v>1400</v>
      </c>
      <c r="P236" s="837">
        <v>1.0050251256281406</v>
      </c>
      <c r="Q236" s="850">
        <v>200</v>
      </c>
    </row>
    <row r="237" spans="1:17" ht="14.4" customHeight="1" x14ac:dyDescent="0.3">
      <c r="A237" s="831" t="s">
        <v>3908</v>
      </c>
      <c r="B237" s="832" t="s">
        <v>3481</v>
      </c>
      <c r="C237" s="832" t="s">
        <v>2901</v>
      </c>
      <c r="D237" s="832" t="s">
        <v>4070</v>
      </c>
      <c r="E237" s="832" t="s">
        <v>4071</v>
      </c>
      <c r="F237" s="849">
        <v>1947</v>
      </c>
      <c r="G237" s="849">
        <v>397188</v>
      </c>
      <c r="H237" s="849">
        <v>1.1300058038305281</v>
      </c>
      <c r="I237" s="849">
        <v>204</v>
      </c>
      <c r="J237" s="849">
        <v>1723</v>
      </c>
      <c r="K237" s="849">
        <v>351492</v>
      </c>
      <c r="L237" s="849">
        <v>1</v>
      </c>
      <c r="M237" s="849">
        <v>204</v>
      </c>
      <c r="N237" s="849">
        <v>2227</v>
      </c>
      <c r="O237" s="849">
        <v>456535</v>
      </c>
      <c r="P237" s="837">
        <v>1.2988489069452505</v>
      </c>
      <c r="Q237" s="850">
        <v>205</v>
      </c>
    </row>
    <row r="238" spans="1:17" ht="14.4" customHeight="1" x14ac:dyDescent="0.3">
      <c r="A238" s="831" t="s">
        <v>3908</v>
      </c>
      <c r="B238" s="832" t="s">
        <v>3481</v>
      </c>
      <c r="C238" s="832" t="s">
        <v>2901</v>
      </c>
      <c r="D238" s="832" t="s">
        <v>4072</v>
      </c>
      <c r="E238" s="832" t="s">
        <v>4073</v>
      </c>
      <c r="F238" s="849">
        <v>3</v>
      </c>
      <c r="G238" s="849">
        <v>489</v>
      </c>
      <c r="H238" s="849">
        <v>0.6</v>
      </c>
      <c r="I238" s="849">
        <v>163</v>
      </c>
      <c r="J238" s="849">
        <v>5</v>
      </c>
      <c r="K238" s="849">
        <v>815</v>
      </c>
      <c r="L238" s="849">
        <v>1</v>
      </c>
      <c r="M238" s="849">
        <v>163</v>
      </c>
      <c r="N238" s="849">
        <v>4</v>
      </c>
      <c r="O238" s="849">
        <v>652</v>
      </c>
      <c r="P238" s="837">
        <v>0.8</v>
      </c>
      <c r="Q238" s="850">
        <v>163</v>
      </c>
    </row>
    <row r="239" spans="1:17" ht="14.4" customHeight="1" x14ac:dyDescent="0.3">
      <c r="A239" s="831" t="s">
        <v>3908</v>
      </c>
      <c r="B239" s="832" t="s">
        <v>3481</v>
      </c>
      <c r="C239" s="832" t="s">
        <v>2901</v>
      </c>
      <c r="D239" s="832" t="s">
        <v>4074</v>
      </c>
      <c r="E239" s="832" t="s">
        <v>4075</v>
      </c>
      <c r="F239" s="849">
        <v>89</v>
      </c>
      <c r="G239" s="849">
        <v>191706</v>
      </c>
      <c r="H239" s="849">
        <v>1.0982555641488356</v>
      </c>
      <c r="I239" s="849">
        <v>2154</v>
      </c>
      <c r="J239" s="849">
        <v>81</v>
      </c>
      <c r="K239" s="849">
        <v>174555</v>
      </c>
      <c r="L239" s="849">
        <v>1</v>
      </c>
      <c r="M239" s="849">
        <v>2155</v>
      </c>
      <c r="N239" s="849">
        <v>88</v>
      </c>
      <c r="O239" s="849">
        <v>189728</v>
      </c>
      <c r="P239" s="837">
        <v>1.0869238921829796</v>
      </c>
      <c r="Q239" s="850">
        <v>2156</v>
      </c>
    </row>
    <row r="240" spans="1:17" ht="14.4" customHeight="1" x14ac:dyDescent="0.3">
      <c r="A240" s="831" t="s">
        <v>3908</v>
      </c>
      <c r="B240" s="832" t="s">
        <v>3481</v>
      </c>
      <c r="C240" s="832" t="s">
        <v>2901</v>
      </c>
      <c r="D240" s="832" t="s">
        <v>4076</v>
      </c>
      <c r="E240" s="832" t="s">
        <v>4045</v>
      </c>
      <c r="F240" s="849">
        <v>40</v>
      </c>
      <c r="G240" s="849">
        <v>75520</v>
      </c>
      <c r="H240" s="849">
        <v>1.1105229104170342</v>
      </c>
      <c r="I240" s="849">
        <v>1888</v>
      </c>
      <c r="J240" s="849">
        <v>36</v>
      </c>
      <c r="K240" s="849">
        <v>68004</v>
      </c>
      <c r="L240" s="849">
        <v>1</v>
      </c>
      <c r="M240" s="849">
        <v>1889</v>
      </c>
      <c r="N240" s="849">
        <v>42</v>
      </c>
      <c r="O240" s="849">
        <v>79338</v>
      </c>
      <c r="P240" s="837">
        <v>1.1666666666666667</v>
      </c>
      <c r="Q240" s="850">
        <v>1889</v>
      </c>
    </row>
    <row r="241" spans="1:17" ht="14.4" customHeight="1" x14ac:dyDescent="0.3">
      <c r="A241" s="831" t="s">
        <v>3908</v>
      </c>
      <c r="B241" s="832" t="s">
        <v>3481</v>
      </c>
      <c r="C241" s="832" t="s">
        <v>2901</v>
      </c>
      <c r="D241" s="832" t="s">
        <v>4077</v>
      </c>
      <c r="E241" s="832" t="s">
        <v>4078</v>
      </c>
      <c r="F241" s="849">
        <v>4</v>
      </c>
      <c r="G241" s="849">
        <v>652</v>
      </c>
      <c r="H241" s="849"/>
      <c r="I241" s="849">
        <v>163</v>
      </c>
      <c r="J241" s="849"/>
      <c r="K241" s="849"/>
      <c r="L241" s="849"/>
      <c r="M241" s="849"/>
      <c r="N241" s="849">
        <v>1</v>
      </c>
      <c r="O241" s="849">
        <v>163</v>
      </c>
      <c r="P241" s="837"/>
      <c r="Q241" s="850">
        <v>163</v>
      </c>
    </row>
    <row r="242" spans="1:17" ht="14.4" customHeight="1" x14ac:dyDescent="0.3">
      <c r="A242" s="831" t="s">
        <v>3908</v>
      </c>
      <c r="B242" s="832" t="s">
        <v>3481</v>
      </c>
      <c r="C242" s="832" t="s">
        <v>2901</v>
      </c>
      <c r="D242" s="832" t="s">
        <v>4079</v>
      </c>
      <c r="E242" s="832" t="s">
        <v>4080</v>
      </c>
      <c r="F242" s="849"/>
      <c r="G242" s="849"/>
      <c r="H242" s="849"/>
      <c r="I242" s="849"/>
      <c r="J242" s="849">
        <v>1</v>
      </c>
      <c r="K242" s="849">
        <v>9838</v>
      </c>
      <c r="L242" s="849">
        <v>1</v>
      </c>
      <c r="M242" s="849">
        <v>9838</v>
      </c>
      <c r="N242" s="849">
        <v>1</v>
      </c>
      <c r="O242" s="849">
        <v>9840</v>
      </c>
      <c r="P242" s="837">
        <v>1.0002032933523073</v>
      </c>
      <c r="Q242" s="850">
        <v>9840</v>
      </c>
    </row>
    <row r="243" spans="1:17" ht="14.4" customHeight="1" x14ac:dyDescent="0.3">
      <c r="A243" s="831" t="s">
        <v>3908</v>
      </c>
      <c r="B243" s="832" t="s">
        <v>3481</v>
      </c>
      <c r="C243" s="832" t="s">
        <v>2901</v>
      </c>
      <c r="D243" s="832" t="s">
        <v>4081</v>
      </c>
      <c r="E243" s="832" t="s">
        <v>4082</v>
      </c>
      <c r="F243" s="849">
        <v>23</v>
      </c>
      <c r="G243" s="849">
        <v>194557</v>
      </c>
      <c r="H243" s="849">
        <v>1.2103832275724773</v>
      </c>
      <c r="I243" s="849">
        <v>8459</v>
      </c>
      <c r="J243" s="849">
        <v>19</v>
      </c>
      <c r="K243" s="849">
        <v>160740</v>
      </c>
      <c r="L243" s="849">
        <v>1</v>
      </c>
      <c r="M243" s="849">
        <v>8460</v>
      </c>
      <c r="N243" s="849">
        <v>23</v>
      </c>
      <c r="O243" s="849">
        <v>194626</v>
      </c>
      <c r="P243" s="837">
        <v>1.2108124922234664</v>
      </c>
      <c r="Q243" s="850">
        <v>8462</v>
      </c>
    </row>
    <row r="244" spans="1:17" ht="14.4" customHeight="1" x14ac:dyDescent="0.3">
      <c r="A244" s="831" t="s">
        <v>3908</v>
      </c>
      <c r="B244" s="832" t="s">
        <v>3481</v>
      </c>
      <c r="C244" s="832" t="s">
        <v>2901</v>
      </c>
      <c r="D244" s="832" t="s">
        <v>4083</v>
      </c>
      <c r="E244" s="832" t="s">
        <v>4084</v>
      </c>
      <c r="F244" s="849"/>
      <c r="G244" s="849"/>
      <c r="H244" s="849"/>
      <c r="I244" s="849"/>
      <c r="J244" s="849">
        <v>6</v>
      </c>
      <c r="K244" s="849">
        <v>1554</v>
      </c>
      <c r="L244" s="849">
        <v>1</v>
      </c>
      <c r="M244" s="849">
        <v>259</v>
      </c>
      <c r="N244" s="849">
        <v>11</v>
      </c>
      <c r="O244" s="849">
        <v>2860</v>
      </c>
      <c r="P244" s="837">
        <v>1.8404118404118404</v>
      </c>
      <c r="Q244" s="850">
        <v>260</v>
      </c>
    </row>
    <row r="245" spans="1:17" ht="14.4" customHeight="1" x14ac:dyDescent="0.3">
      <c r="A245" s="831" t="s">
        <v>3908</v>
      </c>
      <c r="B245" s="832" t="s">
        <v>3481</v>
      </c>
      <c r="C245" s="832" t="s">
        <v>2901</v>
      </c>
      <c r="D245" s="832" t="s">
        <v>4085</v>
      </c>
      <c r="E245" s="832" t="s">
        <v>4086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2055</v>
      </c>
      <c r="P245" s="837"/>
      <c r="Q245" s="850">
        <v>2055</v>
      </c>
    </row>
    <row r="246" spans="1:17" ht="14.4" customHeight="1" x14ac:dyDescent="0.3">
      <c r="A246" s="831" t="s">
        <v>4087</v>
      </c>
      <c r="B246" s="832" t="s">
        <v>4088</v>
      </c>
      <c r="C246" s="832" t="s">
        <v>2901</v>
      </c>
      <c r="D246" s="832" t="s">
        <v>4089</v>
      </c>
      <c r="E246" s="832" t="s">
        <v>4090</v>
      </c>
      <c r="F246" s="849">
        <v>280</v>
      </c>
      <c r="G246" s="849">
        <v>59080</v>
      </c>
      <c r="H246" s="849">
        <v>1.4893617021276595</v>
      </c>
      <c r="I246" s="849">
        <v>211</v>
      </c>
      <c r="J246" s="849">
        <v>188</v>
      </c>
      <c r="K246" s="849">
        <v>39668</v>
      </c>
      <c r="L246" s="849">
        <v>1</v>
      </c>
      <c r="M246" s="849">
        <v>211</v>
      </c>
      <c r="N246" s="849">
        <v>188</v>
      </c>
      <c r="O246" s="849">
        <v>39856</v>
      </c>
      <c r="P246" s="837">
        <v>1.0047393364928909</v>
      </c>
      <c r="Q246" s="850">
        <v>212</v>
      </c>
    </row>
    <row r="247" spans="1:17" ht="14.4" customHeight="1" x14ac:dyDescent="0.3">
      <c r="A247" s="831" t="s">
        <v>4087</v>
      </c>
      <c r="B247" s="832" t="s">
        <v>4088</v>
      </c>
      <c r="C247" s="832" t="s">
        <v>2901</v>
      </c>
      <c r="D247" s="832" t="s">
        <v>4091</v>
      </c>
      <c r="E247" s="832" t="s">
        <v>4090</v>
      </c>
      <c r="F247" s="849">
        <v>3</v>
      </c>
      <c r="G247" s="849">
        <v>261</v>
      </c>
      <c r="H247" s="849"/>
      <c r="I247" s="849">
        <v>87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4087</v>
      </c>
      <c r="B248" s="832" t="s">
        <v>4088</v>
      </c>
      <c r="C248" s="832" t="s">
        <v>2901</v>
      </c>
      <c r="D248" s="832" t="s">
        <v>4092</v>
      </c>
      <c r="E248" s="832" t="s">
        <v>4093</v>
      </c>
      <c r="F248" s="849">
        <v>116</v>
      </c>
      <c r="G248" s="849">
        <v>34916</v>
      </c>
      <c r="H248" s="849">
        <v>0.4280442804428044</v>
      </c>
      <c r="I248" s="849">
        <v>301</v>
      </c>
      <c r="J248" s="849">
        <v>271</v>
      </c>
      <c r="K248" s="849">
        <v>81571</v>
      </c>
      <c r="L248" s="849">
        <v>1</v>
      </c>
      <c r="M248" s="849">
        <v>301</v>
      </c>
      <c r="N248" s="849">
        <v>165</v>
      </c>
      <c r="O248" s="849">
        <v>49830</v>
      </c>
      <c r="P248" s="837">
        <v>0.61087886626374566</v>
      </c>
      <c r="Q248" s="850">
        <v>302</v>
      </c>
    </row>
    <row r="249" spans="1:17" ht="14.4" customHeight="1" x14ac:dyDescent="0.3">
      <c r="A249" s="831" t="s">
        <v>4087</v>
      </c>
      <c r="B249" s="832" t="s">
        <v>4088</v>
      </c>
      <c r="C249" s="832" t="s">
        <v>2901</v>
      </c>
      <c r="D249" s="832" t="s">
        <v>4094</v>
      </c>
      <c r="E249" s="832" t="s">
        <v>4095</v>
      </c>
      <c r="F249" s="849">
        <v>3</v>
      </c>
      <c r="G249" s="849">
        <v>297</v>
      </c>
      <c r="H249" s="849"/>
      <c r="I249" s="849">
        <v>99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4087</v>
      </c>
      <c r="B250" s="832" t="s">
        <v>4088</v>
      </c>
      <c r="C250" s="832" t="s">
        <v>2901</v>
      </c>
      <c r="D250" s="832" t="s">
        <v>4096</v>
      </c>
      <c r="E250" s="832" t="s">
        <v>4097</v>
      </c>
      <c r="F250" s="849">
        <v>135</v>
      </c>
      <c r="G250" s="849">
        <v>18495</v>
      </c>
      <c r="H250" s="849">
        <v>1.2616822429906542</v>
      </c>
      <c r="I250" s="849">
        <v>137</v>
      </c>
      <c r="J250" s="849">
        <v>107</v>
      </c>
      <c r="K250" s="849">
        <v>14659</v>
      </c>
      <c r="L250" s="849">
        <v>1</v>
      </c>
      <c r="M250" s="849">
        <v>137</v>
      </c>
      <c r="N250" s="849">
        <v>92</v>
      </c>
      <c r="O250" s="849">
        <v>12604</v>
      </c>
      <c r="P250" s="837">
        <v>0.85981308411214952</v>
      </c>
      <c r="Q250" s="850">
        <v>137</v>
      </c>
    </row>
    <row r="251" spans="1:17" ht="14.4" customHeight="1" x14ac:dyDescent="0.3">
      <c r="A251" s="831" t="s">
        <v>4087</v>
      </c>
      <c r="B251" s="832" t="s">
        <v>4088</v>
      </c>
      <c r="C251" s="832" t="s">
        <v>2901</v>
      </c>
      <c r="D251" s="832" t="s">
        <v>4098</v>
      </c>
      <c r="E251" s="832" t="s">
        <v>4097</v>
      </c>
      <c r="F251" s="849">
        <v>1</v>
      </c>
      <c r="G251" s="849">
        <v>183</v>
      </c>
      <c r="H251" s="849"/>
      <c r="I251" s="849">
        <v>183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4087</v>
      </c>
      <c r="B252" s="832" t="s">
        <v>4088</v>
      </c>
      <c r="C252" s="832" t="s">
        <v>2901</v>
      </c>
      <c r="D252" s="832" t="s">
        <v>4099</v>
      </c>
      <c r="E252" s="832" t="s">
        <v>4100</v>
      </c>
      <c r="F252" s="849">
        <v>1</v>
      </c>
      <c r="G252" s="849">
        <v>639</v>
      </c>
      <c r="H252" s="849"/>
      <c r="I252" s="849">
        <v>639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4087</v>
      </c>
      <c r="B253" s="832" t="s">
        <v>4088</v>
      </c>
      <c r="C253" s="832" t="s">
        <v>2901</v>
      </c>
      <c r="D253" s="832" t="s">
        <v>4101</v>
      </c>
      <c r="E253" s="832" t="s">
        <v>4102</v>
      </c>
      <c r="F253" s="849">
        <v>4</v>
      </c>
      <c r="G253" s="849">
        <v>692</v>
      </c>
      <c r="H253" s="849">
        <v>0.36363636363636365</v>
      </c>
      <c r="I253" s="849">
        <v>173</v>
      </c>
      <c r="J253" s="849">
        <v>11</v>
      </c>
      <c r="K253" s="849">
        <v>1903</v>
      </c>
      <c r="L253" s="849">
        <v>1</v>
      </c>
      <c r="M253" s="849">
        <v>173</v>
      </c>
      <c r="N253" s="849">
        <v>7</v>
      </c>
      <c r="O253" s="849">
        <v>1218</v>
      </c>
      <c r="P253" s="837">
        <v>0.64004203888596956</v>
      </c>
      <c r="Q253" s="850">
        <v>174</v>
      </c>
    </row>
    <row r="254" spans="1:17" ht="14.4" customHeight="1" x14ac:dyDescent="0.3">
      <c r="A254" s="831" t="s">
        <v>4087</v>
      </c>
      <c r="B254" s="832" t="s">
        <v>4088</v>
      </c>
      <c r="C254" s="832" t="s">
        <v>2901</v>
      </c>
      <c r="D254" s="832" t="s">
        <v>4103</v>
      </c>
      <c r="E254" s="832" t="s">
        <v>4104</v>
      </c>
      <c r="F254" s="849">
        <v>71</v>
      </c>
      <c r="G254" s="849">
        <v>19383</v>
      </c>
      <c r="H254" s="849"/>
      <c r="I254" s="849">
        <v>273</v>
      </c>
      <c r="J254" s="849"/>
      <c r="K254" s="849"/>
      <c r="L254" s="849"/>
      <c r="M254" s="849"/>
      <c r="N254" s="849">
        <v>66</v>
      </c>
      <c r="O254" s="849">
        <v>18084</v>
      </c>
      <c r="P254" s="837"/>
      <c r="Q254" s="850">
        <v>274</v>
      </c>
    </row>
    <row r="255" spans="1:17" ht="14.4" customHeight="1" x14ac:dyDescent="0.3">
      <c r="A255" s="831" t="s">
        <v>4087</v>
      </c>
      <c r="B255" s="832" t="s">
        <v>4088</v>
      </c>
      <c r="C255" s="832" t="s">
        <v>2901</v>
      </c>
      <c r="D255" s="832" t="s">
        <v>4105</v>
      </c>
      <c r="E255" s="832" t="s">
        <v>4106</v>
      </c>
      <c r="F255" s="849">
        <v>92</v>
      </c>
      <c r="G255" s="849">
        <v>13064</v>
      </c>
      <c r="H255" s="849">
        <v>1.4838709677419355</v>
      </c>
      <c r="I255" s="849">
        <v>142</v>
      </c>
      <c r="J255" s="849">
        <v>62</v>
      </c>
      <c r="K255" s="849">
        <v>8804</v>
      </c>
      <c r="L255" s="849">
        <v>1</v>
      </c>
      <c r="M255" s="849">
        <v>142</v>
      </c>
      <c r="N255" s="849">
        <v>70</v>
      </c>
      <c r="O255" s="849">
        <v>9940</v>
      </c>
      <c r="P255" s="837">
        <v>1.1290322580645162</v>
      </c>
      <c r="Q255" s="850">
        <v>142</v>
      </c>
    </row>
    <row r="256" spans="1:17" ht="14.4" customHeight="1" x14ac:dyDescent="0.3">
      <c r="A256" s="831" t="s">
        <v>4087</v>
      </c>
      <c r="B256" s="832" t="s">
        <v>4088</v>
      </c>
      <c r="C256" s="832" t="s">
        <v>2901</v>
      </c>
      <c r="D256" s="832" t="s">
        <v>4107</v>
      </c>
      <c r="E256" s="832" t="s">
        <v>4106</v>
      </c>
      <c r="F256" s="849">
        <v>136</v>
      </c>
      <c r="G256" s="849">
        <v>10608</v>
      </c>
      <c r="H256" s="849">
        <v>1.2710280373831775</v>
      </c>
      <c r="I256" s="849">
        <v>78</v>
      </c>
      <c r="J256" s="849">
        <v>107</v>
      </c>
      <c r="K256" s="849">
        <v>8346</v>
      </c>
      <c r="L256" s="849">
        <v>1</v>
      </c>
      <c r="M256" s="849">
        <v>78</v>
      </c>
      <c r="N256" s="849">
        <v>92</v>
      </c>
      <c r="O256" s="849">
        <v>7176</v>
      </c>
      <c r="P256" s="837">
        <v>0.85981308411214952</v>
      </c>
      <c r="Q256" s="850">
        <v>78</v>
      </c>
    </row>
    <row r="257" spans="1:17" ht="14.4" customHeight="1" x14ac:dyDescent="0.3">
      <c r="A257" s="831" t="s">
        <v>4087</v>
      </c>
      <c r="B257" s="832" t="s">
        <v>4088</v>
      </c>
      <c r="C257" s="832" t="s">
        <v>2901</v>
      </c>
      <c r="D257" s="832" t="s">
        <v>4108</v>
      </c>
      <c r="E257" s="832" t="s">
        <v>4109</v>
      </c>
      <c r="F257" s="849">
        <v>92</v>
      </c>
      <c r="G257" s="849">
        <v>28796</v>
      </c>
      <c r="H257" s="849">
        <v>1.4791452640230121</v>
      </c>
      <c r="I257" s="849">
        <v>313</v>
      </c>
      <c r="J257" s="849">
        <v>62</v>
      </c>
      <c r="K257" s="849">
        <v>19468</v>
      </c>
      <c r="L257" s="849">
        <v>1</v>
      </c>
      <c r="M257" s="849">
        <v>314</v>
      </c>
      <c r="N257" s="849">
        <v>70</v>
      </c>
      <c r="O257" s="849">
        <v>21980</v>
      </c>
      <c r="P257" s="837">
        <v>1.1290322580645162</v>
      </c>
      <c r="Q257" s="850">
        <v>314</v>
      </c>
    </row>
    <row r="258" spans="1:17" ht="14.4" customHeight="1" x14ac:dyDescent="0.3">
      <c r="A258" s="831" t="s">
        <v>4087</v>
      </c>
      <c r="B258" s="832" t="s">
        <v>4088</v>
      </c>
      <c r="C258" s="832" t="s">
        <v>2901</v>
      </c>
      <c r="D258" s="832" t="s">
        <v>4110</v>
      </c>
      <c r="E258" s="832" t="s">
        <v>4111</v>
      </c>
      <c r="F258" s="849">
        <v>129</v>
      </c>
      <c r="G258" s="849">
        <v>21027</v>
      </c>
      <c r="H258" s="849">
        <v>0.78181818181818186</v>
      </c>
      <c r="I258" s="849">
        <v>163</v>
      </c>
      <c r="J258" s="849">
        <v>165</v>
      </c>
      <c r="K258" s="849">
        <v>26895</v>
      </c>
      <c r="L258" s="849">
        <v>1</v>
      </c>
      <c r="M258" s="849">
        <v>163</v>
      </c>
      <c r="N258" s="849">
        <v>90</v>
      </c>
      <c r="O258" s="849">
        <v>14670</v>
      </c>
      <c r="P258" s="837">
        <v>0.54545454545454541</v>
      </c>
      <c r="Q258" s="850">
        <v>163</v>
      </c>
    </row>
    <row r="259" spans="1:17" ht="14.4" customHeight="1" x14ac:dyDescent="0.3">
      <c r="A259" s="831" t="s">
        <v>4087</v>
      </c>
      <c r="B259" s="832" t="s">
        <v>4088</v>
      </c>
      <c r="C259" s="832" t="s">
        <v>2901</v>
      </c>
      <c r="D259" s="832" t="s">
        <v>4112</v>
      </c>
      <c r="E259" s="832" t="s">
        <v>4090</v>
      </c>
      <c r="F259" s="849">
        <v>262</v>
      </c>
      <c r="G259" s="849">
        <v>18864</v>
      </c>
      <c r="H259" s="849">
        <v>1.1909090909090909</v>
      </c>
      <c r="I259" s="849">
        <v>72</v>
      </c>
      <c r="J259" s="849">
        <v>220</v>
      </c>
      <c r="K259" s="849">
        <v>15840</v>
      </c>
      <c r="L259" s="849">
        <v>1</v>
      </c>
      <c r="M259" s="849">
        <v>72</v>
      </c>
      <c r="N259" s="849">
        <v>206</v>
      </c>
      <c r="O259" s="849">
        <v>14832</v>
      </c>
      <c r="P259" s="837">
        <v>0.9363636363636364</v>
      </c>
      <c r="Q259" s="850">
        <v>72</v>
      </c>
    </row>
    <row r="260" spans="1:17" ht="14.4" customHeight="1" x14ac:dyDescent="0.3">
      <c r="A260" s="831" t="s">
        <v>4087</v>
      </c>
      <c r="B260" s="832" t="s">
        <v>4088</v>
      </c>
      <c r="C260" s="832" t="s">
        <v>2901</v>
      </c>
      <c r="D260" s="832" t="s">
        <v>4113</v>
      </c>
      <c r="E260" s="832" t="s">
        <v>4114</v>
      </c>
      <c r="F260" s="849">
        <v>3</v>
      </c>
      <c r="G260" s="849">
        <v>687</v>
      </c>
      <c r="H260" s="849"/>
      <c r="I260" s="849">
        <v>229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4087</v>
      </c>
      <c r="B261" s="832" t="s">
        <v>4088</v>
      </c>
      <c r="C261" s="832" t="s">
        <v>2901</v>
      </c>
      <c r="D261" s="832" t="s">
        <v>4115</v>
      </c>
      <c r="E261" s="832" t="s">
        <v>4116</v>
      </c>
      <c r="F261" s="849">
        <v>6</v>
      </c>
      <c r="G261" s="849">
        <v>7266</v>
      </c>
      <c r="H261" s="849">
        <v>0.5</v>
      </c>
      <c r="I261" s="849">
        <v>1211</v>
      </c>
      <c r="J261" s="849">
        <v>12</v>
      </c>
      <c r="K261" s="849">
        <v>14532</v>
      </c>
      <c r="L261" s="849">
        <v>1</v>
      </c>
      <c r="M261" s="849">
        <v>1211</v>
      </c>
      <c r="N261" s="849">
        <v>12</v>
      </c>
      <c r="O261" s="849">
        <v>14544</v>
      </c>
      <c r="P261" s="837">
        <v>1.0008257638315441</v>
      </c>
      <c r="Q261" s="850">
        <v>1212</v>
      </c>
    </row>
    <row r="262" spans="1:17" ht="14.4" customHeight="1" x14ac:dyDescent="0.3">
      <c r="A262" s="831" t="s">
        <v>4087</v>
      </c>
      <c r="B262" s="832" t="s">
        <v>4088</v>
      </c>
      <c r="C262" s="832" t="s">
        <v>2901</v>
      </c>
      <c r="D262" s="832" t="s">
        <v>4117</v>
      </c>
      <c r="E262" s="832" t="s">
        <v>4118</v>
      </c>
      <c r="F262" s="849">
        <v>4</v>
      </c>
      <c r="G262" s="849">
        <v>456</v>
      </c>
      <c r="H262" s="849">
        <v>0.4</v>
      </c>
      <c r="I262" s="849">
        <v>114</v>
      </c>
      <c r="J262" s="849">
        <v>10</v>
      </c>
      <c r="K262" s="849">
        <v>1140</v>
      </c>
      <c r="L262" s="849">
        <v>1</v>
      </c>
      <c r="M262" s="849">
        <v>114</v>
      </c>
      <c r="N262" s="849">
        <v>7</v>
      </c>
      <c r="O262" s="849">
        <v>805</v>
      </c>
      <c r="P262" s="837">
        <v>0.70614035087719296</v>
      </c>
      <c r="Q262" s="850">
        <v>115</v>
      </c>
    </row>
    <row r="263" spans="1:17" ht="14.4" customHeight="1" x14ac:dyDescent="0.3">
      <c r="A263" s="831" t="s">
        <v>4087</v>
      </c>
      <c r="B263" s="832" t="s">
        <v>4088</v>
      </c>
      <c r="C263" s="832" t="s">
        <v>2901</v>
      </c>
      <c r="D263" s="832" t="s">
        <v>4119</v>
      </c>
      <c r="E263" s="832" t="s">
        <v>4120</v>
      </c>
      <c r="F263" s="849">
        <v>2</v>
      </c>
      <c r="G263" s="849">
        <v>692</v>
      </c>
      <c r="H263" s="849"/>
      <c r="I263" s="849">
        <v>346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4087</v>
      </c>
      <c r="B264" s="832" t="s">
        <v>4088</v>
      </c>
      <c r="C264" s="832" t="s">
        <v>2901</v>
      </c>
      <c r="D264" s="832" t="s">
        <v>4121</v>
      </c>
      <c r="E264" s="832" t="s">
        <v>4122</v>
      </c>
      <c r="F264" s="849">
        <v>1</v>
      </c>
      <c r="G264" s="849">
        <v>301</v>
      </c>
      <c r="H264" s="849"/>
      <c r="I264" s="849">
        <v>301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4123</v>
      </c>
      <c r="B265" s="832" t="s">
        <v>4124</v>
      </c>
      <c r="C265" s="832" t="s">
        <v>2901</v>
      </c>
      <c r="D265" s="832" t="s">
        <v>4125</v>
      </c>
      <c r="E265" s="832" t="s">
        <v>4126</v>
      </c>
      <c r="F265" s="849">
        <v>50</v>
      </c>
      <c r="G265" s="849">
        <v>2900</v>
      </c>
      <c r="H265" s="849">
        <v>0.8771929824561403</v>
      </c>
      <c r="I265" s="849">
        <v>58</v>
      </c>
      <c r="J265" s="849">
        <v>57</v>
      </c>
      <c r="K265" s="849">
        <v>3306</v>
      </c>
      <c r="L265" s="849">
        <v>1</v>
      </c>
      <c r="M265" s="849">
        <v>58</v>
      </c>
      <c r="N265" s="849">
        <v>35</v>
      </c>
      <c r="O265" s="849">
        <v>2030</v>
      </c>
      <c r="P265" s="837">
        <v>0.61403508771929827</v>
      </c>
      <c r="Q265" s="850">
        <v>58</v>
      </c>
    </row>
    <row r="266" spans="1:17" ht="14.4" customHeight="1" x14ac:dyDescent="0.3">
      <c r="A266" s="831" t="s">
        <v>4123</v>
      </c>
      <c r="B266" s="832" t="s">
        <v>4124</v>
      </c>
      <c r="C266" s="832" t="s">
        <v>2901</v>
      </c>
      <c r="D266" s="832" t="s">
        <v>4127</v>
      </c>
      <c r="E266" s="832" t="s">
        <v>4128</v>
      </c>
      <c r="F266" s="849">
        <v>6</v>
      </c>
      <c r="G266" s="849">
        <v>786</v>
      </c>
      <c r="H266" s="849">
        <v>0.8571428571428571</v>
      </c>
      <c r="I266" s="849">
        <v>131</v>
      </c>
      <c r="J266" s="849">
        <v>7</v>
      </c>
      <c r="K266" s="849">
        <v>917</v>
      </c>
      <c r="L266" s="849">
        <v>1</v>
      </c>
      <c r="M266" s="849">
        <v>131</v>
      </c>
      <c r="N266" s="849">
        <v>4</v>
      </c>
      <c r="O266" s="849">
        <v>528</v>
      </c>
      <c r="P266" s="837">
        <v>0.57579062159214833</v>
      </c>
      <c r="Q266" s="850">
        <v>132</v>
      </c>
    </row>
    <row r="267" spans="1:17" ht="14.4" customHeight="1" x14ac:dyDescent="0.3">
      <c r="A267" s="831" t="s">
        <v>4123</v>
      </c>
      <c r="B267" s="832" t="s">
        <v>4124</v>
      </c>
      <c r="C267" s="832" t="s">
        <v>2901</v>
      </c>
      <c r="D267" s="832" t="s">
        <v>4129</v>
      </c>
      <c r="E267" s="832" t="s">
        <v>4130</v>
      </c>
      <c r="F267" s="849">
        <v>1</v>
      </c>
      <c r="G267" s="849">
        <v>407</v>
      </c>
      <c r="H267" s="849"/>
      <c r="I267" s="849">
        <v>407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4123</v>
      </c>
      <c r="B268" s="832" t="s">
        <v>4124</v>
      </c>
      <c r="C268" s="832" t="s">
        <v>2901</v>
      </c>
      <c r="D268" s="832" t="s">
        <v>4131</v>
      </c>
      <c r="E268" s="832" t="s">
        <v>4132</v>
      </c>
      <c r="F268" s="849">
        <v>24</v>
      </c>
      <c r="G268" s="849">
        <v>4296</v>
      </c>
      <c r="H268" s="849">
        <v>1.8358974358974358</v>
      </c>
      <c r="I268" s="849">
        <v>179</v>
      </c>
      <c r="J268" s="849">
        <v>13</v>
      </c>
      <c r="K268" s="849">
        <v>2340</v>
      </c>
      <c r="L268" s="849">
        <v>1</v>
      </c>
      <c r="M268" s="849">
        <v>180</v>
      </c>
      <c r="N268" s="849">
        <v>5</v>
      </c>
      <c r="O268" s="849">
        <v>900</v>
      </c>
      <c r="P268" s="837">
        <v>0.38461538461538464</v>
      </c>
      <c r="Q268" s="850">
        <v>180</v>
      </c>
    </row>
    <row r="269" spans="1:17" ht="14.4" customHeight="1" x14ac:dyDescent="0.3">
      <c r="A269" s="831" t="s">
        <v>4123</v>
      </c>
      <c r="B269" s="832" t="s">
        <v>4124</v>
      </c>
      <c r="C269" s="832" t="s">
        <v>2901</v>
      </c>
      <c r="D269" s="832" t="s">
        <v>4133</v>
      </c>
      <c r="E269" s="832" t="s">
        <v>4134</v>
      </c>
      <c r="F269" s="849">
        <v>11</v>
      </c>
      <c r="G269" s="849">
        <v>3685</v>
      </c>
      <c r="H269" s="849">
        <v>0.91393849206349209</v>
      </c>
      <c r="I269" s="849">
        <v>335</v>
      </c>
      <c r="J269" s="849">
        <v>12</v>
      </c>
      <c r="K269" s="849">
        <v>4032</v>
      </c>
      <c r="L269" s="849">
        <v>1</v>
      </c>
      <c r="M269" s="849">
        <v>336</v>
      </c>
      <c r="N269" s="849">
        <v>25</v>
      </c>
      <c r="O269" s="849">
        <v>8425</v>
      </c>
      <c r="P269" s="837">
        <v>2.0895337301587302</v>
      </c>
      <c r="Q269" s="850">
        <v>337</v>
      </c>
    </row>
    <row r="270" spans="1:17" ht="14.4" customHeight="1" x14ac:dyDescent="0.3">
      <c r="A270" s="831" t="s">
        <v>4123</v>
      </c>
      <c r="B270" s="832" t="s">
        <v>4124</v>
      </c>
      <c r="C270" s="832" t="s">
        <v>2901</v>
      </c>
      <c r="D270" s="832" t="s">
        <v>4135</v>
      </c>
      <c r="E270" s="832" t="s">
        <v>4136</v>
      </c>
      <c r="F270" s="849">
        <v>305</v>
      </c>
      <c r="G270" s="849">
        <v>106445</v>
      </c>
      <c r="H270" s="849">
        <v>0.84254143646408841</v>
      </c>
      <c r="I270" s="849">
        <v>349</v>
      </c>
      <c r="J270" s="849">
        <v>362</v>
      </c>
      <c r="K270" s="849">
        <v>126338</v>
      </c>
      <c r="L270" s="849">
        <v>1</v>
      </c>
      <c r="M270" s="849">
        <v>349</v>
      </c>
      <c r="N270" s="849">
        <v>385</v>
      </c>
      <c r="O270" s="849">
        <v>134750</v>
      </c>
      <c r="P270" s="837">
        <v>1.0665832924377463</v>
      </c>
      <c r="Q270" s="850">
        <v>350</v>
      </c>
    </row>
    <row r="271" spans="1:17" ht="14.4" customHeight="1" x14ac:dyDescent="0.3">
      <c r="A271" s="831" t="s">
        <v>4123</v>
      </c>
      <c r="B271" s="832" t="s">
        <v>4124</v>
      </c>
      <c r="C271" s="832" t="s">
        <v>2901</v>
      </c>
      <c r="D271" s="832" t="s">
        <v>4137</v>
      </c>
      <c r="E271" s="832" t="s">
        <v>4138</v>
      </c>
      <c r="F271" s="849">
        <v>1</v>
      </c>
      <c r="G271" s="849">
        <v>117</v>
      </c>
      <c r="H271" s="849"/>
      <c r="I271" s="849">
        <v>117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4123</v>
      </c>
      <c r="B272" s="832" t="s">
        <v>4124</v>
      </c>
      <c r="C272" s="832" t="s">
        <v>2901</v>
      </c>
      <c r="D272" s="832" t="s">
        <v>4139</v>
      </c>
      <c r="E272" s="832" t="s">
        <v>4140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392</v>
      </c>
      <c r="P272" s="837"/>
      <c r="Q272" s="850">
        <v>392</v>
      </c>
    </row>
    <row r="273" spans="1:17" ht="14.4" customHeight="1" x14ac:dyDescent="0.3">
      <c r="A273" s="831" t="s">
        <v>4123</v>
      </c>
      <c r="B273" s="832" t="s">
        <v>4124</v>
      </c>
      <c r="C273" s="832" t="s">
        <v>2901</v>
      </c>
      <c r="D273" s="832" t="s">
        <v>4141</v>
      </c>
      <c r="E273" s="832" t="s">
        <v>4142</v>
      </c>
      <c r="F273" s="849">
        <v>1</v>
      </c>
      <c r="G273" s="849">
        <v>38</v>
      </c>
      <c r="H273" s="849"/>
      <c r="I273" s="849">
        <v>38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4123</v>
      </c>
      <c r="B274" s="832" t="s">
        <v>4124</v>
      </c>
      <c r="C274" s="832" t="s">
        <v>2901</v>
      </c>
      <c r="D274" s="832" t="s">
        <v>4143</v>
      </c>
      <c r="E274" s="832" t="s">
        <v>4144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707</v>
      </c>
      <c r="P274" s="837"/>
      <c r="Q274" s="850">
        <v>707</v>
      </c>
    </row>
    <row r="275" spans="1:17" ht="14.4" customHeight="1" x14ac:dyDescent="0.3">
      <c r="A275" s="831" t="s">
        <v>4123</v>
      </c>
      <c r="B275" s="832" t="s">
        <v>4124</v>
      </c>
      <c r="C275" s="832" t="s">
        <v>2901</v>
      </c>
      <c r="D275" s="832" t="s">
        <v>4145</v>
      </c>
      <c r="E275" s="832" t="s">
        <v>4146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148</v>
      </c>
      <c r="P275" s="837"/>
      <c r="Q275" s="850">
        <v>148</v>
      </c>
    </row>
    <row r="276" spans="1:17" ht="14.4" customHeight="1" x14ac:dyDescent="0.3">
      <c r="A276" s="831" t="s">
        <v>4123</v>
      </c>
      <c r="B276" s="832" t="s">
        <v>4124</v>
      </c>
      <c r="C276" s="832" t="s">
        <v>2901</v>
      </c>
      <c r="D276" s="832" t="s">
        <v>4147</v>
      </c>
      <c r="E276" s="832" t="s">
        <v>4148</v>
      </c>
      <c r="F276" s="849">
        <v>13</v>
      </c>
      <c r="G276" s="849">
        <v>3952</v>
      </c>
      <c r="H276" s="849">
        <v>0.76219864995178399</v>
      </c>
      <c r="I276" s="849">
        <v>304</v>
      </c>
      <c r="J276" s="849">
        <v>17</v>
      </c>
      <c r="K276" s="849">
        <v>5185</v>
      </c>
      <c r="L276" s="849">
        <v>1</v>
      </c>
      <c r="M276" s="849">
        <v>305</v>
      </c>
      <c r="N276" s="849">
        <v>18</v>
      </c>
      <c r="O276" s="849">
        <v>5490</v>
      </c>
      <c r="P276" s="837">
        <v>1.0588235294117647</v>
      </c>
      <c r="Q276" s="850">
        <v>305</v>
      </c>
    </row>
    <row r="277" spans="1:17" ht="14.4" customHeight="1" x14ac:dyDescent="0.3">
      <c r="A277" s="831" t="s">
        <v>4123</v>
      </c>
      <c r="B277" s="832" t="s">
        <v>4124</v>
      </c>
      <c r="C277" s="832" t="s">
        <v>2901</v>
      </c>
      <c r="D277" s="832" t="s">
        <v>4149</v>
      </c>
      <c r="E277" s="832" t="s">
        <v>4150</v>
      </c>
      <c r="F277" s="849">
        <v>55</v>
      </c>
      <c r="G277" s="849">
        <v>27170</v>
      </c>
      <c r="H277" s="849">
        <v>0.76388888888888884</v>
      </c>
      <c r="I277" s="849">
        <v>494</v>
      </c>
      <c r="J277" s="849">
        <v>72</v>
      </c>
      <c r="K277" s="849">
        <v>35568</v>
      </c>
      <c r="L277" s="849">
        <v>1</v>
      </c>
      <c r="M277" s="849">
        <v>494</v>
      </c>
      <c r="N277" s="849">
        <v>64</v>
      </c>
      <c r="O277" s="849">
        <v>31680</v>
      </c>
      <c r="P277" s="837">
        <v>0.89068825910931171</v>
      </c>
      <c r="Q277" s="850">
        <v>495</v>
      </c>
    </row>
    <row r="278" spans="1:17" ht="14.4" customHeight="1" x14ac:dyDescent="0.3">
      <c r="A278" s="831" t="s">
        <v>4123</v>
      </c>
      <c r="B278" s="832" t="s">
        <v>4124</v>
      </c>
      <c r="C278" s="832" t="s">
        <v>2901</v>
      </c>
      <c r="D278" s="832" t="s">
        <v>4151</v>
      </c>
      <c r="E278" s="832" t="s">
        <v>4152</v>
      </c>
      <c r="F278" s="849">
        <v>64</v>
      </c>
      <c r="G278" s="849">
        <v>23680</v>
      </c>
      <c r="H278" s="849">
        <v>0.72727272727272729</v>
      </c>
      <c r="I278" s="849">
        <v>370</v>
      </c>
      <c r="J278" s="849">
        <v>88</v>
      </c>
      <c r="K278" s="849">
        <v>32560</v>
      </c>
      <c r="L278" s="849">
        <v>1</v>
      </c>
      <c r="M278" s="849">
        <v>370</v>
      </c>
      <c r="N278" s="849">
        <v>73</v>
      </c>
      <c r="O278" s="849">
        <v>27083</v>
      </c>
      <c r="P278" s="837">
        <v>0.83178746928746927</v>
      </c>
      <c r="Q278" s="850">
        <v>371</v>
      </c>
    </row>
    <row r="279" spans="1:17" ht="14.4" customHeight="1" x14ac:dyDescent="0.3">
      <c r="A279" s="831" t="s">
        <v>4123</v>
      </c>
      <c r="B279" s="832" t="s">
        <v>4124</v>
      </c>
      <c r="C279" s="832" t="s">
        <v>2901</v>
      </c>
      <c r="D279" s="832" t="s">
        <v>4153</v>
      </c>
      <c r="E279" s="832" t="s">
        <v>4154</v>
      </c>
      <c r="F279" s="849">
        <v>1</v>
      </c>
      <c r="G279" s="849">
        <v>111</v>
      </c>
      <c r="H279" s="849"/>
      <c r="I279" s="849">
        <v>111</v>
      </c>
      <c r="J279" s="849"/>
      <c r="K279" s="849"/>
      <c r="L279" s="849"/>
      <c r="M279" s="849"/>
      <c r="N279" s="849">
        <v>2</v>
      </c>
      <c r="O279" s="849">
        <v>224</v>
      </c>
      <c r="P279" s="837"/>
      <c r="Q279" s="850">
        <v>112</v>
      </c>
    </row>
    <row r="280" spans="1:17" ht="14.4" customHeight="1" x14ac:dyDescent="0.3">
      <c r="A280" s="831" t="s">
        <v>4123</v>
      </c>
      <c r="B280" s="832" t="s">
        <v>4124</v>
      </c>
      <c r="C280" s="832" t="s">
        <v>2901</v>
      </c>
      <c r="D280" s="832" t="s">
        <v>4155</v>
      </c>
      <c r="E280" s="832" t="s">
        <v>4156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126</v>
      </c>
      <c r="P280" s="837"/>
      <c r="Q280" s="850">
        <v>126</v>
      </c>
    </row>
    <row r="281" spans="1:17" ht="14.4" customHeight="1" x14ac:dyDescent="0.3">
      <c r="A281" s="831" t="s">
        <v>4123</v>
      </c>
      <c r="B281" s="832" t="s">
        <v>4124</v>
      </c>
      <c r="C281" s="832" t="s">
        <v>2901</v>
      </c>
      <c r="D281" s="832" t="s">
        <v>4157</v>
      </c>
      <c r="E281" s="832" t="s">
        <v>4158</v>
      </c>
      <c r="F281" s="849">
        <v>1</v>
      </c>
      <c r="G281" s="849">
        <v>495</v>
      </c>
      <c r="H281" s="849"/>
      <c r="I281" s="849">
        <v>495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4123</v>
      </c>
      <c r="B282" s="832" t="s">
        <v>4124</v>
      </c>
      <c r="C282" s="832" t="s">
        <v>2901</v>
      </c>
      <c r="D282" s="832" t="s">
        <v>4159</v>
      </c>
      <c r="E282" s="832" t="s">
        <v>4160</v>
      </c>
      <c r="F282" s="849">
        <v>4</v>
      </c>
      <c r="G282" s="849">
        <v>1824</v>
      </c>
      <c r="H282" s="849">
        <v>0.44444444444444442</v>
      </c>
      <c r="I282" s="849">
        <v>456</v>
      </c>
      <c r="J282" s="849">
        <v>9</v>
      </c>
      <c r="K282" s="849">
        <v>4104</v>
      </c>
      <c r="L282" s="849">
        <v>1</v>
      </c>
      <c r="M282" s="849">
        <v>456</v>
      </c>
      <c r="N282" s="849">
        <v>6</v>
      </c>
      <c r="O282" s="849">
        <v>2748</v>
      </c>
      <c r="P282" s="837">
        <v>0.66959064327485385</v>
      </c>
      <c r="Q282" s="850">
        <v>458</v>
      </c>
    </row>
    <row r="283" spans="1:17" ht="14.4" customHeight="1" x14ac:dyDescent="0.3">
      <c r="A283" s="831" t="s">
        <v>4123</v>
      </c>
      <c r="B283" s="832" t="s">
        <v>4124</v>
      </c>
      <c r="C283" s="832" t="s">
        <v>2901</v>
      </c>
      <c r="D283" s="832" t="s">
        <v>4161</v>
      </c>
      <c r="E283" s="832" t="s">
        <v>4162</v>
      </c>
      <c r="F283" s="849">
        <v>232</v>
      </c>
      <c r="G283" s="849">
        <v>13456</v>
      </c>
      <c r="H283" s="849">
        <v>1.7575757575757576</v>
      </c>
      <c r="I283" s="849">
        <v>58</v>
      </c>
      <c r="J283" s="849">
        <v>132</v>
      </c>
      <c r="K283" s="849">
        <v>7656</v>
      </c>
      <c r="L283" s="849">
        <v>1</v>
      </c>
      <c r="M283" s="849">
        <v>58</v>
      </c>
      <c r="N283" s="849">
        <v>108</v>
      </c>
      <c r="O283" s="849">
        <v>6264</v>
      </c>
      <c r="P283" s="837">
        <v>0.81818181818181823</v>
      </c>
      <c r="Q283" s="850">
        <v>58</v>
      </c>
    </row>
    <row r="284" spans="1:17" ht="14.4" customHeight="1" x14ac:dyDescent="0.3">
      <c r="A284" s="831" t="s">
        <v>4123</v>
      </c>
      <c r="B284" s="832" t="s">
        <v>4124</v>
      </c>
      <c r="C284" s="832" t="s">
        <v>2901</v>
      </c>
      <c r="D284" s="832" t="s">
        <v>4163</v>
      </c>
      <c r="E284" s="832" t="s">
        <v>4164</v>
      </c>
      <c r="F284" s="849"/>
      <c r="G284" s="849"/>
      <c r="H284" s="849"/>
      <c r="I284" s="849"/>
      <c r="J284" s="849">
        <v>3</v>
      </c>
      <c r="K284" s="849">
        <v>6519</v>
      </c>
      <c r="L284" s="849">
        <v>1</v>
      </c>
      <c r="M284" s="849">
        <v>2173</v>
      </c>
      <c r="N284" s="849"/>
      <c r="O284" s="849"/>
      <c r="P284" s="837"/>
      <c r="Q284" s="850"/>
    </row>
    <row r="285" spans="1:17" ht="14.4" customHeight="1" x14ac:dyDescent="0.3">
      <c r="A285" s="831" t="s">
        <v>4123</v>
      </c>
      <c r="B285" s="832" t="s">
        <v>4124</v>
      </c>
      <c r="C285" s="832" t="s">
        <v>2901</v>
      </c>
      <c r="D285" s="832" t="s">
        <v>4165</v>
      </c>
      <c r="E285" s="832" t="s">
        <v>4166</v>
      </c>
      <c r="F285" s="849">
        <v>104</v>
      </c>
      <c r="G285" s="849">
        <v>18200</v>
      </c>
      <c r="H285" s="849">
        <v>0.50940438871473359</v>
      </c>
      <c r="I285" s="849">
        <v>175</v>
      </c>
      <c r="J285" s="849">
        <v>203</v>
      </c>
      <c r="K285" s="849">
        <v>35728</v>
      </c>
      <c r="L285" s="849">
        <v>1</v>
      </c>
      <c r="M285" s="849">
        <v>176</v>
      </c>
      <c r="N285" s="849">
        <v>192</v>
      </c>
      <c r="O285" s="849">
        <v>33792</v>
      </c>
      <c r="P285" s="837">
        <v>0.94581280788177335</v>
      </c>
      <c r="Q285" s="850">
        <v>176</v>
      </c>
    </row>
    <row r="286" spans="1:17" ht="14.4" customHeight="1" x14ac:dyDescent="0.3">
      <c r="A286" s="831" t="s">
        <v>4123</v>
      </c>
      <c r="B286" s="832" t="s">
        <v>4124</v>
      </c>
      <c r="C286" s="832" t="s">
        <v>2901</v>
      </c>
      <c r="D286" s="832" t="s">
        <v>4167</v>
      </c>
      <c r="E286" s="832" t="s">
        <v>4168</v>
      </c>
      <c r="F286" s="849"/>
      <c r="G286" s="849"/>
      <c r="H286" s="849"/>
      <c r="I286" s="849"/>
      <c r="J286" s="849"/>
      <c r="K286" s="849"/>
      <c r="L286" s="849"/>
      <c r="M286" s="849"/>
      <c r="N286" s="849">
        <v>2</v>
      </c>
      <c r="O286" s="849">
        <v>172</v>
      </c>
      <c r="P286" s="837"/>
      <c r="Q286" s="850">
        <v>86</v>
      </c>
    </row>
    <row r="287" spans="1:17" ht="14.4" customHeight="1" x14ac:dyDescent="0.3">
      <c r="A287" s="831" t="s">
        <v>4123</v>
      </c>
      <c r="B287" s="832" t="s">
        <v>4124</v>
      </c>
      <c r="C287" s="832" t="s">
        <v>2901</v>
      </c>
      <c r="D287" s="832" t="s">
        <v>4169</v>
      </c>
      <c r="E287" s="832" t="s">
        <v>4170</v>
      </c>
      <c r="F287" s="849">
        <v>4</v>
      </c>
      <c r="G287" s="849">
        <v>676</v>
      </c>
      <c r="H287" s="849">
        <v>0.56806722689075628</v>
      </c>
      <c r="I287" s="849">
        <v>169</v>
      </c>
      <c r="J287" s="849">
        <v>7</v>
      </c>
      <c r="K287" s="849">
        <v>1190</v>
      </c>
      <c r="L287" s="849">
        <v>1</v>
      </c>
      <c r="M287" s="849">
        <v>170</v>
      </c>
      <c r="N287" s="849">
        <v>7</v>
      </c>
      <c r="O287" s="849">
        <v>1190</v>
      </c>
      <c r="P287" s="837">
        <v>1</v>
      </c>
      <c r="Q287" s="850">
        <v>170</v>
      </c>
    </row>
    <row r="288" spans="1:17" ht="14.4" customHeight="1" x14ac:dyDescent="0.3">
      <c r="A288" s="831" t="s">
        <v>4123</v>
      </c>
      <c r="B288" s="832" t="s">
        <v>4124</v>
      </c>
      <c r="C288" s="832" t="s">
        <v>2901</v>
      </c>
      <c r="D288" s="832" t="s">
        <v>4171</v>
      </c>
      <c r="E288" s="832" t="s">
        <v>4172</v>
      </c>
      <c r="F288" s="849">
        <v>37</v>
      </c>
      <c r="G288" s="849">
        <v>78810</v>
      </c>
      <c r="H288" s="849">
        <v>1.0272954794306273</v>
      </c>
      <c r="I288" s="849">
        <v>2130</v>
      </c>
      <c r="J288" s="849">
        <v>36</v>
      </c>
      <c r="K288" s="849">
        <v>76716</v>
      </c>
      <c r="L288" s="849">
        <v>1</v>
      </c>
      <c r="M288" s="849">
        <v>2131</v>
      </c>
      <c r="N288" s="849">
        <v>1</v>
      </c>
      <c r="O288" s="849">
        <v>2134</v>
      </c>
      <c r="P288" s="837">
        <v>2.7816883049168361E-2</v>
      </c>
      <c r="Q288" s="850">
        <v>2134</v>
      </c>
    </row>
    <row r="289" spans="1:17" ht="14.4" customHeight="1" x14ac:dyDescent="0.3">
      <c r="A289" s="831" t="s">
        <v>4123</v>
      </c>
      <c r="B289" s="832" t="s">
        <v>4124</v>
      </c>
      <c r="C289" s="832" t="s">
        <v>2901</v>
      </c>
      <c r="D289" s="832" t="s">
        <v>4173</v>
      </c>
      <c r="E289" s="832" t="s">
        <v>4174</v>
      </c>
      <c r="F289" s="849">
        <v>1</v>
      </c>
      <c r="G289" s="849">
        <v>242</v>
      </c>
      <c r="H289" s="849"/>
      <c r="I289" s="849">
        <v>242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4123</v>
      </c>
      <c r="B290" s="832" t="s">
        <v>4124</v>
      </c>
      <c r="C290" s="832" t="s">
        <v>2901</v>
      </c>
      <c r="D290" s="832" t="s">
        <v>4175</v>
      </c>
      <c r="E290" s="832" t="s">
        <v>4176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426</v>
      </c>
      <c r="P290" s="837"/>
      <c r="Q290" s="850">
        <v>426</v>
      </c>
    </row>
    <row r="291" spans="1:17" ht="14.4" customHeight="1" x14ac:dyDescent="0.3">
      <c r="A291" s="831" t="s">
        <v>4123</v>
      </c>
      <c r="B291" s="832" t="s">
        <v>4124</v>
      </c>
      <c r="C291" s="832" t="s">
        <v>2901</v>
      </c>
      <c r="D291" s="832" t="s">
        <v>4177</v>
      </c>
      <c r="E291" s="832" t="s">
        <v>4178</v>
      </c>
      <c r="F291" s="849"/>
      <c r="G291" s="849"/>
      <c r="H291" s="849"/>
      <c r="I291" s="849"/>
      <c r="J291" s="849">
        <v>2</v>
      </c>
      <c r="K291" s="849">
        <v>578</v>
      </c>
      <c r="L291" s="849">
        <v>1</v>
      </c>
      <c r="M291" s="849">
        <v>289</v>
      </c>
      <c r="N291" s="849"/>
      <c r="O291" s="849"/>
      <c r="P291" s="837"/>
      <c r="Q291" s="850"/>
    </row>
    <row r="292" spans="1:17" ht="14.4" customHeight="1" x14ac:dyDescent="0.3">
      <c r="A292" s="831" t="s">
        <v>4123</v>
      </c>
      <c r="B292" s="832" t="s">
        <v>4124</v>
      </c>
      <c r="C292" s="832" t="s">
        <v>2901</v>
      </c>
      <c r="D292" s="832" t="s">
        <v>4179</v>
      </c>
      <c r="E292" s="832" t="s">
        <v>4180</v>
      </c>
      <c r="F292" s="849">
        <v>5</v>
      </c>
      <c r="G292" s="849">
        <v>0</v>
      </c>
      <c r="H292" s="849"/>
      <c r="I292" s="849">
        <v>0</v>
      </c>
      <c r="J292" s="849">
        <v>1</v>
      </c>
      <c r="K292" s="849">
        <v>0</v>
      </c>
      <c r="L292" s="849"/>
      <c r="M292" s="849">
        <v>0</v>
      </c>
      <c r="N292" s="849"/>
      <c r="O292" s="849"/>
      <c r="P292" s="837"/>
      <c r="Q292" s="850"/>
    </row>
    <row r="293" spans="1:17" ht="14.4" customHeight="1" x14ac:dyDescent="0.3">
      <c r="A293" s="831" t="s">
        <v>4123</v>
      </c>
      <c r="B293" s="832" t="s">
        <v>4124</v>
      </c>
      <c r="C293" s="832" t="s">
        <v>2901</v>
      </c>
      <c r="D293" s="832" t="s">
        <v>4181</v>
      </c>
      <c r="E293" s="832" t="s">
        <v>4182</v>
      </c>
      <c r="F293" s="849"/>
      <c r="G293" s="849"/>
      <c r="H293" s="849"/>
      <c r="I293" s="849"/>
      <c r="J293" s="849">
        <v>1</v>
      </c>
      <c r="K293" s="849">
        <v>0</v>
      </c>
      <c r="L293" s="849"/>
      <c r="M293" s="849">
        <v>0</v>
      </c>
      <c r="N293" s="849"/>
      <c r="O293" s="849"/>
      <c r="P293" s="837"/>
      <c r="Q293" s="850"/>
    </row>
    <row r="294" spans="1:17" ht="14.4" customHeight="1" x14ac:dyDescent="0.3">
      <c r="A294" s="831" t="s">
        <v>4183</v>
      </c>
      <c r="B294" s="832" t="s">
        <v>4184</v>
      </c>
      <c r="C294" s="832" t="s">
        <v>2901</v>
      </c>
      <c r="D294" s="832" t="s">
        <v>4185</v>
      </c>
      <c r="E294" s="832" t="s">
        <v>4186</v>
      </c>
      <c r="F294" s="849">
        <v>651</v>
      </c>
      <c r="G294" s="849">
        <v>112623</v>
      </c>
      <c r="H294" s="849">
        <v>1.05</v>
      </c>
      <c r="I294" s="849">
        <v>173</v>
      </c>
      <c r="J294" s="849">
        <v>620</v>
      </c>
      <c r="K294" s="849">
        <v>107260</v>
      </c>
      <c r="L294" s="849">
        <v>1</v>
      </c>
      <c r="M294" s="849">
        <v>173</v>
      </c>
      <c r="N294" s="849">
        <v>633</v>
      </c>
      <c r="O294" s="849">
        <v>110142</v>
      </c>
      <c r="P294" s="837">
        <v>1.0268692895767295</v>
      </c>
      <c r="Q294" s="850">
        <v>174</v>
      </c>
    </row>
    <row r="295" spans="1:17" ht="14.4" customHeight="1" x14ac:dyDescent="0.3">
      <c r="A295" s="831" t="s">
        <v>4183</v>
      </c>
      <c r="B295" s="832" t="s">
        <v>4184</v>
      </c>
      <c r="C295" s="832" t="s">
        <v>2901</v>
      </c>
      <c r="D295" s="832" t="s">
        <v>4187</v>
      </c>
      <c r="E295" s="832" t="s">
        <v>4188</v>
      </c>
      <c r="F295" s="849">
        <v>44</v>
      </c>
      <c r="G295" s="849">
        <v>1804</v>
      </c>
      <c r="H295" s="849">
        <v>1.0599294947121034</v>
      </c>
      <c r="I295" s="849">
        <v>41</v>
      </c>
      <c r="J295" s="849">
        <v>37</v>
      </c>
      <c r="K295" s="849">
        <v>1702</v>
      </c>
      <c r="L295" s="849">
        <v>1</v>
      </c>
      <c r="M295" s="849">
        <v>46</v>
      </c>
      <c r="N295" s="849">
        <v>30</v>
      </c>
      <c r="O295" s="849">
        <v>1380</v>
      </c>
      <c r="P295" s="837">
        <v>0.81081081081081086</v>
      </c>
      <c r="Q295" s="850">
        <v>46</v>
      </c>
    </row>
    <row r="296" spans="1:17" ht="14.4" customHeight="1" x14ac:dyDescent="0.3">
      <c r="A296" s="831" t="s">
        <v>4183</v>
      </c>
      <c r="B296" s="832" t="s">
        <v>4184</v>
      </c>
      <c r="C296" s="832" t="s">
        <v>2901</v>
      </c>
      <c r="D296" s="832" t="s">
        <v>4189</v>
      </c>
      <c r="E296" s="832" t="s">
        <v>4190</v>
      </c>
      <c r="F296" s="849">
        <v>5</v>
      </c>
      <c r="G296" s="849">
        <v>1920</v>
      </c>
      <c r="H296" s="849">
        <v>0.50301283730678548</v>
      </c>
      <c r="I296" s="849">
        <v>384</v>
      </c>
      <c r="J296" s="849">
        <v>11</v>
      </c>
      <c r="K296" s="849">
        <v>3817</v>
      </c>
      <c r="L296" s="849">
        <v>1</v>
      </c>
      <c r="M296" s="849">
        <v>347</v>
      </c>
      <c r="N296" s="849">
        <v>2</v>
      </c>
      <c r="O296" s="849">
        <v>694</v>
      </c>
      <c r="P296" s="837">
        <v>0.18181818181818182</v>
      </c>
      <c r="Q296" s="850">
        <v>347</v>
      </c>
    </row>
    <row r="297" spans="1:17" ht="14.4" customHeight="1" x14ac:dyDescent="0.3">
      <c r="A297" s="831" t="s">
        <v>4183</v>
      </c>
      <c r="B297" s="832" t="s">
        <v>4184</v>
      </c>
      <c r="C297" s="832" t="s">
        <v>2901</v>
      </c>
      <c r="D297" s="832" t="s">
        <v>4191</v>
      </c>
      <c r="E297" s="832" t="s">
        <v>4192</v>
      </c>
      <c r="F297" s="849"/>
      <c r="G297" s="849"/>
      <c r="H297" s="849"/>
      <c r="I297" s="849"/>
      <c r="J297" s="849">
        <v>8</v>
      </c>
      <c r="K297" s="849">
        <v>408</v>
      </c>
      <c r="L297" s="849">
        <v>1</v>
      </c>
      <c r="M297" s="849">
        <v>51</v>
      </c>
      <c r="N297" s="849">
        <v>1</v>
      </c>
      <c r="O297" s="849">
        <v>51</v>
      </c>
      <c r="P297" s="837">
        <v>0.125</v>
      </c>
      <c r="Q297" s="850">
        <v>51</v>
      </c>
    </row>
    <row r="298" spans="1:17" ht="14.4" customHeight="1" x14ac:dyDescent="0.3">
      <c r="A298" s="831" t="s">
        <v>4183</v>
      </c>
      <c r="B298" s="832" t="s">
        <v>4184</v>
      </c>
      <c r="C298" s="832" t="s">
        <v>2901</v>
      </c>
      <c r="D298" s="832" t="s">
        <v>4193</v>
      </c>
      <c r="E298" s="832" t="s">
        <v>4194</v>
      </c>
      <c r="F298" s="849"/>
      <c r="G298" s="849"/>
      <c r="H298" s="849"/>
      <c r="I298" s="849"/>
      <c r="J298" s="849">
        <v>13</v>
      </c>
      <c r="K298" s="849">
        <v>4901</v>
      </c>
      <c r="L298" s="849">
        <v>1</v>
      </c>
      <c r="M298" s="849">
        <v>377</v>
      </c>
      <c r="N298" s="849">
        <v>18</v>
      </c>
      <c r="O298" s="849">
        <v>6786</v>
      </c>
      <c r="P298" s="837">
        <v>1.3846153846153846</v>
      </c>
      <c r="Q298" s="850">
        <v>377</v>
      </c>
    </row>
    <row r="299" spans="1:17" ht="14.4" customHeight="1" x14ac:dyDescent="0.3">
      <c r="A299" s="831" t="s">
        <v>4183</v>
      </c>
      <c r="B299" s="832" t="s">
        <v>4184</v>
      </c>
      <c r="C299" s="832" t="s">
        <v>2901</v>
      </c>
      <c r="D299" s="832" t="s">
        <v>4195</v>
      </c>
      <c r="E299" s="832" t="s">
        <v>4196</v>
      </c>
      <c r="F299" s="849">
        <v>30</v>
      </c>
      <c r="G299" s="849">
        <v>1260</v>
      </c>
      <c r="H299" s="849">
        <v>2.0588235294117645</v>
      </c>
      <c r="I299" s="849">
        <v>42</v>
      </c>
      <c r="J299" s="849">
        <v>18</v>
      </c>
      <c r="K299" s="849">
        <v>612</v>
      </c>
      <c r="L299" s="849">
        <v>1</v>
      </c>
      <c r="M299" s="849">
        <v>34</v>
      </c>
      <c r="N299" s="849">
        <v>19</v>
      </c>
      <c r="O299" s="849">
        <v>646</v>
      </c>
      <c r="P299" s="837">
        <v>1.0555555555555556</v>
      </c>
      <c r="Q299" s="850">
        <v>34</v>
      </c>
    </row>
    <row r="300" spans="1:17" ht="14.4" customHeight="1" x14ac:dyDescent="0.3">
      <c r="A300" s="831" t="s">
        <v>4183</v>
      </c>
      <c r="B300" s="832" t="s">
        <v>4184</v>
      </c>
      <c r="C300" s="832" t="s">
        <v>2901</v>
      </c>
      <c r="D300" s="832" t="s">
        <v>4197</v>
      </c>
      <c r="E300" s="832" t="s">
        <v>4198</v>
      </c>
      <c r="F300" s="849">
        <v>3</v>
      </c>
      <c r="G300" s="849">
        <v>1476</v>
      </c>
      <c r="H300" s="849">
        <v>2.8167938931297711</v>
      </c>
      <c r="I300" s="849">
        <v>492</v>
      </c>
      <c r="J300" s="849">
        <v>1</v>
      </c>
      <c r="K300" s="849">
        <v>524</v>
      </c>
      <c r="L300" s="849">
        <v>1</v>
      </c>
      <c r="M300" s="849">
        <v>524</v>
      </c>
      <c r="N300" s="849">
        <v>2</v>
      </c>
      <c r="O300" s="849">
        <v>1048</v>
      </c>
      <c r="P300" s="837">
        <v>2</v>
      </c>
      <c r="Q300" s="850">
        <v>524</v>
      </c>
    </row>
    <row r="301" spans="1:17" ht="14.4" customHeight="1" x14ac:dyDescent="0.3">
      <c r="A301" s="831" t="s">
        <v>4183</v>
      </c>
      <c r="B301" s="832" t="s">
        <v>4184</v>
      </c>
      <c r="C301" s="832" t="s">
        <v>2901</v>
      </c>
      <c r="D301" s="832" t="s">
        <v>4199</v>
      </c>
      <c r="E301" s="832" t="s">
        <v>4200</v>
      </c>
      <c r="F301" s="849">
        <v>3</v>
      </c>
      <c r="G301" s="849">
        <v>93</v>
      </c>
      <c r="H301" s="849">
        <v>0.32631578947368423</v>
      </c>
      <c r="I301" s="849">
        <v>31</v>
      </c>
      <c r="J301" s="849">
        <v>5</v>
      </c>
      <c r="K301" s="849">
        <v>285</v>
      </c>
      <c r="L301" s="849">
        <v>1</v>
      </c>
      <c r="M301" s="849">
        <v>57</v>
      </c>
      <c r="N301" s="849"/>
      <c r="O301" s="849"/>
      <c r="P301" s="837"/>
      <c r="Q301" s="850"/>
    </row>
    <row r="302" spans="1:17" ht="14.4" customHeight="1" x14ac:dyDescent="0.3">
      <c r="A302" s="831" t="s">
        <v>4183</v>
      </c>
      <c r="B302" s="832" t="s">
        <v>4184</v>
      </c>
      <c r="C302" s="832" t="s">
        <v>2901</v>
      </c>
      <c r="D302" s="832" t="s">
        <v>4201</v>
      </c>
      <c r="E302" s="832" t="s">
        <v>4202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225</v>
      </c>
      <c r="P302" s="837"/>
      <c r="Q302" s="850">
        <v>225</v>
      </c>
    </row>
    <row r="303" spans="1:17" ht="14.4" customHeight="1" x14ac:dyDescent="0.3">
      <c r="A303" s="831" t="s">
        <v>4183</v>
      </c>
      <c r="B303" s="832" t="s">
        <v>4184</v>
      </c>
      <c r="C303" s="832" t="s">
        <v>2901</v>
      </c>
      <c r="D303" s="832" t="s">
        <v>4203</v>
      </c>
      <c r="E303" s="832" t="s">
        <v>4204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554</v>
      </c>
      <c r="P303" s="837"/>
      <c r="Q303" s="850">
        <v>554</v>
      </c>
    </row>
    <row r="304" spans="1:17" ht="14.4" customHeight="1" x14ac:dyDescent="0.3">
      <c r="A304" s="831" t="s">
        <v>4183</v>
      </c>
      <c r="B304" s="832" t="s">
        <v>4184</v>
      </c>
      <c r="C304" s="832" t="s">
        <v>2901</v>
      </c>
      <c r="D304" s="832" t="s">
        <v>4205</v>
      </c>
      <c r="E304" s="832" t="s">
        <v>4206</v>
      </c>
      <c r="F304" s="849"/>
      <c r="G304" s="849"/>
      <c r="H304" s="849"/>
      <c r="I304" s="849"/>
      <c r="J304" s="849">
        <v>1</v>
      </c>
      <c r="K304" s="849">
        <v>143</v>
      </c>
      <c r="L304" s="849">
        <v>1</v>
      </c>
      <c r="M304" s="849">
        <v>143</v>
      </c>
      <c r="N304" s="849"/>
      <c r="O304" s="849"/>
      <c r="P304" s="837"/>
      <c r="Q304" s="850"/>
    </row>
    <row r="305" spans="1:17" ht="14.4" customHeight="1" x14ac:dyDescent="0.3">
      <c r="A305" s="831" t="s">
        <v>4183</v>
      </c>
      <c r="B305" s="832" t="s">
        <v>4184</v>
      </c>
      <c r="C305" s="832" t="s">
        <v>2901</v>
      </c>
      <c r="D305" s="832" t="s">
        <v>4207</v>
      </c>
      <c r="E305" s="832" t="s">
        <v>4208</v>
      </c>
      <c r="F305" s="849">
        <v>1</v>
      </c>
      <c r="G305" s="849">
        <v>103</v>
      </c>
      <c r="H305" s="849">
        <v>1.5846153846153845</v>
      </c>
      <c r="I305" s="849">
        <v>103</v>
      </c>
      <c r="J305" s="849">
        <v>1</v>
      </c>
      <c r="K305" s="849">
        <v>65</v>
      </c>
      <c r="L305" s="849">
        <v>1</v>
      </c>
      <c r="M305" s="849">
        <v>65</v>
      </c>
      <c r="N305" s="849">
        <v>1</v>
      </c>
      <c r="O305" s="849">
        <v>65</v>
      </c>
      <c r="P305" s="837">
        <v>1</v>
      </c>
      <c r="Q305" s="850">
        <v>65</v>
      </c>
    </row>
    <row r="306" spans="1:17" ht="14.4" customHeight="1" x14ac:dyDescent="0.3">
      <c r="A306" s="831" t="s">
        <v>4183</v>
      </c>
      <c r="B306" s="832" t="s">
        <v>4184</v>
      </c>
      <c r="C306" s="832" t="s">
        <v>2901</v>
      </c>
      <c r="D306" s="832" t="s">
        <v>4209</v>
      </c>
      <c r="E306" s="832" t="s">
        <v>4210</v>
      </c>
      <c r="F306" s="849">
        <v>197</v>
      </c>
      <c r="G306" s="849">
        <v>23049</v>
      </c>
      <c r="H306" s="849">
        <v>0.72426470588235292</v>
      </c>
      <c r="I306" s="849">
        <v>117</v>
      </c>
      <c r="J306" s="849">
        <v>234</v>
      </c>
      <c r="K306" s="849">
        <v>31824</v>
      </c>
      <c r="L306" s="849">
        <v>1</v>
      </c>
      <c r="M306" s="849">
        <v>136</v>
      </c>
      <c r="N306" s="849">
        <v>204</v>
      </c>
      <c r="O306" s="849">
        <v>27948</v>
      </c>
      <c r="P306" s="837">
        <v>0.87820512820512819</v>
      </c>
      <c r="Q306" s="850">
        <v>137</v>
      </c>
    </row>
    <row r="307" spans="1:17" ht="14.4" customHeight="1" x14ac:dyDescent="0.3">
      <c r="A307" s="831" t="s">
        <v>4183</v>
      </c>
      <c r="B307" s="832" t="s">
        <v>4184</v>
      </c>
      <c r="C307" s="832" t="s">
        <v>2901</v>
      </c>
      <c r="D307" s="832" t="s">
        <v>4211</v>
      </c>
      <c r="E307" s="832" t="s">
        <v>4212</v>
      </c>
      <c r="F307" s="849">
        <v>126</v>
      </c>
      <c r="G307" s="849">
        <v>11466</v>
      </c>
      <c r="H307" s="849">
        <v>1.0327868852459017</v>
      </c>
      <c r="I307" s="849">
        <v>91</v>
      </c>
      <c r="J307" s="849">
        <v>122</v>
      </c>
      <c r="K307" s="849">
        <v>11102</v>
      </c>
      <c r="L307" s="849">
        <v>1</v>
      </c>
      <c r="M307" s="849">
        <v>91</v>
      </c>
      <c r="N307" s="849">
        <v>112</v>
      </c>
      <c r="O307" s="849">
        <v>10192</v>
      </c>
      <c r="P307" s="837">
        <v>0.91803278688524592</v>
      </c>
      <c r="Q307" s="850">
        <v>91</v>
      </c>
    </row>
    <row r="308" spans="1:17" ht="14.4" customHeight="1" x14ac:dyDescent="0.3">
      <c r="A308" s="831" t="s">
        <v>4183</v>
      </c>
      <c r="B308" s="832" t="s">
        <v>4184</v>
      </c>
      <c r="C308" s="832" t="s">
        <v>2901</v>
      </c>
      <c r="D308" s="832" t="s">
        <v>4213</v>
      </c>
      <c r="E308" s="832" t="s">
        <v>4214</v>
      </c>
      <c r="F308" s="849">
        <v>2</v>
      </c>
      <c r="G308" s="849">
        <v>198</v>
      </c>
      <c r="H308" s="849">
        <v>0.48175182481751827</v>
      </c>
      <c r="I308" s="849">
        <v>99</v>
      </c>
      <c r="J308" s="849">
        <v>3</v>
      </c>
      <c r="K308" s="849">
        <v>411</v>
      </c>
      <c r="L308" s="849">
        <v>1</v>
      </c>
      <c r="M308" s="849">
        <v>137</v>
      </c>
      <c r="N308" s="849"/>
      <c r="O308" s="849"/>
      <c r="P308" s="837"/>
      <c r="Q308" s="850"/>
    </row>
    <row r="309" spans="1:17" ht="14.4" customHeight="1" x14ac:dyDescent="0.3">
      <c r="A309" s="831" t="s">
        <v>4183</v>
      </c>
      <c r="B309" s="832" t="s">
        <v>4184</v>
      </c>
      <c r="C309" s="832" t="s">
        <v>2901</v>
      </c>
      <c r="D309" s="832" t="s">
        <v>4215</v>
      </c>
      <c r="E309" s="832" t="s">
        <v>4216</v>
      </c>
      <c r="F309" s="849">
        <v>26</v>
      </c>
      <c r="G309" s="849">
        <v>546</v>
      </c>
      <c r="H309" s="849">
        <v>0.55151515151515151</v>
      </c>
      <c r="I309" s="849">
        <v>21</v>
      </c>
      <c r="J309" s="849">
        <v>15</v>
      </c>
      <c r="K309" s="849">
        <v>990</v>
      </c>
      <c r="L309" s="849">
        <v>1</v>
      </c>
      <c r="M309" s="849">
        <v>66</v>
      </c>
      <c r="N309" s="849">
        <v>13</v>
      </c>
      <c r="O309" s="849">
        <v>858</v>
      </c>
      <c r="P309" s="837">
        <v>0.8666666666666667</v>
      </c>
      <c r="Q309" s="850">
        <v>66</v>
      </c>
    </row>
    <row r="310" spans="1:17" ht="14.4" customHeight="1" x14ac:dyDescent="0.3">
      <c r="A310" s="831" t="s">
        <v>4183</v>
      </c>
      <c r="B310" s="832" t="s">
        <v>4184</v>
      </c>
      <c r="C310" s="832" t="s">
        <v>2901</v>
      </c>
      <c r="D310" s="832" t="s">
        <v>4217</v>
      </c>
      <c r="E310" s="832" t="s">
        <v>4218</v>
      </c>
      <c r="F310" s="849">
        <v>13</v>
      </c>
      <c r="G310" s="849">
        <v>6344</v>
      </c>
      <c r="H310" s="849">
        <v>6.4471544715447155</v>
      </c>
      <c r="I310" s="849">
        <v>488</v>
      </c>
      <c r="J310" s="849">
        <v>3</v>
      </c>
      <c r="K310" s="849">
        <v>984</v>
      </c>
      <c r="L310" s="849">
        <v>1</v>
      </c>
      <c r="M310" s="849">
        <v>328</v>
      </c>
      <c r="N310" s="849">
        <v>11</v>
      </c>
      <c r="O310" s="849">
        <v>3608</v>
      </c>
      <c r="P310" s="837">
        <v>3.6666666666666665</v>
      </c>
      <c r="Q310" s="850">
        <v>328</v>
      </c>
    </row>
    <row r="311" spans="1:17" ht="14.4" customHeight="1" x14ac:dyDescent="0.3">
      <c r="A311" s="831" t="s">
        <v>4183</v>
      </c>
      <c r="B311" s="832" t="s">
        <v>4184</v>
      </c>
      <c r="C311" s="832" t="s">
        <v>2901</v>
      </c>
      <c r="D311" s="832" t="s">
        <v>4219</v>
      </c>
      <c r="E311" s="832" t="s">
        <v>4220</v>
      </c>
      <c r="F311" s="849">
        <v>16</v>
      </c>
      <c r="G311" s="849">
        <v>656</v>
      </c>
      <c r="H311" s="849">
        <v>1.4291938997821352</v>
      </c>
      <c r="I311" s="849">
        <v>41</v>
      </c>
      <c r="J311" s="849">
        <v>9</v>
      </c>
      <c r="K311" s="849">
        <v>459</v>
      </c>
      <c r="L311" s="849">
        <v>1</v>
      </c>
      <c r="M311" s="849">
        <v>51</v>
      </c>
      <c r="N311" s="849">
        <v>24</v>
      </c>
      <c r="O311" s="849">
        <v>1224</v>
      </c>
      <c r="P311" s="837">
        <v>2.6666666666666665</v>
      </c>
      <c r="Q311" s="850">
        <v>51</v>
      </c>
    </row>
    <row r="312" spans="1:17" ht="14.4" customHeight="1" x14ac:dyDescent="0.3">
      <c r="A312" s="831" t="s">
        <v>4183</v>
      </c>
      <c r="B312" s="832" t="s">
        <v>4184</v>
      </c>
      <c r="C312" s="832" t="s">
        <v>2901</v>
      </c>
      <c r="D312" s="832" t="s">
        <v>4221</v>
      </c>
      <c r="E312" s="832" t="s">
        <v>4222</v>
      </c>
      <c r="F312" s="849">
        <v>1</v>
      </c>
      <c r="G312" s="849">
        <v>223</v>
      </c>
      <c r="H312" s="849"/>
      <c r="I312" s="849">
        <v>223</v>
      </c>
      <c r="J312" s="849"/>
      <c r="K312" s="849"/>
      <c r="L312" s="849"/>
      <c r="M312" s="849"/>
      <c r="N312" s="849">
        <v>1</v>
      </c>
      <c r="O312" s="849">
        <v>207</v>
      </c>
      <c r="P312" s="837"/>
      <c r="Q312" s="850">
        <v>207</v>
      </c>
    </row>
    <row r="313" spans="1:17" ht="14.4" customHeight="1" x14ac:dyDescent="0.3">
      <c r="A313" s="831" t="s">
        <v>4183</v>
      </c>
      <c r="B313" s="832" t="s">
        <v>4184</v>
      </c>
      <c r="C313" s="832" t="s">
        <v>2901</v>
      </c>
      <c r="D313" s="832" t="s">
        <v>4223</v>
      </c>
      <c r="E313" s="832" t="s">
        <v>4224</v>
      </c>
      <c r="F313" s="849">
        <v>2</v>
      </c>
      <c r="G313" s="849">
        <v>1228</v>
      </c>
      <c r="H313" s="849">
        <v>1.0032679738562091</v>
      </c>
      <c r="I313" s="849">
        <v>614</v>
      </c>
      <c r="J313" s="849">
        <v>2</v>
      </c>
      <c r="K313" s="849">
        <v>1224</v>
      </c>
      <c r="L313" s="849">
        <v>1</v>
      </c>
      <c r="M313" s="849">
        <v>612</v>
      </c>
      <c r="N313" s="849">
        <v>4</v>
      </c>
      <c r="O313" s="849">
        <v>2448</v>
      </c>
      <c r="P313" s="837">
        <v>2</v>
      </c>
      <c r="Q313" s="850">
        <v>612</v>
      </c>
    </row>
    <row r="314" spans="1:17" ht="14.4" customHeight="1" x14ac:dyDescent="0.3">
      <c r="A314" s="831" t="s">
        <v>4183</v>
      </c>
      <c r="B314" s="832" t="s">
        <v>4184</v>
      </c>
      <c r="C314" s="832" t="s">
        <v>2901</v>
      </c>
      <c r="D314" s="832" t="s">
        <v>4225</v>
      </c>
      <c r="E314" s="832" t="s">
        <v>4226</v>
      </c>
      <c r="F314" s="849"/>
      <c r="G314" s="849"/>
      <c r="H314" s="849"/>
      <c r="I314" s="849"/>
      <c r="J314" s="849">
        <v>1</v>
      </c>
      <c r="K314" s="849">
        <v>825</v>
      </c>
      <c r="L314" s="849">
        <v>1</v>
      </c>
      <c r="M314" s="849">
        <v>825</v>
      </c>
      <c r="N314" s="849"/>
      <c r="O314" s="849"/>
      <c r="P314" s="837"/>
      <c r="Q314" s="850"/>
    </row>
    <row r="315" spans="1:17" ht="14.4" customHeight="1" x14ac:dyDescent="0.3">
      <c r="A315" s="831" t="s">
        <v>4183</v>
      </c>
      <c r="B315" s="832" t="s">
        <v>4184</v>
      </c>
      <c r="C315" s="832" t="s">
        <v>2901</v>
      </c>
      <c r="D315" s="832" t="s">
        <v>4227</v>
      </c>
      <c r="E315" s="832" t="s">
        <v>4228</v>
      </c>
      <c r="F315" s="849"/>
      <c r="G315" s="849"/>
      <c r="H315" s="849"/>
      <c r="I315" s="849"/>
      <c r="J315" s="849">
        <v>1</v>
      </c>
      <c r="K315" s="849">
        <v>242</v>
      </c>
      <c r="L315" s="849">
        <v>1</v>
      </c>
      <c r="M315" s="849">
        <v>242</v>
      </c>
      <c r="N315" s="849">
        <v>1</v>
      </c>
      <c r="O315" s="849">
        <v>242</v>
      </c>
      <c r="P315" s="837">
        <v>1</v>
      </c>
      <c r="Q315" s="850">
        <v>242</v>
      </c>
    </row>
    <row r="316" spans="1:17" ht="14.4" customHeight="1" x14ac:dyDescent="0.3">
      <c r="A316" s="831" t="s">
        <v>4183</v>
      </c>
      <c r="B316" s="832" t="s">
        <v>4184</v>
      </c>
      <c r="C316" s="832" t="s">
        <v>2901</v>
      </c>
      <c r="D316" s="832" t="s">
        <v>4229</v>
      </c>
      <c r="E316" s="832" t="s">
        <v>4230</v>
      </c>
      <c r="F316" s="849"/>
      <c r="G316" s="849"/>
      <c r="H316" s="849"/>
      <c r="I316" s="849"/>
      <c r="J316" s="849"/>
      <c r="K316" s="849"/>
      <c r="L316" s="849"/>
      <c r="M316" s="849"/>
      <c r="N316" s="849">
        <v>114</v>
      </c>
      <c r="O316" s="849">
        <v>29754</v>
      </c>
      <c r="P316" s="837"/>
      <c r="Q316" s="850">
        <v>261</v>
      </c>
    </row>
    <row r="317" spans="1:17" ht="14.4" customHeight="1" x14ac:dyDescent="0.3">
      <c r="A317" s="831" t="s">
        <v>4183</v>
      </c>
      <c r="B317" s="832" t="s">
        <v>4184</v>
      </c>
      <c r="C317" s="832" t="s">
        <v>2901</v>
      </c>
      <c r="D317" s="832" t="s">
        <v>4231</v>
      </c>
      <c r="E317" s="832" t="s">
        <v>4232</v>
      </c>
      <c r="F317" s="849"/>
      <c r="G317" s="849"/>
      <c r="H317" s="849"/>
      <c r="I317" s="849"/>
      <c r="J317" s="849"/>
      <c r="K317" s="849"/>
      <c r="L317" s="849"/>
      <c r="M317" s="849"/>
      <c r="N317" s="849">
        <v>4</v>
      </c>
      <c r="O317" s="849">
        <v>660</v>
      </c>
      <c r="P317" s="837"/>
      <c r="Q317" s="850">
        <v>165</v>
      </c>
    </row>
    <row r="318" spans="1:17" ht="14.4" customHeight="1" x14ac:dyDescent="0.3">
      <c r="A318" s="831" t="s">
        <v>4183</v>
      </c>
      <c r="B318" s="832" t="s">
        <v>4184</v>
      </c>
      <c r="C318" s="832" t="s">
        <v>2901</v>
      </c>
      <c r="D318" s="832" t="s">
        <v>4233</v>
      </c>
      <c r="E318" s="832" t="s">
        <v>4234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152</v>
      </c>
      <c r="P318" s="837"/>
      <c r="Q318" s="850">
        <v>152</v>
      </c>
    </row>
    <row r="319" spans="1:17" ht="14.4" customHeight="1" x14ac:dyDescent="0.3">
      <c r="A319" s="831" t="s">
        <v>4235</v>
      </c>
      <c r="B319" s="832" t="s">
        <v>3648</v>
      </c>
      <c r="C319" s="832" t="s">
        <v>2901</v>
      </c>
      <c r="D319" s="832" t="s">
        <v>3649</v>
      </c>
      <c r="E319" s="832" t="s">
        <v>3650</v>
      </c>
      <c r="F319" s="849"/>
      <c r="G319" s="849"/>
      <c r="H319" s="849"/>
      <c r="I319" s="849"/>
      <c r="J319" s="849">
        <v>2</v>
      </c>
      <c r="K319" s="849">
        <v>25588</v>
      </c>
      <c r="L319" s="849">
        <v>1</v>
      </c>
      <c r="M319" s="849">
        <v>12794</v>
      </c>
      <c r="N319" s="849"/>
      <c r="O319" s="849"/>
      <c r="P319" s="837"/>
      <c r="Q319" s="850"/>
    </row>
    <row r="320" spans="1:17" ht="14.4" customHeight="1" x14ac:dyDescent="0.3">
      <c r="A320" s="831" t="s">
        <v>4235</v>
      </c>
      <c r="B320" s="832" t="s">
        <v>3648</v>
      </c>
      <c r="C320" s="832" t="s">
        <v>2901</v>
      </c>
      <c r="D320" s="832" t="s">
        <v>4236</v>
      </c>
      <c r="E320" s="832" t="s">
        <v>4237</v>
      </c>
      <c r="F320" s="849">
        <v>19</v>
      </c>
      <c r="G320" s="849">
        <v>24377</v>
      </c>
      <c r="H320" s="849">
        <v>1.8970428015564202</v>
      </c>
      <c r="I320" s="849">
        <v>1283</v>
      </c>
      <c r="J320" s="849">
        <v>10</v>
      </c>
      <c r="K320" s="849">
        <v>12850</v>
      </c>
      <c r="L320" s="849">
        <v>1</v>
      </c>
      <c r="M320" s="849">
        <v>1285</v>
      </c>
      <c r="N320" s="849"/>
      <c r="O320" s="849"/>
      <c r="P320" s="837"/>
      <c r="Q320" s="850"/>
    </row>
    <row r="321" spans="1:17" ht="14.4" customHeight="1" x14ac:dyDescent="0.3">
      <c r="A321" s="831" t="s">
        <v>4235</v>
      </c>
      <c r="B321" s="832" t="s">
        <v>3648</v>
      </c>
      <c r="C321" s="832" t="s">
        <v>2901</v>
      </c>
      <c r="D321" s="832" t="s">
        <v>4238</v>
      </c>
      <c r="E321" s="832" t="s">
        <v>4239</v>
      </c>
      <c r="F321" s="849">
        <v>112</v>
      </c>
      <c r="G321" s="849">
        <v>1092336</v>
      </c>
      <c r="H321" s="849">
        <v>1.2296345326462106</v>
      </c>
      <c r="I321" s="849">
        <v>9753</v>
      </c>
      <c r="J321" s="849">
        <v>91</v>
      </c>
      <c r="K321" s="849">
        <v>888342</v>
      </c>
      <c r="L321" s="849">
        <v>1</v>
      </c>
      <c r="M321" s="849">
        <v>9762</v>
      </c>
      <c r="N321" s="849">
        <v>112</v>
      </c>
      <c r="O321" s="849">
        <v>1172304</v>
      </c>
      <c r="P321" s="837">
        <v>1.3196539170724788</v>
      </c>
      <c r="Q321" s="850">
        <v>10467</v>
      </c>
    </row>
    <row r="322" spans="1:17" ht="14.4" customHeight="1" x14ac:dyDescent="0.3">
      <c r="A322" s="831" t="s">
        <v>4235</v>
      </c>
      <c r="B322" s="832" t="s">
        <v>3648</v>
      </c>
      <c r="C322" s="832" t="s">
        <v>2901</v>
      </c>
      <c r="D322" s="832" t="s">
        <v>4240</v>
      </c>
      <c r="E322" s="832" t="s">
        <v>4241</v>
      </c>
      <c r="F322" s="849">
        <v>57</v>
      </c>
      <c r="G322" s="849">
        <v>130758</v>
      </c>
      <c r="H322" s="849">
        <v>2.1083538915493638</v>
      </c>
      <c r="I322" s="849">
        <v>2294</v>
      </c>
      <c r="J322" s="849">
        <v>27</v>
      </c>
      <c r="K322" s="849">
        <v>62019</v>
      </c>
      <c r="L322" s="849">
        <v>1</v>
      </c>
      <c r="M322" s="849">
        <v>2297</v>
      </c>
      <c r="N322" s="849"/>
      <c r="O322" s="849"/>
      <c r="P322" s="837"/>
      <c r="Q322" s="850"/>
    </row>
    <row r="323" spans="1:17" ht="14.4" customHeight="1" x14ac:dyDescent="0.3">
      <c r="A323" s="831" t="s">
        <v>4235</v>
      </c>
      <c r="B323" s="832" t="s">
        <v>3648</v>
      </c>
      <c r="C323" s="832" t="s">
        <v>2901</v>
      </c>
      <c r="D323" s="832" t="s">
        <v>4242</v>
      </c>
      <c r="E323" s="832" t="s">
        <v>4243</v>
      </c>
      <c r="F323" s="849"/>
      <c r="G323" s="849"/>
      <c r="H323" s="849"/>
      <c r="I323" s="849"/>
      <c r="J323" s="849">
        <v>4</v>
      </c>
      <c r="K323" s="849">
        <v>30224</v>
      </c>
      <c r="L323" s="849">
        <v>1</v>
      </c>
      <c r="M323" s="849">
        <v>7556</v>
      </c>
      <c r="N323" s="849"/>
      <c r="O323" s="849"/>
      <c r="P323" s="837"/>
      <c r="Q323" s="850"/>
    </row>
    <row r="324" spans="1:17" ht="14.4" customHeight="1" x14ac:dyDescent="0.3">
      <c r="A324" s="831" t="s">
        <v>4235</v>
      </c>
      <c r="B324" s="832" t="s">
        <v>3648</v>
      </c>
      <c r="C324" s="832" t="s">
        <v>2901</v>
      </c>
      <c r="D324" s="832" t="s">
        <v>4244</v>
      </c>
      <c r="E324" s="832" t="s">
        <v>4245</v>
      </c>
      <c r="F324" s="849"/>
      <c r="G324" s="849"/>
      <c r="H324" s="849"/>
      <c r="I324" s="849"/>
      <c r="J324" s="849">
        <v>1</v>
      </c>
      <c r="K324" s="849">
        <v>0</v>
      </c>
      <c r="L324" s="849"/>
      <c r="M324" s="849">
        <v>0</v>
      </c>
      <c r="N324" s="849"/>
      <c r="O324" s="849"/>
      <c r="P324" s="837"/>
      <c r="Q324" s="850"/>
    </row>
    <row r="325" spans="1:17" ht="14.4" customHeight="1" x14ac:dyDescent="0.3">
      <c r="A325" s="831" t="s">
        <v>4235</v>
      </c>
      <c r="B325" s="832" t="s">
        <v>3648</v>
      </c>
      <c r="C325" s="832" t="s">
        <v>2901</v>
      </c>
      <c r="D325" s="832" t="s">
        <v>4246</v>
      </c>
      <c r="E325" s="832" t="s">
        <v>4247</v>
      </c>
      <c r="F325" s="849"/>
      <c r="G325" s="849"/>
      <c r="H325" s="849"/>
      <c r="I325" s="849"/>
      <c r="J325" s="849">
        <v>1</v>
      </c>
      <c r="K325" s="849">
        <v>0</v>
      </c>
      <c r="L325" s="849"/>
      <c r="M325" s="849">
        <v>0</v>
      </c>
      <c r="N325" s="849"/>
      <c r="O325" s="849"/>
      <c r="P325" s="837"/>
      <c r="Q325" s="850"/>
    </row>
    <row r="326" spans="1:17" ht="14.4" customHeight="1" x14ac:dyDescent="0.3">
      <c r="A326" s="831" t="s">
        <v>4235</v>
      </c>
      <c r="B326" s="832" t="s">
        <v>3648</v>
      </c>
      <c r="C326" s="832" t="s">
        <v>2901</v>
      </c>
      <c r="D326" s="832" t="s">
        <v>4248</v>
      </c>
      <c r="E326" s="832" t="s">
        <v>4249</v>
      </c>
      <c r="F326" s="849"/>
      <c r="G326" s="849"/>
      <c r="H326" s="849"/>
      <c r="I326" s="849"/>
      <c r="J326" s="849">
        <v>3</v>
      </c>
      <c r="K326" s="849">
        <v>0</v>
      </c>
      <c r="L326" s="849"/>
      <c r="M326" s="849">
        <v>0</v>
      </c>
      <c r="N326" s="849"/>
      <c r="O326" s="849"/>
      <c r="P326" s="837"/>
      <c r="Q326" s="850"/>
    </row>
    <row r="327" spans="1:17" ht="14.4" customHeight="1" x14ac:dyDescent="0.3">
      <c r="A327" s="831" t="s">
        <v>4235</v>
      </c>
      <c r="B327" s="832" t="s">
        <v>3648</v>
      </c>
      <c r="C327" s="832" t="s">
        <v>2901</v>
      </c>
      <c r="D327" s="832" t="s">
        <v>4250</v>
      </c>
      <c r="E327" s="832" t="s">
        <v>4251</v>
      </c>
      <c r="F327" s="849"/>
      <c r="G327" s="849"/>
      <c r="H327" s="849"/>
      <c r="I327" s="849"/>
      <c r="J327" s="849">
        <v>1</v>
      </c>
      <c r="K327" s="849">
        <v>0</v>
      </c>
      <c r="L327" s="849"/>
      <c r="M327" s="849">
        <v>0</v>
      </c>
      <c r="N327" s="849"/>
      <c r="O327" s="849"/>
      <c r="P327" s="837"/>
      <c r="Q327" s="850"/>
    </row>
    <row r="328" spans="1:17" ht="14.4" customHeight="1" x14ac:dyDescent="0.3">
      <c r="A328" s="831" t="s">
        <v>4235</v>
      </c>
      <c r="B328" s="832" t="s">
        <v>3648</v>
      </c>
      <c r="C328" s="832" t="s">
        <v>2901</v>
      </c>
      <c r="D328" s="832" t="s">
        <v>4252</v>
      </c>
      <c r="E328" s="832" t="s">
        <v>4253</v>
      </c>
      <c r="F328" s="849"/>
      <c r="G328" s="849"/>
      <c r="H328" s="849"/>
      <c r="I328" s="849"/>
      <c r="J328" s="849"/>
      <c r="K328" s="849"/>
      <c r="L328" s="849"/>
      <c r="M328" s="849"/>
      <c r="N328" s="849">
        <v>5</v>
      </c>
      <c r="O328" s="849">
        <v>5535</v>
      </c>
      <c r="P328" s="837"/>
      <c r="Q328" s="850">
        <v>1107</v>
      </c>
    </row>
    <row r="329" spans="1:17" ht="14.4" customHeight="1" thickBot="1" x14ac:dyDescent="0.35">
      <c r="A329" s="839" t="s">
        <v>4235</v>
      </c>
      <c r="B329" s="840" t="s">
        <v>3648</v>
      </c>
      <c r="C329" s="840" t="s">
        <v>2901</v>
      </c>
      <c r="D329" s="840" t="s">
        <v>4254</v>
      </c>
      <c r="E329" s="840" t="s">
        <v>4255</v>
      </c>
      <c r="F329" s="851"/>
      <c r="G329" s="851"/>
      <c r="H329" s="851"/>
      <c r="I329" s="851"/>
      <c r="J329" s="851"/>
      <c r="K329" s="851"/>
      <c r="L329" s="851"/>
      <c r="M329" s="851"/>
      <c r="N329" s="851">
        <v>5</v>
      </c>
      <c r="O329" s="851">
        <v>44030</v>
      </c>
      <c r="P329" s="845"/>
      <c r="Q329" s="852">
        <v>8806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2624</v>
      </c>
      <c r="D3" s="193">
        <f>SUBTOTAL(9,D6:D1048576)</f>
        <v>2707</v>
      </c>
      <c r="E3" s="193">
        <f>SUBTOTAL(9,E6:E1048576)</f>
        <v>2686</v>
      </c>
      <c r="F3" s="194">
        <f>IF(OR(E3=0,D3=0),"",E3/D3)</f>
        <v>0.99224233468784628</v>
      </c>
      <c r="G3" s="388">
        <f>SUBTOTAL(9,G6:G1048576)</f>
        <v>11802.770499999999</v>
      </c>
      <c r="H3" s="389">
        <f>SUBTOTAL(9,H6:H1048576)</f>
        <v>10614.160099999999</v>
      </c>
      <c r="I3" s="389">
        <f>SUBTOTAL(9,I6:I1048576)</f>
        <v>10341.101479999999</v>
      </c>
      <c r="J3" s="194">
        <f>IF(OR(I3=0,H3=0),"",I3/H3)</f>
        <v>0.97427411896679417</v>
      </c>
      <c r="K3" s="388">
        <f>SUBTOTAL(9,K6:K1048576)</f>
        <v>3083.6</v>
      </c>
      <c r="L3" s="389">
        <f>SUBTOTAL(9,L6:L1048576)</f>
        <v>2532.73</v>
      </c>
      <c r="M3" s="389">
        <f>SUBTOTAL(9,M6:M1048576)</f>
        <v>2509.71</v>
      </c>
      <c r="N3" s="195">
        <f>IF(OR(M3=0,E3=0),"",M3*1000/E3)</f>
        <v>934.36708860759495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1000">
        <v>2015</v>
      </c>
      <c r="D5" s="1000">
        <v>2017</v>
      </c>
      <c r="E5" s="1000">
        <v>2018</v>
      </c>
      <c r="F5" s="1001" t="s">
        <v>2</v>
      </c>
      <c r="G5" s="1011">
        <v>2015</v>
      </c>
      <c r="H5" s="1000">
        <v>2017</v>
      </c>
      <c r="I5" s="1000">
        <v>2018</v>
      </c>
      <c r="J5" s="1001" t="s">
        <v>2</v>
      </c>
      <c r="K5" s="1011">
        <v>2015</v>
      </c>
      <c r="L5" s="1000">
        <v>2017</v>
      </c>
      <c r="M5" s="1000">
        <v>2018</v>
      </c>
      <c r="N5" s="1012" t="s">
        <v>92</v>
      </c>
    </row>
    <row r="6" spans="1:14" ht="14.4" customHeight="1" x14ac:dyDescent="0.3">
      <c r="A6" s="994" t="s">
        <v>3284</v>
      </c>
      <c r="B6" s="997" t="s">
        <v>4257</v>
      </c>
      <c r="C6" s="1002">
        <v>1960</v>
      </c>
      <c r="D6" s="1003">
        <v>2043</v>
      </c>
      <c r="E6" s="1003">
        <v>2061</v>
      </c>
      <c r="F6" s="1008">
        <v>1.051530612244898</v>
      </c>
      <c r="G6" s="1002">
        <v>1959.3972000000003</v>
      </c>
      <c r="H6" s="1003">
        <v>2035.2064400000004</v>
      </c>
      <c r="I6" s="1003">
        <v>2050.7073999999993</v>
      </c>
      <c r="J6" s="1008">
        <v>1.0466011689717629</v>
      </c>
      <c r="K6" s="1002">
        <v>215.6</v>
      </c>
      <c r="L6" s="1003">
        <v>224.73</v>
      </c>
      <c r="M6" s="1003">
        <v>226.71</v>
      </c>
      <c r="N6" s="1013">
        <v>110</v>
      </c>
    </row>
    <row r="7" spans="1:14" ht="14.4" customHeight="1" x14ac:dyDescent="0.3">
      <c r="A7" s="995" t="s">
        <v>3433</v>
      </c>
      <c r="B7" s="998" t="s">
        <v>4258</v>
      </c>
      <c r="C7" s="1004">
        <v>20</v>
      </c>
      <c r="D7" s="1005">
        <v>14</v>
      </c>
      <c r="E7" s="1005">
        <v>16</v>
      </c>
      <c r="F7" s="1009">
        <v>0.8</v>
      </c>
      <c r="G7" s="1004">
        <v>575.38800000000003</v>
      </c>
      <c r="H7" s="1005">
        <v>402.77159999999998</v>
      </c>
      <c r="I7" s="1005">
        <v>460.31040000000002</v>
      </c>
      <c r="J7" s="1009">
        <v>0.79999999999999993</v>
      </c>
      <c r="K7" s="1004">
        <v>220</v>
      </c>
      <c r="L7" s="1005">
        <v>154</v>
      </c>
      <c r="M7" s="1005">
        <v>176</v>
      </c>
      <c r="N7" s="1014">
        <v>11000</v>
      </c>
    </row>
    <row r="8" spans="1:14" ht="14.4" customHeight="1" x14ac:dyDescent="0.3">
      <c r="A8" s="995" t="s">
        <v>3451</v>
      </c>
      <c r="B8" s="998" t="s">
        <v>4258</v>
      </c>
      <c r="C8" s="1004">
        <v>141</v>
      </c>
      <c r="D8" s="1005">
        <v>90</v>
      </c>
      <c r="E8" s="1005">
        <v>89</v>
      </c>
      <c r="F8" s="1009">
        <v>0.63120567375886527</v>
      </c>
      <c r="G8" s="1004">
        <v>3548.8854000000001</v>
      </c>
      <c r="H8" s="1005">
        <v>2296.0086000000001</v>
      </c>
      <c r="I8" s="1005">
        <v>2247.90708</v>
      </c>
      <c r="J8" s="1009">
        <v>0.63341213553979503</v>
      </c>
      <c r="K8" s="1004">
        <v>1269</v>
      </c>
      <c r="L8" s="1005">
        <v>810</v>
      </c>
      <c r="M8" s="1005">
        <v>801</v>
      </c>
      <c r="N8" s="1014">
        <v>9000</v>
      </c>
    </row>
    <row r="9" spans="1:14" ht="14.4" customHeight="1" x14ac:dyDescent="0.3">
      <c r="A9" s="995" t="s">
        <v>3446</v>
      </c>
      <c r="B9" s="998" t="s">
        <v>4258</v>
      </c>
      <c r="C9" s="1004">
        <v>121</v>
      </c>
      <c r="D9" s="1005">
        <v>104</v>
      </c>
      <c r="E9" s="1005">
        <v>108</v>
      </c>
      <c r="F9" s="1009">
        <v>0.8925619834710744</v>
      </c>
      <c r="G9" s="1004">
        <v>2609.8973999999994</v>
      </c>
      <c r="H9" s="1005">
        <v>2259.0351599999999</v>
      </c>
      <c r="I9" s="1005">
        <v>2341.4781999999996</v>
      </c>
      <c r="J9" s="1009">
        <v>0.89715335169880628</v>
      </c>
      <c r="K9" s="1004">
        <v>847</v>
      </c>
      <c r="L9" s="1005">
        <v>728</v>
      </c>
      <c r="M9" s="1005">
        <v>756</v>
      </c>
      <c r="N9" s="1014">
        <v>7000</v>
      </c>
    </row>
    <row r="10" spans="1:14" ht="14.4" customHeight="1" x14ac:dyDescent="0.3">
      <c r="A10" s="995" t="s">
        <v>3435</v>
      </c>
      <c r="B10" s="998" t="s">
        <v>4258</v>
      </c>
      <c r="C10" s="1004">
        <v>192</v>
      </c>
      <c r="D10" s="1005">
        <v>211</v>
      </c>
      <c r="E10" s="1005">
        <v>184</v>
      </c>
      <c r="F10" s="1009">
        <v>0.95833333333333337</v>
      </c>
      <c r="G10" s="1004">
        <v>2056.9913000000001</v>
      </c>
      <c r="H10" s="1005">
        <v>2259.2403000000004</v>
      </c>
      <c r="I10" s="1005">
        <v>1970.1432000000002</v>
      </c>
      <c r="J10" s="1009">
        <v>0.95777906304222094</v>
      </c>
      <c r="K10" s="1004">
        <v>384</v>
      </c>
      <c r="L10" s="1005">
        <v>422</v>
      </c>
      <c r="M10" s="1005">
        <v>368</v>
      </c>
      <c r="N10" s="1014">
        <v>2000</v>
      </c>
    </row>
    <row r="11" spans="1:14" ht="14.4" customHeight="1" x14ac:dyDescent="0.3">
      <c r="A11" s="995" t="s">
        <v>3448</v>
      </c>
      <c r="B11" s="998" t="s">
        <v>4258</v>
      </c>
      <c r="C11" s="1004">
        <v>106</v>
      </c>
      <c r="D11" s="1005">
        <v>143</v>
      </c>
      <c r="E11" s="1005">
        <v>136</v>
      </c>
      <c r="F11" s="1009">
        <v>1.2830188679245282</v>
      </c>
      <c r="G11" s="1004">
        <v>638.2256000000001</v>
      </c>
      <c r="H11" s="1005">
        <v>859.2012000000002</v>
      </c>
      <c r="I11" s="1005">
        <v>817.14240000000007</v>
      </c>
      <c r="J11" s="1009">
        <v>1.2803347280334727</v>
      </c>
      <c r="K11" s="1004">
        <v>106</v>
      </c>
      <c r="L11" s="1005">
        <v>143</v>
      </c>
      <c r="M11" s="1005">
        <v>136</v>
      </c>
      <c r="N11" s="1014">
        <v>1000</v>
      </c>
    </row>
    <row r="12" spans="1:14" ht="14.4" customHeight="1" thickBot="1" x14ac:dyDescent="0.35">
      <c r="A12" s="996" t="s">
        <v>3444</v>
      </c>
      <c r="B12" s="999" t="s">
        <v>4258</v>
      </c>
      <c r="C12" s="1006">
        <v>84</v>
      </c>
      <c r="D12" s="1007">
        <v>102</v>
      </c>
      <c r="E12" s="1007">
        <v>92</v>
      </c>
      <c r="F12" s="1010">
        <v>1.0952380952380953</v>
      </c>
      <c r="G12" s="1006">
        <v>413.98560000000009</v>
      </c>
      <c r="H12" s="1007">
        <v>502.6968</v>
      </c>
      <c r="I12" s="1007">
        <v>453.4128</v>
      </c>
      <c r="J12" s="1010">
        <v>1.0952380952380949</v>
      </c>
      <c r="K12" s="1006">
        <v>42</v>
      </c>
      <c r="L12" s="1007">
        <v>51</v>
      </c>
      <c r="M12" s="1007">
        <v>46</v>
      </c>
      <c r="N12" s="101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2018-05-29T09:51:58Z</dcterms:modified>
</cp:coreProperties>
</file>