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77" i="371" l="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12" i="431"/>
  <c r="D16" i="431"/>
  <c r="D20" i="431"/>
  <c r="E11" i="431"/>
  <c r="E15" i="431"/>
  <c r="E19" i="431"/>
  <c r="F10" i="431"/>
  <c r="F14" i="431"/>
  <c r="F18" i="431"/>
  <c r="G9" i="431"/>
  <c r="G13" i="431"/>
  <c r="G17" i="431"/>
  <c r="G21" i="431"/>
  <c r="H12" i="431"/>
  <c r="H16" i="431"/>
  <c r="H20" i="431"/>
  <c r="I11" i="431"/>
  <c r="I15" i="431"/>
  <c r="I19" i="431"/>
  <c r="J10" i="431"/>
  <c r="J14" i="431"/>
  <c r="J18" i="431"/>
  <c r="K9" i="431"/>
  <c r="K13" i="431"/>
  <c r="K17" i="431"/>
  <c r="K21" i="431"/>
  <c r="L12" i="431"/>
  <c r="L16" i="431"/>
  <c r="L20" i="431"/>
  <c r="M11" i="431"/>
  <c r="M15" i="431"/>
  <c r="M19" i="431"/>
  <c r="N10" i="431"/>
  <c r="N14" i="431"/>
  <c r="N18" i="431"/>
  <c r="O9" i="431"/>
  <c r="O13" i="431"/>
  <c r="O17" i="431"/>
  <c r="O21" i="431"/>
  <c r="P12" i="431"/>
  <c r="P16" i="431"/>
  <c r="P20" i="431"/>
  <c r="Q11" i="431"/>
  <c r="Q15" i="431"/>
  <c r="Q19" i="431"/>
  <c r="P21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Q12" i="431"/>
  <c r="Q2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Q16" i="431"/>
  <c r="O8" i="431"/>
  <c r="J8" i="431"/>
  <c r="G8" i="431"/>
  <c r="P8" i="431"/>
  <c r="I8" i="431"/>
  <c r="E8" i="431"/>
  <c r="H8" i="431"/>
  <c r="F8" i="431"/>
  <c r="M8" i="431"/>
  <c r="K8" i="431"/>
  <c r="D8" i="431"/>
  <c r="L8" i="431"/>
  <c r="N8" i="431"/>
  <c r="Q8" i="431"/>
  <c r="C8" i="431"/>
  <c r="R16" i="431" l="1"/>
  <c r="S16" i="431"/>
  <c r="R18" i="431"/>
  <c r="S18" i="431"/>
  <c r="R14" i="431"/>
  <c r="S14" i="431"/>
  <c r="R10" i="431"/>
  <c r="S10" i="431"/>
  <c r="S21" i="431"/>
  <c r="R21" i="431"/>
  <c r="S17" i="431"/>
  <c r="R17" i="431"/>
  <c r="S13" i="431"/>
  <c r="R13" i="431"/>
  <c r="S9" i="431"/>
  <c r="R9" i="431"/>
  <c r="S20" i="431"/>
  <c r="R20" i="431"/>
  <c r="R12" i="431"/>
  <c r="S12" i="431"/>
  <c r="S19" i="431"/>
  <c r="R19" i="431"/>
  <c r="R15" i="431"/>
  <c r="S15" i="431"/>
  <c r="S11" i="431"/>
  <c r="R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<sst xmlns="http://schemas.openxmlformats.org/spreadsheetml/2006/main" count="23995" uniqueCount="5133">
  <si>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</si>
  <si>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</si>
  <si>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</si>
  <si>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</si>
  <si>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</si>
  <si>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</si>
  <si>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</si>
  <si>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</si>
  <si>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</si>
  <si>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</si>
  <si>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</si>
  <si>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</si>
  <si>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</si>
  <si>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</si>
  <si>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</si>
  <si>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</si>
  <si>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</si>
  <si>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</si>
  <si>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</si>
  <si>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</si>
  <si>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</si>
  <si>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</si>
  <si>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</si>
  <si>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</si>
  <si>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</si>
  <si>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</si>
  <si>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</si>
  <si>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</si>
  <si>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</si>
  <si>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</si>
  <si>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</si>
  <si>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</si>
  <si>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</si>
  <si>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</si>
  <si>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</si>
  <si>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</si>
  <si>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</si>
  <si>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</si>
  <si>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</si>
  <si>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</si>
  <si>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</si>
  <si>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</si>
  <si>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</si>
  <si>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</si>
  <si>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</si>
  <si>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</si>
  <si>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</si>
  <si>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</si>
  <si>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</si>
  <si>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</si>
  <si>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</si>
  <si>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</si>
  <si>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</si>
  <si>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</si>
  <si>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</si>
  <si>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</si>
  <si>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</si>
  <si>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</si>
  <si>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</si>
  <si>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</si>
  <si>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</si>
  <si>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</si>
  <si>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</si>
  <si>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</si>
  <si>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</si>
  <si>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</si>
  <si>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</si>
  <si>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</si>
  <si>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</si>
  <si>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</si>
  <si>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</si>
  <si>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</si>
  <si>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</si>
  <si>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</si>
  <si>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</si>
  <si>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</si>
  <si>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</si>
  <si>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</si>
  <si>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</si>
  <si>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</si>
  <si>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</si>
  <si>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</si>
  <si>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</si>
  <si>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</si>
  <si>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</si>
  <si>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</si>
  <si>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</si>
  <si>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</si>
  <si>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</si>
  <si>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</si>
  <si>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</si>
  <si>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</si>
  <si>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</si>
  <si>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</si>
  <si>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</si>
  <si>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</si>
  <si>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</si>
  <si>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</si>
  <si>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</si>
  <si>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</si>
  <si>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</si>
  <si>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</si>
  <si>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</si>
  <si>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</si>
  <si>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</si>
  <si>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</si>
  <si>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</si>
  <si>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</si>
  <si>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</si>
  <si>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</si>
  <si>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</si>
  <si>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</si>
  <si>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</si>
  <si>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</si>
  <si>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</si>
  <si>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</si>
  <si>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</si>
  <si>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</si>
  <si>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</si>
  <si>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</si>
  <si>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</si>
  <si>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</si>
  <si>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</si>
  <si>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</si>
  <si>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</si>
  <si>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</si>
  <si>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</si>
  <si>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</si>
  <si>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</si>
  <si>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</si>
  <si>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</si>
  <si>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</si>
  <si>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</si>
  <si>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</si>
  <si>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</si>
  <si>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</si>
  <si>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</si>
  <si>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</si>
  <si>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</si>
  <si>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</si>
  <si>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</si>
  <si>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</si>
  <si>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</si>
  <si>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</si>
  <si>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</si>
  <si>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</si>
  <si>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</si>
  <si>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</si>
  <si>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</si>
  <si>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</si>
  <si>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</si>
  <si>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</si>
  <si>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</si>
  <si>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</si>
  <si>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</si>
  <si>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</si>
  <si>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</si>
  <si>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</si>
  <si>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</si>
  <si>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</si>
  <si>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</si>
  <si>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</si>
  <si>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</si>
  <si>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</si>
  <si>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</si>
  <si>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</si>
  <si>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</si>
  <si>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</si>
  <si>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</si>
  <si>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</si>
  <si>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</si>
  <si>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</si>
  <si>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</si>
  <si>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</si>
  <si>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</si>
  <si>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</si>
  <si>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</si>
  <si>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</si>
  <si>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</si>
  <si>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</si>
  <si>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</si>
  <si>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</si>
  <si>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</si>
  <si>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</si>
  <si>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</si>
  <si>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</si>
  <si>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</si>
  <si>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</si>
  <si>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</si>
  <si>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</si>
  <si>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</si>
  <si>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</si>
  <si>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</si>
  <si>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</si>
  <si>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</si>
  <si>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</si>
  <si>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</si>
  <si>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</si>
  <si>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</si>
  <si>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</si>
  <si>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</si>
  <si>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</si>
  <si>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</si>
  <si>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</si>
  <si>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</si>
  <si>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</si>
  <si>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</si>
  <si>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</si>
  <si>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</si>
  <si>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</si>
  <si>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</si>
  <si>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</si>
  <si>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</si>
  <si>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</si>
  <si>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</si>
  <si>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</si>
  <si>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</si>
  <si>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</si>
  <si>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</si>
  <si>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</si>
  <si>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</si>
  <si>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</si>
  <si>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</si>
  <si>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</si>
  <si>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</si>
  <si>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</si>
  <si>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</si>
  <si>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</si>
  <si>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</si>
  <si>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</si>
  <si>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</si>
  <si>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</si>
  <si>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</si>
  <si>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</si>
  <si>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</si>
  <si>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</si>
  <si>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</si>
  <si>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</si>
  <si>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</si>
  <si>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</si>
  <si>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</si>
  <si>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</si>
  <si>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</si>
  <si>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</si>
  <si>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</si>
  <si>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</si>
  <si>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</si>
  <si>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</si>
  <si>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</si>
  <si>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</si>
  <si>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</si>
  <si>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</si>
  <si>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</si>
  <si>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</si>
  <si>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</si>
  <si>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</si>
  <si>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</si>
  <si>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</si>
  <si>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</si>
  <si>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</si>
  <si>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</si>
  <si>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</si>
  <si>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</si>
  <si>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</si>
  <si>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</si>
  <si>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</si>
  <si>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</si>
  <si>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</si>
  <si>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</si>
  <si>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</si>
  <si>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</si>
  <si>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</si>
  <si>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</si>
  <si>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</si>
  <si>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</si>
  <si>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</si>
  <si>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</si>
  <si>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</si>
  <si>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</si>
  <si>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</si>
  <si>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</si>
  <si>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</si>
  <si>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</si>
  <si>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</si>
  <si>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</si>
  <si>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</si>
  <si>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</si>
  <si>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</si>
  <si>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</si>
  <si>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</si>
  <si>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</si>
  <si>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</si>
  <si>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</si>
  <si>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</si>
  <si>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</si>
  <si>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</si>
  <si>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</si>
  <si>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</si>
  <si>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</si>
  <si>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</si>
  <si>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</si>
  <si>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</si>
  <si>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</si>
  <si>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</si>
  <si>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</si>
  <si>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</si>
  <si>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</si>
  <si>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</si>
  <si>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</si>
  <si>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</si>
  <si>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</si>
  <si>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</si>
  <si>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</si>
  <si>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</si>
  <si>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</si>
  <si>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</si>
  <si>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</si>
  <si>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</si>
  <si>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</si>
  <si>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</si>
  <si>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</si>
  <si>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</si>
  <si>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</si>
  <si>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</si>
  <si>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</si>
  <si>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</si>
  <si>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</si>
  <si>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</si>
  <si>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</si>
  <si>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</si>
  <si>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</si>
  <si>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</si>
  <si>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</si>
  <si>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</si>
  <si>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</si>
  <si>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</si>
  <si>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</si>
  <si>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</si>
  <si>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</si>
  <si>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</si>
  <si>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</si>
  <si>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</si>
  <si>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50113011     léky - hemofilici ZUL (TO)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</si>
  <si>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</si>
  <si>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</si>
  <si>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</si>
  <si>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</si>
  <si>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</si>
  <si>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</si>
  <si>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</si>
  <si>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</si>
  <si>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</si>
  <si>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</si>
  <si>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</si>
  <si>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</si>
  <si>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</si>
  <si>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</si>
  <si>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</si>
  <si>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</si>
  <si>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</si>
  <si>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</si>
  <si>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</si>
  <si>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</si>
  <si>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</si>
  <si>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</si>
  <si>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</si>
  <si>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</si>
  <si>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</si>
  <si>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</si>
  <si>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</si>
  <si>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</si>
  <si>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</si>
  <si>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</si>
  <si>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</si>
  <si>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</si>
  <si>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</si>
  <si>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</si>
  <si>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</si>
  <si>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</si>
  <si>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</si>
  <si>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</si>
  <si>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</si>
  <si>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</si>
  <si>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</si>
  <si>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</si>
  <si>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</si>
  <si>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</si>
  <si>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</si>
  <si>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</si>
  <si>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</si>
  <si>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</si>
  <si>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</si>
  <si>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</si>
  <si>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</si>
  <si>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</si>
  <si>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</si>
  <si>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</si>
  <si>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</si>
  <si>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</si>
  <si>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</si>
  <si>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</si>
  <si>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</si>
  <si>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</si>
  <si>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</si>
  <si>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</si>
  <si>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</si>
  <si>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</si>
  <si>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</si>
  <si>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</si>
  <si>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</si>
  <si>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</si>
  <si>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</si>
  <si>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</si>
  <si>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</si>
  <si>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</si>
  <si>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</si>
  <si>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</si>
  <si>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</si>
  <si>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</si>
  <si>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</si>
  <si>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</si>
  <si>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</si>
  <si>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</si>
  <si>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</si>
  <si>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</si>
  <si>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</si>
  <si>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</si>
  <si>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</si>
  <si>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</si>
  <si>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</si>
  <si>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</si>
  <si>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</si>
  <si>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</si>
  <si>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</si>
  <si>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</si>
  <si>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</si>
  <si>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</si>
  <si>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</si>
  <si>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</si>
  <si>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</si>
  <si>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</si>
  <si>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</si>
  <si>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</si>
  <si>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</si>
  <si>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</si>
  <si>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</si>
  <si>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</si>
  <si>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</si>
  <si>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</si>
  <si>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</si>
  <si>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</si>
  <si>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</si>
  <si>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</si>
  <si>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</si>
  <si>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</si>
  <si>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</si>
  <si>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</si>
  <si>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</si>
  <si>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</si>
  <si>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</si>
  <si>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</si>
  <si>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</si>
  <si>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</si>
  <si>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</si>
  <si>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</si>
  <si>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</si>
  <si>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</si>
  <si>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</si>
  <si>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</si>
  <si>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</si>
  <si>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</si>
  <si>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</si>
  <si>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</si>
  <si>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</si>
  <si>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</si>
  <si>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</si>
  <si>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</si>
  <si>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</si>
  <si>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</si>
  <si>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</si>
  <si>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</si>
  <si>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</si>
  <si>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</si>
  <si>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</si>
  <si>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</si>
  <si>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</si>
  <si>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</si>
  <si>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</si>
  <si>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</si>
  <si>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</si>
  <si>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</si>
  <si>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</si>
  <si>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</si>
  <si>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</si>
  <si>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</si>
  <si>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</si>
  <si>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</si>
  <si>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</si>
  <si>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</si>
  <si>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</si>
  <si>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</si>
  <si>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</si>
  <si>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</si>
  <si>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</si>
  <si>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</si>
  <si>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</si>
  <si>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</si>
  <si>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</si>
  <si>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</si>
  <si>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</si>
  <si>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</si>
  <si>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</si>
  <si>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</si>
  <si>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</si>
  <si>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</si>
  <si>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</si>
  <si>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</si>
  <si>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</si>
  <si>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</si>
  <si>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</si>
  <si>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</si>
  <si>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</si>
  <si>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</si>
  <si>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</si>
  <si>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</si>
  <si>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</si>
  <si>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</si>
  <si>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</si>
  <si>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</si>
  <si>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</si>
  <si>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</si>
  <si>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</si>
  <si>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</si>
  <si>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</si>
  <si>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</si>
  <si>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</si>
  <si>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</si>
  <si>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</si>
  <si>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</si>
  <si>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</si>
  <si>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</si>
  <si>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</si>
  <si>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</si>
  <si>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</si>
  <si>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</si>
  <si>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</si>
  <si>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</si>
  <si>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</si>
  <si>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</si>
  <si>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</si>
  <si>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</si>
  <si>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</si>
  <si>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</si>
  <si>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</si>
  <si>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</si>
  <si>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</si>
  <si>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</si>
  <si>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</si>
  <si>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</si>
  <si>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</si>
  <si>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</si>
  <si>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</si>
  <si>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</si>
  <si>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</si>
  <si>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</si>
  <si>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</si>
  <si>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</si>
  <si>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</si>
  <si>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</si>
  <si>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</si>
  <si>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</si>
  <si>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</si>
  <si>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</si>
  <si>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</si>
  <si>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</si>
  <si>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</si>
  <si>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</si>
  <si>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</si>
  <si>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</si>
  <si>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</si>
  <si>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</si>
  <si>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</si>
  <si>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</si>
  <si>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</si>
  <si>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</si>
  <si>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</si>
  <si>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</si>
  <si>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</si>
  <si>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</si>
  <si>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</si>
  <si>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</si>
  <si>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</si>
  <si>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</si>
  <si>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</si>
  <si>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</si>
  <si>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</si>
  <si>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</si>
  <si>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</si>
  <si>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</si>
  <si>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</si>
  <si>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10% GLUCOSE IN WATER FOR INJECTION FRESENIUS</t>
  </si>
  <si>
    <t>100MG/ML INF SOL 1X500ML II</t>
  </si>
  <si>
    <t>ACIDUM FOLICUM LECIVA</t>
  </si>
  <si>
    <t>DRG 30X10MG</t>
  </si>
  <si>
    <t>ADRENALIN LECIVA</t>
  </si>
  <si>
    <t>INJ 5X1ML/1MG</t>
  </si>
  <si>
    <t>AESCIN-TEVA</t>
  </si>
  <si>
    <t>POR TBL FLM 30X20MG</t>
  </si>
  <si>
    <t>P</t>
  </si>
  <si>
    <t>AGEN 5</t>
  </si>
  <si>
    <t>POR TBL NOB 30X5MG</t>
  </si>
  <si>
    <t>ALMIRAL</t>
  </si>
  <si>
    <t>INJ 10X3ML/75MG</t>
  </si>
  <si>
    <t>ANOPYRIN 100MG</t>
  </si>
  <si>
    <t>TBL 20X100MG</t>
  </si>
  <si>
    <t>ARDEAOSMOSOL MA 15</t>
  </si>
  <si>
    <t>150G/L INF SOL 20X80ML</t>
  </si>
  <si>
    <t>AULIN</t>
  </si>
  <si>
    <t>TBL 15X100MG</t>
  </si>
  <si>
    <t>POR TBL NOB 30X100MG</t>
  </si>
  <si>
    <t>BETADINE</t>
  </si>
  <si>
    <t>UNG 1X20GM</t>
  </si>
  <si>
    <t>BETADINE - zelená</t>
  </si>
  <si>
    <t>LIQ 1X120ML</t>
  </si>
  <si>
    <t>BETADINE (CHIRURG.) - hnědá</t>
  </si>
  <si>
    <t>Biopron9 tob.60</t>
  </si>
  <si>
    <t>BISACODYL</t>
  </si>
  <si>
    <t>DRG 105X5MG</t>
  </si>
  <si>
    <t>BISEPTOL 480</t>
  </si>
  <si>
    <t>POR TBL NOB 28X480MG</t>
  </si>
  <si>
    <t>CARZAP 16 MG</t>
  </si>
  <si>
    <t>POR TBL NOB 28X16MG</t>
  </si>
  <si>
    <t>CAVINTON FORTE</t>
  </si>
  <si>
    <t>POR TBL NOB 30X10MG</t>
  </si>
  <si>
    <t>CITALEC 10 ZENTIVA</t>
  </si>
  <si>
    <t>POR TBL FLM30X10MG</t>
  </si>
  <si>
    <t>CODEIN SLOVAKOFARMA 30MG</t>
  </si>
  <si>
    <t>TBL 10X30MG-BLISTR</t>
  </si>
  <si>
    <t>CONTROLOC 20 MG</t>
  </si>
  <si>
    <t>POR TBL ENT 100X20MG</t>
  </si>
  <si>
    <t>CONTROLOC I.V.</t>
  </si>
  <si>
    <t>INJ PLV SOL 1X40MG</t>
  </si>
  <si>
    <t xml:space="preserve">COSYREL 5MG/10MG </t>
  </si>
  <si>
    <t>TBL FLM 30</t>
  </si>
  <si>
    <t>DEPAKINE CHRONO 300</t>
  </si>
  <si>
    <t>TBL RET 100X300MG</t>
  </si>
  <si>
    <t>DEPAKINE CHRONO 500MG(PULENE)</t>
  </si>
  <si>
    <t>TBL RET 30X500MG</t>
  </si>
  <si>
    <t>DEPO-MEDROL</t>
  </si>
  <si>
    <t>INJ 1X1ML/40MG</t>
  </si>
  <si>
    <t>DETRALEX</t>
  </si>
  <si>
    <t>TBL OBD 30</t>
  </si>
  <si>
    <t>DEXAMED</t>
  </si>
  <si>
    <t>INJ 10X2ML/8MG</t>
  </si>
  <si>
    <t>DIAZEPAM SLOVAKOFARMA</t>
  </si>
  <si>
    <t>TBL 20X10MG</t>
  </si>
  <si>
    <t>TBL 20X5MG</t>
  </si>
  <si>
    <t>DICYNONE 250</t>
  </si>
  <si>
    <t>INJ SOL 4X2ML/250MG</t>
  </si>
  <si>
    <t>DIPIDOLOR</t>
  </si>
  <si>
    <t>INJ 5X2ML 7.5MG/ML</t>
  </si>
  <si>
    <t>DITHIADEN</t>
  </si>
  <si>
    <t>TBL 20X2MG</t>
  </si>
  <si>
    <t>INJ 10X2ML</t>
  </si>
  <si>
    <t>DOLMINA 100 SR</t>
  </si>
  <si>
    <t>POR TBL PRO 20X100MG</t>
  </si>
  <si>
    <t>DOLMINA 50</t>
  </si>
  <si>
    <t>TBL OBD 30X50MG</t>
  </si>
  <si>
    <t>DUPHALAC</t>
  </si>
  <si>
    <t>667MG/ML POR SOL 1X500ML HDP</t>
  </si>
  <si>
    <t>DZ BRAUNOL 500 ML</t>
  </si>
  <si>
    <t>DZ OCTENISEPT drm. sol. 250 ml</t>
  </si>
  <si>
    <t>DRM SOL 1X250ML</t>
  </si>
  <si>
    <t>DZ PRONTODERM GEL-STRONG 100ML</t>
  </si>
  <si>
    <t>DZ PRONTODERM NASAL GEL  30ML</t>
  </si>
  <si>
    <t>DZ PRONTODERM PENA 200ml</t>
  </si>
  <si>
    <t>DZ PRONTORAL 250ML</t>
  </si>
  <si>
    <t>ENDIARON</t>
  </si>
  <si>
    <t>POR TBL FLM 10X250MG</t>
  </si>
  <si>
    <t>ERDOMED 300MG</t>
  </si>
  <si>
    <t>CPS 10X300MG</t>
  </si>
  <si>
    <t>ESPUMISAN</t>
  </si>
  <si>
    <t>PORCPSMOL50X40MG-BL</t>
  </si>
  <si>
    <t>EUTHYROX 50</t>
  </si>
  <si>
    <t>TBL 100X50RG</t>
  </si>
  <si>
    <t>FORTECORTIN 4</t>
  </si>
  <si>
    <t>POR TBL NOB 20X4MG</t>
  </si>
  <si>
    <t>FRAXIPARIN MULTI</t>
  </si>
  <si>
    <t>INJ 10X5ML/47.5KU</t>
  </si>
  <si>
    <t>FRAXIPARINE</t>
  </si>
  <si>
    <t>INJ SOL 10X0.6ML</t>
  </si>
  <si>
    <t>GLUKÓZA 10 BRAUN</t>
  </si>
  <si>
    <t>INF SOL 10X500ML-PE</t>
  </si>
  <si>
    <t>GLUKÓZA 5 BRAUN</t>
  </si>
  <si>
    <t>HERBADENT MASÁŽNÍ ROZTOK</t>
  </si>
  <si>
    <t>GNG SOL 1X25ML</t>
  </si>
  <si>
    <t>HIRUDOID</t>
  </si>
  <si>
    <t>DRM CRM 1X40GM</t>
  </si>
  <si>
    <t>DRM GEL 1X40GM</t>
  </si>
  <si>
    <t>HUMULIN R 100 M.J./ML</t>
  </si>
  <si>
    <t>INJ 1X10ML/1KU</t>
  </si>
  <si>
    <t>HYDROCORTISON 10MG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</si>
  <si>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</si>
  <si>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</si>
  <si>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</si>
  <si>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</si>
  <si>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</si>
  <si>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</si>
  <si>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CHLORID SODNÝ 0,9% BRAUN</t>
  </si>
  <si>
    <t>INF SOL 20X100MLPELAH</t>
  </si>
  <si>
    <t>INF SOL 10X250MLPELAH</t>
  </si>
  <si>
    <t>INF SOL 10X500MLPELAH</t>
  </si>
  <si>
    <t>IBALGIN 400 (IBUPROFEN 400)</t>
  </si>
  <si>
    <t>TBL OBD 100X400MG</t>
  </si>
  <si>
    <t>IMODIUM</t>
  </si>
  <si>
    <t>POR CPS DUR 8X2MG</t>
  </si>
  <si>
    <t>INDOMETACIN 50 BERLIN-CHEMIE</t>
  </si>
  <si>
    <t>SUP 10X50MG</t>
  </si>
  <si>
    <t>IR OG. OPHTHALMO-SEPTONEX</t>
  </si>
  <si>
    <t>GTT OPH 1X10ML</t>
  </si>
  <si>
    <t>KALIUM CHLORATUM BIOMEDICA</t>
  </si>
  <si>
    <t>POR TBLFLM100X500MG</t>
  </si>
  <si>
    <t>KALIUM CHLORATUM LECIVA 7.5%</t>
  </si>
  <si>
    <t>INJ 5X10ML 7.5%</t>
  </si>
  <si>
    <t>KANAVIT</t>
  </si>
  <si>
    <t>INJ 5X1ML/10MG</t>
  </si>
  <si>
    <t>KL AQUA PURIF. BAG IN BOX 5 l</t>
  </si>
  <si>
    <t>KL SOL.BORGLYCEROLI 3% 250 G</t>
  </si>
  <si>
    <t>KL SOL.BORGLYCEROLI 3% 500 G</t>
  </si>
  <si>
    <t>KL SUPP.BISACODYLI 0,01G  30KS</t>
  </si>
  <si>
    <t>KL SUPP.BISACODYLI 0,01G  40KS</t>
  </si>
  <si>
    <t>KL SUPP.BISACODYLI 0,01G  50KS</t>
  </si>
  <si>
    <t>LEXAURIN 1,5</t>
  </si>
  <si>
    <t>POR TBL NOB 30X1.5MG</t>
  </si>
  <si>
    <t>LOZAP 50 ZENTIVA</t>
  </si>
  <si>
    <t>POR TBL FLM 30X50MG</t>
  </si>
  <si>
    <t>LOZAP H</t>
  </si>
  <si>
    <t>POR TBL FLM 30</t>
  </si>
  <si>
    <t>MABRON</t>
  </si>
  <si>
    <t>INJ SOL 5X2ML</t>
  </si>
  <si>
    <t>MAGNESII LACTICI 0,5 TBL. MEDICAMENTA</t>
  </si>
  <si>
    <t>TBL NOB 100X0,5GM</t>
  </si>
  <si>
    <t>MAGNESIUM SULFURICUM BIOTIKA</t>
  </si>
  <si>
    <t>INJ 5X10ML 10%</t>
  </si>
  <si>
    <t>MESOCAIN</t>
  </si>
  <si>
    <t>INJ 10X10ML 1%</t>
  </si>
  <si>
    <t>GEL 1X20GM</t>
  </si>
  <si>
    <t>MOXOSTAD 0.4 MG</t>
  </si>
  <si>
    <t>POR TBL FLM30X0.4MG</t>
  </si>
  <si>
    <t>MUCOSOLVAN</t>
  </si>
  <si>
    <t>POR GTT SOL+INH SOL 60ML</t>
  </si>
  <si>
    <t>NATRIUM CHLORATUM BIOTIKA 10%</t>
  </si>
  <si>
    <t>NEUROL 0.25</t>
  </si>
  <si>
    <t>TBL 30X0.25MG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</si>
  <si>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</si>
  <si>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</si>
  <si>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</si>
  <si>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</si>
  <si>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</si>
  <si>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</si>
  <si>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</si>
  <si>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</si>
  <si>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</si>
  <si>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</si>
  <si>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</si>
  <si>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</si>
  <si>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</si>
  <si>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OXANTIL</t>
  </si>
  <si>
    <t>INJ 5X2ML</t>
  </si>
  <si>
    <t>PARALEN 500</t>
  </si>
  <si>
    <t>POR TBL NOB 12X500MG</t>
  </si>
  <si>
    <t>PENTOMER RETARD 400MG</t>
  </si>
  <si>
    <t>PRESTARIUM NEO</t>
  </si>
  <si>
    <t>POR TBL FLM 30X5MG</t>
  </si>
  <si>
    <t>REASEC</t>
  </si>
  <si>
    <t>TBL 20X2.5MG</t>
  </si>
  <si>
    <t>RINGERFUNDIN B.BRAUN</t>
  </si>
  <si>
    <t>INF SOL10X1000ML PE</t>
  </si>
  <si>
    <t>SANORIN 1 PM</t>
  </si>
  <si>
    <t>NAS SPR SOL 1X10ML</t>
  </si>
  <si>
    <t>SOLU-MEDROL</t>
  </si>
  <si>
    <t>INJ SIC 1X40MG+1ML</t>
  </si>
  <si>
    <t>SORBIFER DURULES</t>
  </si>
  <si>
    <t>TBL FLM 60X320MG/60MG</t>
  </si>
  <si>
    <t>POR TBL FLM 100X100MG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</si>
  <si>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</si>
  <si>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</si>
  <si>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</si>
  <si>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</si>
  <si>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</si>
  <si>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</si>
  <si>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TBL 20X15MG(BLISTR)</t>
  </si>
  <si>
    <t>TENSIOMIN</t>
  </si>
  <si>
    <t>TBL 30X12.5MG</t>
  </si>
  <si>
    <t>TIAPRIDAL</t>
  </si>
  <si>
    <t>POR TBLNOB 50X100MG</t>
  </si>
  <si>
    <t>INJ SOL 12X2ML/100MG</t>
  </si>
  <si>
    <t>TORECAN</t>
  </si>
  <si>
    <t>INJ 5X1ML/6.5MG</t>
  </si>
  <si>
    <t>TRALGIT</t>
  </si>
  <si>
    <t>POR CPS DUR 20X50MG</t>
  </si>
  <si>
    <t>TRALGIT SR 100</t>
  </si>
  <si>
    <t>POR TBL RET30X100MG</t>
  </si>
  <si>
    <t>TULIP 20 MG POTAHOVANÉ TABLETY</t>
  </si>
  <si>
    <t>ULTRACOD</t>
  </si>
  <si>
    <t>POR TBL NOB 30</t>
  </si>
  <si>
    <t>VENTOLIN INHALER N</t>
  </si>
  <si>
    <t>INHSUSPSS200X100RG</t>
  </si>
  <si>
    <t>VIGANTOL</t>
  </si>
  <si>
    <t>POR GTT SOL 1x10ML</t>
  </si>
  <si>
    <t>Vincentka nosní sprej  25ml (30ml)</t>
  </si>
  <si>
    <t>VITAMIN B12 LECIVA 1000RG</t>
  </si>
  <si>
    <t>INJ 5X1ML/1000RG</t>
  </si>
  <si>
    <t>ZODAC</t>
  </si>
  <si>
    <t>TBL OBD 30X10MG</t>
  </si>
  <si>
    <t>ZOLPIDEM MYLAN</t>
  </si>
  <si>
    <t>POR TBL FLM 20X10MG</t>
  </si>
  <si>
    <t>POR TBL FLM 50X10MG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</si>
  <si>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</si>
  <si>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</si>
  <si>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</si>
  <si>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</si>
  <si>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</si>
  <si>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</si>
  <si>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</si>
  <si>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</si>
  <si>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</si>
  <si>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</si>
  <si>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</si>
  <si>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</si>
  <si>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</si>
  <si>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BENEMICIN 300 MG</t>
  </si>
  <si>
    <t>CPS 100X300MG</t>
  </si>
  <si>
    <t>Clindamycin Kabi 150mg/ml 10 x 4ml/600mg</t>
  </si>
  <si>
    <t>10 x 4ml /600mg</t>
  </si>
  <si>
    <t>DALACIN C 300 MG</t>
  </si>
  <si>
    <t>POR CPS DUR 16X300MG</t>
  </si>
  <si>
    <t>FRAMYKOIN</t>
  </si>
  <si>
    <t>UNG 1X10GM</t>
  </si>
  <si>
    <t>PLV ADS 1X5GM</t>
  </si>
  <si>
    <t>FUROLIN TABLETY</t>
  </si>
  <si>
    <t>GENTAMICIN LEK 80 MG/2 ML</t>
  </si>
  <si>
    <t>INJ SOL 10X2ML/80MG</t>
  </si>
  <si>
    <t>METRONIDAZOL 500MG BRAUN</t>
  </si>
  <si>
    <t>INJ 10X100ML(LDPE)</t>
  </si>
  <si>
    <t>OFLOXIN 200</t>
  </si>
  <si>
    <t>TBL OBD 10X200MG</t>
  </si>
  <si>
    <t>OFLOXIN INF</t>
  </si>
  <si>
    <t>INF SOL 10X100ML</t>
  </si>
  <si>
    <t>OPHTHALMO-FRAMYKOIN</t>
  </si>
  <si>
    <t>SEFOTAK 1 G</t>
  </si>
  <si>
    <t>INJ PLV SOL 1X1GM</t>
  </si>
  <si>
    <t>UNASYN</t>
  </si>
  <si>
    <t>INJ PLV SOL 1X1.5GM</t>
  </si>
  <si>
    <t>VANCOMYCIN MYLAN 1000 MG</t>
  </si>
  <si>
    <t>INF PLV SOL 1X1GM</t>
  </si>
  <si>
    <t>ZINNAT 125 MG</t>
  </si>
  <si>
    <t>TBL OBD 10X125MG</t>
  </si>
  <si>
    <t>léky - antimykotika (LEK)</t>
  </si>
  <si>
    <t>DIFLUCAN</t>
  </si>
  <si>
    <t>CPS 1X150MG</t>
  </si>
  <si>
    <t>FLUCONAZOL KABI 2 MG/ML</t>
  </si>
  <si>
    <t>INF SOL 10X100ML/200MG</t>
  </si>
  <si>
    <t>POR TBL ENT 90X20MG</t>
  </si>
  <si>
    <t>ALGIFEN NEO</t>
  </si>
  <si>
    <t>POR GTT SOL 1X50ML</t>
  </si>
  <si>
    <t>ALOPURINOL SANDOZ</t>
  </si>
  <si>
    <t>100MG TBL NOB 30</t>
  </si>
  <si>
    <t>AMARYL 3 MG</t>
  </si>
  <si>
    <t>POR TBL NOB 30X3MG</t>
  </si>
  <si>
    <t>ANACID</t>
  </si>
  <si>
    <t>SUS 12X5ML(SACKY)</t>
  </si>
  <si>
    <t>TBL 60X100 MG</t>
  </si>
  <si>
    <t>APO-IBUPROFEN 400 MG</t>
  </si>
  <si>
    <t>POR TBL FLM 100X400MG</t>
  </si>
  <si>
    <t>AQUA PRO INJECTIONE BRAUN</t>
  </si>
  <si>
    <t>INJ SOL 20X10ML-PLA</t>
  </si>
  <si>
    <t>ARDEAOSMOSOL MA 20</t>
  </si>
  <si>
    <t>200G/L INF SOL 20X100ML</t>
  </si>
  <si>
    <t>BETALOC SR 200MG</t>
  </si>
  <si>
    <t>TBL RET 30X200MG</t>
  </si>
  <si>
    <t>BISOPROLOL MYLAN 5 MG</t>
  </si>
  <si>
    <t>CALCICHEW D3</t>
  </si>
  <si>
    <t>CTB 20</t>
  </si>
  <si>
    <t>CARAMLO 8MG/5MG TABLETY</t>
  </si>
  <si>
    <t>POR TBL NOB 28</t>
  </si>
  <si>
    <t>Carbosorb tbl.20-blistr</t>
  </si>
  <si>
    <t>DEGAN</t>
  </si>
  <si>
    <t>TBL 40X10MG</t>
  </si>
  <si>
    <t>INJ 50X2ML/10MG</t>
  </si>
  <si>
    <t>DHC CONTINUS 60 MG</t>
  </si>
  <si>
    <t>PORTBLRET60X60MG B</t>
  </si>
  <si>
    <t>DIGOXIN 0.125 LECIVA</t>
  </si>
  <si>
    <t>TBL 30X0.125MG</t>
  </si>
  <si>
    <t>DOLMINA INJ.</t>
  </si>
  <si>
    <t>INJ 5X3ML/75MG</t>
  </si>
  <si>
    <t>DORETA 75 MG/650 MG</t>
  </si>
  <si>
    <t>DORMICUM 15 MG</t>
  </si>
  <si>
    <t>TBL OBD 10X15MG</t>
  </si>
  <si>
    <t>DORSIFLEX</t>
  </si>
  <si>
    <t>TBL 30X200MG</t>
  </si>
  <si>
    <t>DZ OCTENISEPT 1 l</t>
  </si>
  <si>
    <t>DZ PRONTODERM ROZTOK 500 ml</t>
  </si>
  <si>
    <t>DZ TRIXO 500 ML</t>
  </si>
  <si>
    <t>ELICEA 10 MG</t>
  </si>
  <si>
    <t>POR TBL FLM 28X10MG</t>
  </si>
  <si>
    <t>ENTEROL</t>
  </si>
  <si>
    <t>POR CPS DUR 30X250MG</t>
  </si>
  <si>
    <t>CPS 20X300MG</t>
  </si>
  <si>
    <t>Espumisan cps.100x40mg-blistr</t>
  </si>
  <si>
    <t>0057585</t>
  </si>
  <si>
    <t>EUTHYROX 75</t>
  </si>
  <si>
    <t>TBL 100X75RG</t>
  </si>
  <si>
    <t>EUTHYROX 88 MIKROGRAMŮ</t>
  </si>
  <si>
    <t>POR TBL NOB 100X88RG II</t>
  </si>
  <si>
    <t>EZETROL 10 MG TABLETY</t>
  </si>
  <si>
    <t>POR TBL NOB 30X10MG B</t>
  </si>
  <si>
    <t>INJ SOL 10X0.4ML</t>
  </si>
  <si>
    <t>FRAXIPARINE FORTE</t>
  </si>
  <si>
    <t>GERATAM 1200</t>
  </si>
  <si>
    <t>TBL OBD 100X1200MG</t>
  </si>
  <si>
    <t>GUAJACURAN « 5 % INJ</t>
  </si>
  <si>
    <t>HELICID 20 ZENTIVA</t>
  </si>
  <si>
    <t>POR CPS ETD 90X20MG</t>
  </si>
  <si>
    <t>HEMINEVRIN 300 MG</t>
  </si>
  <si>
    <t>POR CPS MOL 100X300MG</t>
  </si>
  <si>
    <t>IBALGIN 400</t>
  </si>
  <si>
    <t>POR TBL FLM 48X400MG</t>
  </si>
  <si>
    <t>INDAPAMID STADA 1,5 MG</t>
  </si>
  <si>
    <t>POR TBL PRO 30X1.5MG</t>
  </si>
  <si>
    <t>INJ PROCAINII CHLORATI 0,2% ARD 10x200ml</t>
  </si>
  <si>
    <t>2MG/ML INJ SOL 10X200ML</t>
  </si>
  <si>
    <t>ISOPTIN SR 240 MG</t>
  </si>
  <si>
    <t>POR TBL PRO 30X240MG</t>
  </si>
  <si>
    <t>KL SOL.BORGLYCEROLI 3% 1000 G</t>
  </si>
  <si>
    <t>LAMICTAL 25 MG</t>
  </si>
  <si>
    <t>POR TBL NOB 42X25MG</t>
  </si>
  <si>
    <t>LETROX 125</t>
  </si>
  <si>
    <t>POR TBL NOB 100X125MCG</t>
  </si>
  <si>
    <t>LEXAURIN 3</t>
  </si>
  <si>
    <t>3MG TBL NOB 30</t>
  </si>
  <si>
    <t>LIPANTHYL 267 M</t>
  </si>
  <si>
    <t>POR CPS DUR 30X267MG</t>
  </si>
  <si>
    <t>MAGNOSOLV</t>
  </si>
  <si>
    <t>GRA 30X6.1GM(SACKY)</t>
  </si>
  <si>
    <t>MAXITROL</t>
  </si>
  <si>
    <t>OPH GTT SUS 1X5ML</t>
  </si>
  <si>
    <t>MEDRACET 37,5 MG/325 MG</t>
  </si>
  <si>
    <t>MONACE COMBI 20 MG/12,5 MG</t>
  </si>
  <si>
    <t>NATRIUM SALICYLICUM BIOTIKA</t>
  </si>
  <si>
    <t>INJ 10X10ML 10%</t>
  </si>
  <si>
    <t>NEBIVOLOL SANDOZ 5 MG</t>
  </si>
  <si>
    <t>POR TBL NOB 28X5MG</t>
  </si>
  <si>
    <t>NEODOLPASSE</t>
  </si>
  <si>
    <t>INF 10X250ML</t>
  </si>
  <si>
    <t>NEURONTIN 300MG</t>
  </si>
  <si>
    <t>CPS 50X300MG</t>
  </si>
  <si>
    <t>NIMOTOP S</t>
  </si>
  <si>
    <t>POR TBL FLM 100X30MG</t>
  </si>
  <si>
    <t>NO-SPA</t>
  </si>
  <si>
    <t>POR TBL NOB 24X40MG</t>
  </si>
  <si>
    <t>OLAZAX</t>
  </si>
  <si>
    <t>10MG TBL NOB 28</t>
  </si>
  <si>
    <t>POR TBL NOB 24X500MG</t>
  </si>
  <si>
    <t>PARALEN PLUS</t>
  </si>
  <si>
    <t>TBL OBD 24</t>
  </si>
  <si>
    <t>PERINDOPRIL MYLAN 8 MG</t>
  </si>
  <si>
    <t>POR TBL NOB 30X8MG</t>
  </si>
  <si>
    <t xml:space="preserve">PREGABALIN TEVA 75MG </t>
  </si>
  <si>
    <t>CPS DUR 14</t>
  </si>
  <si>
    <t>PRESTANCE 10 MG/10 MG</t>
  </si>
  <si>
    <t>PROSULPIN 50MG</t>
  </si>
  <si>
    <t>TBL 30X50MG</t>
  </si>
  <si>
    <t>RANITAL</t>
  </si>
  <si>
    <t>TBL 30X150MG</t>
  </si>
  <si>
    <t>RINGERUV ROZTOK BRAUN</t>
  </si>
  <si>
    <t>INF 10X500ML(LDPE)</t>
  </si>
  <si>
    <t>ROSUMOP 10 MG</t>
  </si>
  <si>
    <t>POR TBL FLM 30X10MG</t>
  </si>
  <si>
    <t>SECTRAL 400</t>
  </si>
  <si>
    <t>TBL OBD 30X400MG</t>
  </si>
  <si>
    <t>STOPTUSSIN</t>
  </si>
  <si>
    <t>POR GTT SOL 1X25ML</t>
  </si>
  <si>
    <t>TELMISARTAN SANDOZ 80 MG</t>
  </si>
  <si>
    <t>POR TBL NOB 30X80MG</t>
  </si>
  <si>
    <t>TENOLOC 200</t>
  </si>
  <si>
    <t>POR TBL FLM 30X200MG</t>
  </si>
  <si>
    <t>TENORETIC</t>
  </si>
  <si>
    <t>TBL OBD 28</t>
  </si>
  <si>
    <t>SUP 6X6.5MG</t>
  </si>
  <si>
    <t>POR TBL RET50X100MG</t>
  </si>
  <si>
    <t>TRANSMETIL 500 MG TABLETY</t>
  </si>
  <si>
    <t>POR TBL ENT 10X500MG</t>
  </si>
  <si>
    <t>TRIAMCINOLON E LECIVA</t>
  </si>
  <si>
    <t>TRIPLIXAM 10 MG/2,5 MG/10 MG</t>
  </si>
  <si>
    <t>TRITACE 10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</si>
  <si>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</si>
  <si>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</si>
  <si>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</si>
  <si>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</si>
  <si>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</si>
  <si>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VEROSPIRON</t>
  </si>
  <si>
    <t>TBL 100X25MG</t>
  </si>
  <si>
    <t>VERTIMED</t>
  </si>
  <si>
    <t>8MG TBL NOB 100</t>
  </si>
  <si>
    <t>ZOXON 4</t>
  </si>
  <si>
    <t>POR TBL NOB 90X4MG</t>
  </si>
  <si>
    <t>ZYLLT 75 MG</t>
  </si>
  <si>
    <t>POR TBL FLM 56X75MG</t>
  </si>
  <si>
    <t>POR TBL FLM 28X75MG</t>
  </si>
  <si>
    <t>léky - enterální výživa (LEK)</t>
  </si>
  <si>
    <t>NUTRIDRINK COMPACT PROTEIN S PŘÍCHUTÍ VANILKOVOU</t>
  </si>
  <si>
    <t>POR SOL 4X125ML</t>
  </si>
  <si>
    <t>CEFOTAXIME LEK 1 G PRÁŠEK PRO INJEKČNÍ ROZTOK</t>
  </si>
  <si>
    <t>IMS+IVN INJ PLV SOL 10X1GM</t>
  </si>
  <si>
    <t>CIPLOX 500</t>
  </si>
  <si>
    <t>TBL OBD 10X500MG</t>
  </si>
  <si>
    <t>CIPROFLOXACIN KABI 400 MG/200 ML INFUZNÍ ROZTOK</t>
  </si>
  <si>
    <t>INF SOL 10X400MG/200ML</t>
  </si>
  <si>
    <t>Clindamycin Kabi inj.sol.10x2ml/300mg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</si>
  <si>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</si>
  <si>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</si>
  <si>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</si>
  <si>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</si>
  <si>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OPHTHALMO-FRAMYKOIN COMPOSITUM</t>
  </si>
  <si>
    <t>PIPERACILLIN/TAZOBACTAM KABI 4 G/0,5 G</t>
  </si>
  <si>
    <t>INF PLV SOL 10X4.5GM</t>
  </si>
  <si>
    <t>POR TBL FLM12X375MG</t>
  </si>
  <si>
    <t>XORIMAX 500 MG POTAH.TABLETY</t>
  </si>
  <si>
    <t>PORTBLFLM10X500MG</t>
  </si>
  <si>
    <t>DICLOFENAC DUO PHARMASWISS 75 MG</t>
  </si>
  <si>
    <t>POR CPS RDR 30X75MG</t>
  </si>
  <si>
    <t>KL ETHER 160G</t>
  </si>
  <si>
    <t>KL SOL.ISOPROPANOLI CUM BENZINO, 200ML</t>
  </si>
  <si>
    <t>INJ 5X10ML 20%</t>
  </si>
  <si>
    <t>MARCAINE 0.5%</t>
  </si>
  <si>
    <t>INJ SOL5X20ML/100MG</t>
  </si>
  <si>
    <t>léky - dle §16 (LEK)</t>
  </si>
  <si>
    <t>LIORESAL INJ.10mg/5ml - MIMOŘ.DOVOZ!!</t>
  </si>
  <si>
    <t>ACC INJEKT</t>
  </si>
  <si>
    <t>INJ SOL 5X3ML/300MG</t>
  </si>
  <si>
    <t>ACIDUM ASCORBICUM</t>
  </si>
  <si>
    <t>INJ 5X5ML</t>
  </si>
  <si>
    <t>INJ 50X5ML</t>
  </si>
  <si>
    <t>ACYLCOFFIN</t>
  </si>
  <si>
    <t>TBL 10</t>
  </si>
  <si>
    <t>AGAPURIN</t>
  </si>
  <si>
    <t>INJ 5X5ML/100MG</t>
  </si>
  <si>
    <t>POR TBL NOB 90X5MG</t>
  </si>
  <si>
    <t>AMBROBENE</t>
  </si>
  <si>
    <t>INJ 5X2ML/15MG</t>
  </si>
  <si>
    <t>ANESIA 10MG/ML</t>
  </si>
  <si>
    <t>INJ+INF EML 1X100ML</t>
  </si>
  <si>
    <t>APAURIN</t>
  </si>
  <si>
    <t>INJ 10X2ML/10MG</t>
  </si>
  <si>
    <t>AQUA PRO INJECTIONE ARDEAPHARMA</t>
  </si>
  <si>
    <t>INF 1X250ML</t>
  </si>
  <si>
    <t>PAR LQF 20X100ML-PE</t>
  </si>
  <si>
    <t>200G/L INF SOL 10X200ML</t>
  </si>
  <si>
    <t>ASCORUTIN (BLISTR)</t>
  </si>
  <si>
    <t>TBL OBD 50</t>
  </si>
  <si>
    <t>ATROPIN BIOTIKA 0.5MG</t>
  </si>
  <si>
    <t>BACLOFEN</t>
  </si>
  <si>
    <t>TBL 50X10MG</t>
  </si>
  <si>
    <t>BETALOC</t>
  </si>
  <si>
    <t>INJ 5X5ML/5MG</t>
  </si>
  <si>
    <t>BETALOC ZOK 25 MG</t>
  </si>
  <si>
    <t>TBL RET 28X25MG</t>
  </si>
  <si>
    <t>BETALOC ZOK 50 MG</t>
  </si>
  <si>
    <t>POR TBL PRO 100X50MG</t>
  </si>
  <si>
    <t>BETOPTIC</t>
  </si>
  <si>
    <t>GTT OPH 1X5ML</t>
  </si>
  <si>
    <t>BISOPROLOL PMCS 2,5 MG</t>
  </si>
  <si>
    <t>POR TBL NOB 30X2.5MG</t>
  </si>
  <si>
    <t>BRUMARE 1 MG/ML NOSNÍ SPREJ, ROZTOK</t>
  </si>
  <si>
    <t>NAS SPR SOL 1X10ML/10MG</t>
  </si>
  <si>
    <t>BURONIL 25 MG</t>
  </si>
  <si>
    <t>POR TBL OBD 50X25MG</t>
  </si>
  <si>
    <t>CALCIUM GLUCONICUM 10% B.BRAUN</t>
  </si>
  <si>
    <t>INJ SOL 20X10ML</t>
  </si>
  <si>
    <t>CEREBROLYSIN</t>
  </si>
  <si>
    <t>INJ SOL 5X10ML</t>
  </si>
  <si>
    <t>CERNEVIT</t>
  </si>
  <si>
    <t>INJ PLV SOL10X750MG</t>
  </si>
  <si>
    <t>CEZERA 5 MG</t>
  </si>
  <si>
    <t>POR TBL FLM 90X5MG</t>
  </si>
  <si>
    <t>CITALEC 20 ZENTIVA</t>
  </si>
  <si>
    <t>CONTROLOC 40 MG</t>
  </si>
  <si>
    <t>POR TBL ENT 28X40MG</t>
  </si>
  <si>
    <t>CORDARONE</t>
  </si>
  <si>
    <t>POR TBL NOB60X200MG</t>
  </si>
  <si>
    <t>INJ SOL 6X3ML/150MG</t>
  </si>
  <si>
    <t>DELIPID PLUS</t>
  </si>
  <si>
    <t>10MG/10MG CPS DUR 30</t>
  </si>
  <si>
    <t>Delmar nosní sprej 50ml</t>
  </si>
  <si>
    <t>DEPAKINE</t>
  </si>
  <si>
    <t>INJ PSO LQF 4X4ML/400MG</t>
  </si>
  <si>
    <t>POR TBL FLM 120X500MG</t>
  </si>
  <si>
    <t>DIGOXIN ORION INJ.-MIMOŘÁDNÝ DOVOZ!!</t>
  </si>
  <si>
    <t>INJ SOL 25X1ML/0.25MG</t>
  </si>
  <si>
    <t>DILCEREN PRO INFUSIONE</t>
  </si>
  <si>
    <t>INF 1X50ML/10MG</t>
  </si>
  <si>
    <t>Dobutamin Admeda 250 inf.sol50ml</t>
  </si>
  <si>
    <t>667MG/ML POR SOL 1X200ML HDP</t>
  </si>
  <si>
    <t>EBRANTIL 60 RETARD</t>
  </si>
  <si>
    <t>POR CPS PRO 50X60MG</t>
  </si>
  <si>
    <t>ELICEA 20 MG</t>
  </si>
  <si>
    <t>POR TBL FLM 28X20MG</t>
  </si>
  <si>
    <t>ELIQUIS 5 MG</t>
  </si>
  <si>
    <t>POR TBL FLM 60X5MG</t>
  </si>
  <si>
    <t>ENELBIN RETARD</t>
  </si>
  <si>
    <t>TBL OBD 50X100MG</t>
  </si>
  <si>
    <t>ENSURE PLUS ADVANCE JAHODOVÁ PŘÍCHUŤ</t>
  </si>
  <si>
    <t>POR SOL 4X220ML</t>
  </si>
  <si>
    <t>ENSURE PLUS ADVANCE KÁVOVÁ PŘÍCHUŤ</t>
  </si>
  <si>
    <t>POR CPS DUR10X250MG</t>
  </si>
  <si>
    <t>EPANUTIN PARENTERAL</t>
  </si>
  <si>
    <t>INJ SOL 5X5ML/250MG</t>
  </si>
  <si>
    <t>ERDOMED</t>
  </si>
  <si>
    <t>POR CPS DUR 60X300MG</t>
  </si>
  <si>
    <t xml:space="preserve">Essentiale Forte N </t>
  </si>
  <si>
    <t>por.cps.dur.100</t>
  </si>
  <si>
    <t xml:space="preserve">FAKTU 100MG/2,5MG </t>
  </si>
  <si>
    <t>SUP 20</t>
  </si>
  <si>
    <t>FAKTU 50MG/G+20MG/G</t>
  </si>
  <si>
    <t>RCT UNG 20G</t>
  </si>
  <si>
    <t>FOKUSIN</t>
  </si>
  <si>
    <t>POR CPS RDR30X0.4MG</t>
  </si>
  <si>
    <t>FUROSEMID ACCORD</t>
  </si>
  <si>
    <t>10MG/ML INJ/INF SOL 10X2ML</t>
  </si>
  <si>
    <t>FUROSEMID BIOTIKA FORTE</t>
  </si>
  <si>
    <t>INJ 10X10ML/125MG</t>
  </si>
  <si>
    <t>GERATAM 3 G</t>
  </si>
  <si>
    <t>INJ SOL 4X15ML/3GM</t>
  </si>
  <si>
    <t>GLIMEPIRID SANDOZ 1 MG TABLETY</t>
  </si>
  <si>
    <t>POR TBL NOB 30X1MG</t>
  </si>
  <si>
    <t>GLUCOPHAGE 1000 MG</t>
  </si>
  <si>
    <t>POR TBLFLM60X1000MG</t>
  </si>
  <si>
    <t>GUTRON 5MG</t>
  </si>
  <si>
    <t>TBL 50X5MG</t>
  </si>
  <si>
    <t>HALOPERIDOL</t>
  </si>
  <si>
    <t>TBL 50X1.5MG</t>
  </si>
  <si>
    <t>Hypromeloza -P 10ml</t>
  </si>
  <si>
    <t>INF SOL 10X1000MLPLAH</t>
  </si>
  <si>
    <t>IBALGIN KRÉM 100G</t>
  </si>
  <si>
    <t xml:space="preserve">DRM CRM 1X100GM </t>
  </si>
  <si>
    <t>IMAZOL KRÉMPASTA</t>
  </si>
  <si>
    <t>10MG/G DRM PST 1X30G</t>
  </si>
  <si>
    <t>KEPPRA 100 MG/ML</t>
  </si>
  <si>
    <t>INF CNC SOL 10X5ML II</t>
  </si>
  <si>
    <t>KL AQUA PURIF. KUL,FAG 5 kg</t>
  </si>
  <si>
    <t>KL BENZINUM 900ml/ 600g</t>
  </si>
  <si>
    <t>KL CPS METRONIDAZOLUM 250mg 20cps</t>
  </si>
  <si>
    <t>KL ETHANOLUM 70% 800 g</t>
  </si>
  <si>
    <t>KL ETHER LÉKOPISNÝ 1000 ml Fagron, Kulich</t>
  </si>
  <si>
    <t>UN 1155</t>
  </si>
  <si>
    <t>KL ONDREJOVA MAST, 100G</t>
  </si>
  <si>
    <t>KL ONDREJOVA MAST, 50G</t>
  </si>
  <si>
    <t>KL SOL.NOVIKOV 20G</t>
  </si>
  <si>
    <t>LAMICTAL 100 MG</t>
  </si>
  <si>
    <t>POR TBL NOB 98X100MG</t>
  </si>
  <si>
    <t>LISKANTIN</t>
  </si>
  <si>
    <t>POR TBL NOB 100X250MG</t>
  </si>
  <si>
    <t>LOKREN 20 MG</t>
  </si>
  <si>
    <t>POR TBL FLM 98X20MG</t>
  </si>
  <si>
    <t>LORADUR</t>
  </si>
  <si>
    <t>POR TBL NOB 50</t>
  </si>
  <si>
    <t>OPH UNG 3,5G</t>
  </si>
  <si>
    <t>MEDROL 16 MG</t>
  </si>
  <si>
    <t>POR TBLNOB50X16MG-B</t>
  </si>
  <si>
    <t>MIDAZOLAM ACCORD 5 MG/ML</t>
  </si>
  <si>
    <t>INJ+INF SOL 10X3MLX5MG/ML</t>
  </si>
  <si>
    <t>MILGAMMA N</t>
  </si>
  <si>
    <t>MS NATR.HYDROGENOCARB.SOL.8,4%  ZÁS.</t>
  </si>
  <si>
    <t>Ardeapharma</t>
  </si>
  <si>
    <t>MUCOSOLVAN JUNIOR</t>
  </si>
  <si>
    <t>POR SIR 1X100ML</t>
  </si>
  <si>
    <t>MYDOCALM 150MG</t>
  </si>
  <si>
    <t>TBL OBD 30X150MG</t>
  </si>
  <si>
    <t>NEURONTIN 300 MG</t>
  </si>
  <si>
    <t>POR CPS DUR 100X300MG</t>
  </si>
  <si>
    <t>NITRO POHL INFUS.</t>
  </si>
  <si>
    <t>INF 10X10ML/10MG</t>
  </si>
  <si>
    <t>Nitroprussiat Fides 1x50mg-MIMOŘÁDNÝ DOVOZ!!</t>
  </si>
  <si>
    <t>INF. PLV. SOL 1x50mg</t>
  </si>
  <si>
    <t>OLANZAPIN MYLAN 5MG</t>
  </si>
  <si>
    <t>POR TBL DIS 28</t>
  </si>
  <si>
    <t>ONDANSETRON B. BRAUN 2 MG/ML</t>
  </si>
  <si>
    <t>INJ SOL 20X4ML/8MG LDPE</t>
  </si>
  <si>
    <t>PARACETAMOL KABI 10MG/ML</t>
  </si>
  <si>
    <t>INF SOL 10X100ML/1000MG</t>
  </si>
  <si>
    <t>PARALEN</t>
  </si>
  <si>
    <t>SUP 5X500MG</t>
  </si>
  <si>
    <t>PEROXID VODÍKU 3% COO</t>
  </si>
  <si>
    <t>DRM SOL 1X100ML 3%</t>
  </si>
  <si>
    <t>PREDNISON 5 LECIVA</t>
  </si>
  <si>
    <t>PREGABALIN SANDOZ</t>
  </si>
  <si>
    <t>75MG CPS DUR 84</t>
  </si>
  <si>
    <t>PRESID 10 MG</t>
  </si>
  <si>
    <t>TBL RET 30X10MG</t>
  </si>
  <si>
    <t>PRESTANCE 10 MG/5 MG</t>
  </si>
  <si>
    <t>PRESTANCE 5 MG/5 MG</t>
  </si>
  <si>
    <t>POR TBL NOB 90</t>
  </si>
  <si>
    <t>PRESTARIUM NEO COMBI 10 MG/2,5 MG</t>
  </si>
  <si>
    <t>POR TBL FLM 90</t>
  </si>
  <si>
    <t>PROPOFOL 1% MCT/LCT FRESENIUS</t>
  </si>
  <si>
    <t>INJ EML 10X100ML</t>
  </si>
  <si>
    <t xml:space="preserve">PROTAMIN MEDA AMPULLEN </t>
  </si>
  <si>
    <t>INJ 5X5ML/5KU</t>
  </si>
  <si>
    <t>PROTEVASC 35 MG TABLETY S PRODLOUŽENÝM UVOLŇOVÁNÍM</t>
  </si>
  <si>
    <t>POR TBL PRO 60X35MG</t>
  </si>
  <si>
    <t>PROTHAZIN</t>
  </si>
  <si>
    <t>TBL FLM 20X1X25MG</t>
  </si>
  <si>
    <t>QUETIAPIN MYLAN 200 MG TABLETY S PRODLOUŽENÝM UVOL</t>
  </si>
  <si>
    <t>POR TBL PRO 60X200MG</t>
  </si>
  <si>
    <t>INF SOL 10X500ML PE</t>
  </si>
  <si>
    <t>RISENDROS 35 MG</t>
  </si>
  <si>
    <t>POR TBL FLM 12X35MG</t>
  </si>
  <si>
    <t>RISPERIDON FARMAX 2MG</t>
  </si>
  <si>
    <t>TBL FLM 60</t>
  </si>
  <si>
    <t>RIVODARON 200</t>
  </si>
  <si>
    <t>POR TBL NOB 30X200MG</t>
  </si>
  <si>
    <t>RORENDO ORO TAB 2 MG</t>
  </si>
  <si>
    <t>POR TBL DIS 30X2MG</t>
  </si>
  <si>
    <t>SALAZOPYRIN EN</t>
  </si>
  <si>
    <t>POR TBLENT100X500MG</t>
  </si>
  <si>
    <t>SANDIMMUN NEORAL 50MG</t>
  </si>
  <si>
    <t>CPS 50X50MG</t>
  </si>
  <si>
    <t>SINUPRET</t>
  </si>
  <si>
    <t>SIOFOR 850</t>
  </si>
  <si>
    <t xml:space="preserve">POR TBL FLM 120X850MG </t>
  </si>
  <si>
    <t>INJ SIC 1X500MG+8ML</t>
  </si>
  <si>
    <t>INJ SIC 1X1GM+16ML</t>
  </si>
  <si>
    <t>SOLUVIT N PRO INFUS.</t>
  </si>
  <si>
    <t>INJ SIC 10</t>
  </si>
  <si>
    <t>SORTIS 80 MG</t>
  </si>
  <si>
    <t>POR TBL FLM 30X80MG</t>
  </si>
  <si>
    <t>STACYL 100 MG ENTEROSOLVENTNÍ TABLETY</t>
  </si>
  <si>
    <t>POR TBL ENT 100X100MG I</t>
  </si>
  <si>
    <t>SUFENTANIL TORREX 50 MCG/ML</t>
  </si>
  <si>
    <t>INJ SOL 5X5ML/250RG</t>
  </si>
  <si>
    <t>SUXAMETHONIUM CHLORID VUAB 100MG</t>
  </si>
  <si>
    <t>INJ/INF PLV SOL 1x100MG</t>
  </si>
  <si>
    <t>TACHYBEN I.V. 50 MG INJEKČNÍ ROZTOK</t>
  </si>
  <si>
    <t>INJ SOL 5X10ML/50MG</t>
  </si>
  <si>
    <t>TANTUM VERDE</t>
  </si>
  <si>
    <t>1,5MG/ML GGR 240 ML</t>
  </si>
  <si>
    <t>TBL 30X25MG</t>
  </si>
  <si>
    <t>TETRASPAN 10%</t>
  </si>
  <si>
    <t>INF SOL 20X500ML</t>
  </si>
  <si>
    <t>TETRASPAN 6%</t>
  </si>
  <si>
    <t>THIAMIN LECIVA</t>
  </si>
  <si>
    <t>INJ 10X2ML/100MG</t>
  </si>
  <si>
    <t>THIOPENTAL VALEANT 10x0,5g</t>
  </si>
  <si>
    <t>INJ PLV SOL 10</t>
  </si>
  <si>
    <t>THIOPENTAL VALEANT 10x1G</t>
  </si>
  <si>
    <t>TOBRADEX</t>
  </si>
  <si>
    <t>3MG/ML+1MG/ML OPH GTT SUS 1X5ML</t>
  </si>
  <si>
    <t>TRACUTIL</t>
  </si>
  <si>
    <t>INF 5X10ML</t>
  </si>
  <si>
    <t>TRIPLIXAM 10 MG/2,5 MG/5 MG</t>
  </si>
  <si>
    <t>TRIPLIXAM 5 MG/1,25 MG/5 MG</t>
  </si>
  <si>
    <t>TRITACE 2,5 MG</t>
  </si>
  <si>
    <t>POR TBL NOB 20X2.5MG</t>
  </si>
  <si>
    <t>TRITACE 5</t>
  </si>
  <si>
    <t>TBL 30X5MG</t>
  </si>
  <si>
    <t>TRITTICO PROLONG 300 MG TABLETY S PRODLOUŽENÝM UVO</t>
  </si>
  <si>
    <t>POR TBL PRO 30X300MG</t>
  </si>
  <si>
    <t>VERAL 1% GEL</t>
  </si>
  <si>
    <t>DRM GEL 1X50GM II</t>
  </si>
  <si>
    <t>VOLUVEN 10% 500 ML</t>
  </si>
  <si>
    <t>INF. 10X500 ML</t>
  </si>
  <si>
    <t>ZYPREXA 10 MG</t>
  </si>
  <si>
    <t>INJ PLV SOL 1X10MG</t>
  </si>
  <si>
    <t>léky - parenterální výživa (LEK)</t>
  </si>
  <si>
    <t>NUTRIFLEX LIPID PERI</t>
  </si>
  <si>
    <t>INF EML 5X2500ML</t>
  </si>
  <si>
    <t>NUTRIFLEX OMEGA plus 2 500 ml</t>
  </si>
  <si>
    <t>NUTRIFLEX OMEGA SPECIAL</t>
  </si>
  <si>
    <t>NUTRIFLEX PERI</t>
  </si>
  <si>
    <t>INF SOL 5X2000ML</t>
  </si>
  <si>
    <t>INF SOL 5X1000ML</t>
  </si>
  <si>
    <t>ENSURE PLUS ADVANCE BANÁNOVÁ PŘÍCHUŤ</t>
  </si>
  <si>
    <t>ENSURE PLUS ADVANCE ČOKOLÁDOVÁ PŘÍCHUŤ</t>
  </si>
  <si>
    <t>ENSURE PLUS ADVANCE VANILKA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</si>
  <si>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</si>
  <si>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</si>
  <si>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</si>
  <si>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</si>
  <si>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</si>
  <si>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</si>
  <si>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léky - krev.deriváty ZUL (TO)</t>
  </si>
  <si>
    <t>OCPLEX</t>
  </si>
  <si>
    <t>500IU INF PSO LQF 1+1X20ML</t>
  </si>
  <si>
    <t>1000IU INF PSO LQF 1+1X40ML</t>
  </si>
  <si>
    <t>AMIKACIN MEDOPHARM 500 MG/2 ML</t>
  </si>
  <si>
    <t>INJ+INF SOL 10X2ML/500MG</t>
  </si>
  <si>
    <t>ARCHIFAR 1 G</t>
  </si>
  <si>
    <t>INJ+INF PLV SOL 10X1GM</t>
  </si>
  <si>
    <t>BELOGENT KRÉM</t>
  </si>
  <si>
    <t>CRM 1X30GM</t>
  </si>
  <si>
    <t>BELOGENT MAST</t>
  </si>
  <si>
    <t>UNG 1X30GM</t>
  </si>
  <si>
    <t>INJ 10X5ML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</si>
  <si>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</si>
  <si>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</si>
  <si>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</si>
  <si>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</si>
  <si>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</si>
  <si>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</si>
  <si>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COLOMYCIN INJEKCE 1 000 000 MJ</t>
  </si>
  <si>
    <t>1000000IU INJ PLV SOL/SOL NEB 10X1MIU</t>
  </si>
  <si>
    <t>KLACID I.V.</t>
  </si>
  <si>
    <t>INF PLV SOL 1X500MG</t>
  </si>
  <si>
    <t>METRONIDAZOLE 0.5% POLFA</t>
  </si>
  <si>
    <t>INJ 1X100ML 5MG/1ML</t>
  </si>
  <si>
    <t>PIPERACILLIN/TAZOBACTAM MYLAN</t>
  </si>
  <si>
    <t xml:space="preserve">INF PLV SOL 1x4G/500MG </t>
  </si>
  <si>
    <t>TIENAM 500 MG/500 MG I.V.</t>
  </si>
  <si>
    <t>INF PLV SOL 1X10LAH/20ML</t>
  </si>
  <si>
    <t>VANCOMYCIN MYLAN 500 MG</t>
  </si>
  <si>
    <t>IMAZOL PLUS</t>
  </si>
  <si>
    <t>DRM CRM 1X30GM</t>
  </si>
  <si>
    <t>VORIKONAZOL SANDOZ 200 MG</t>
  </si>
  <si>
    <t>TBL FLM 14X200MG</t>
  </si>
  <si>
    <t>ARDEANUTRISOL G 40</t>
  </si>
  <si>
    <t>400G/L INF SOL 20X80ML</t>
  </si>
  <si>
    <t>FYZIOLOGICKÝ ROZTOK VIAFLO</t>
  </si>
  <si>
    <t>INF SOL 10X1000ML</t>
  </si>
  <si>
    <t>IBUPROFEN AL 400</t>
  </si>
  <si>
    <t>KL ELIXÍR NA OPTIKU</t>
  </si>
  <si>
    <t>KL ETHANOLUM BENZ.DENAT. 900 ml / 720g/</t>
  </si>
  <si>
    <t>KL ETHER LÉKOPISNÝ  500ml/357g</t>
  </si>
  <si>
    <t>KL PRIPRAVEK</t>
  </si>
  <si>
    <t>KL SOL.FORMALDEHYDI 10% 1000 g</t>
  </si>
  <si>
    <t>UN 2209</t>
  </si>
  <si>
    <t>KL SOL.HYD.PEROX.3% 100G</t>
  </si>
  <si>
    <t>KL SOL.IODI SPIR.DIL. 800 g</t>
  </si>
  <si>
    <t>KL VASELINUM ALBUM STERILNI,  10G</t>
  </si>
  <si>
    <t>RINGERŮV ROZTOK VIAFLO</t>
  </si>
  <si>
    <t>SANORIN</t>
  </si>
  <si>
    <t>LIQ 10ML 0.1%</t>
  </si>
  <si>
    <t>LIQ 10ML 0.05%</t>
  </si>
  <si>
    <t>TACHOSIL</t>
  </si>
  <si>
    <t>DRM SPO 3.0X2.5CM</t>
  </si>
  <si>
    <t>TISSEEL (FROZ)</t>
  </si>
  <si>
    <t>EPL GKU SOL 1X2ML</t>
  </si>
  <si>
    <t>EPL GKU SOL 1X4ML</t>
  </si>
  <si>
    <t>Tisseel Lyo 4 ml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</si>
  <si>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</si>
  <si>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</si>
  <si>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</si>
  <si>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</si>
  <si>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</si>
  <si>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</si>
  <si>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</si>
  <si>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</si>
  <si>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</si>
  <si>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A04AA01 - ONDANSETRON</t>
  </si>
  <si>
    <t>A07DA - ANTIPROPULZIVA</t>
  </si>
  <si>
    <t>A10BA02 - METFORMIN</t>
  </si>
  <si>
    <t>A10BB12 - GLIMEPIRID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</si>
  <si>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</si>
  <si>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</si>
  <si>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</si>
  <si>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</si>
  <si>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</si>
  <si>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</si>
  <si>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</si>
  <si>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</si>
  <si>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</si>
  <si>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</si>
  <si>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</si>
  <si>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</si>
  <si>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</si>
  <si>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C08DA01 - VERAPAMIL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</si>
  <si>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</si>
  <si>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</si>
  <si>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</si>
  <si>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</si>
  <si>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</si>
  <si>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</si>
  <si>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</si>
  <si>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</si>
  <si>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C10AA05 - ATORVASTATIN</t>
  </si>
  <si>
    <t>C10AA07 - ROSUVASTATIN</t>
  </si>
  <si>
    <t>C10AB05 - FENOFIBRÁT</t>
  </si>
  <si>
    <t>C10AX09 - EZETIMIB</t>
  </si>
  <si>
    <t>G04CA02 - TAMSULOSIN</t>
  </si>
  <si>
    <t>H02AB04 - METHYLPREDNISOLON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</si>
  <si>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</si>
  <si>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</si>
  <si>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</si>
  <si>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</si>
  <si>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</si>
  <si>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</si>
  <si>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</si>
  <si>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J02AC01 - FLUKONAZOL</t>
  </si>
  <si>
    <t>J02AC03 - VORIKONAZOL</t>
  </si>
  <si>
    <t>M01AX17 - NIMESULID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</si>
  <si>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</si>
  <si>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</si>
  <si>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</si>
  <si>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</si>
  <si>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</si>
  <si>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</si>
  <si>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N03AX09 - LAMOTRIGIN</t>
  </si>
  <si>
    <t>N03AX16 - PREGABALIN</t>
  </si>
  <si>
    <t>N05AH03 - OLANZAPIN</t>
  </si>
  <si>
    <t>N05AL01 - SULPIRID</t>
  </si>
  <si>
    <t>N05AX08 - RISPERIDON</t>
  </si>
  <si>
    <t>N05BA12 - ALPRAZOLAM</t>
  </si>
  <si>
    <t>N05CD08 - MIDAZOLAM</t>
  </si>
  <si>
    <t>N05CF02 - ZOLPIDEM</t>
  </si>
  <si>
    <t>N06AB04 - CITALOPRAM</t>
  </si>
  <si>
    <t>N06AB10 - ESCITALOPRAM</t>
  </si>
  <si>
    <t>N06BX18 - VINPOCETIN</t>
  </si>
  <si>
    <t>R01AA07 - XYLOMETAZOLIN</t>
  </si>
  <si>
    <t>R03AC02 - SALBUTAMOL</t>
  </si>
  <si>
    <t>R06AE07 - CETIRIZIN</t>
  </si>
  <si>
    <t>R06AE09 - LEVOCETIRIZIN</t>
  </si>
  <si>
    <t>V06XX - POTRAVINY PRO ZVLÁŠTNÍ LÉKAŘSKÉ ÚČELY (PZLÚ)</t>
  </si>
  <si>
    <t>M05BA07 - KYSELINA RISEDRONOVÁ</t>
  </si>
  <si>
    <t>B01AF02 - APIXABAN</t>
  </si>
  <si>
    <t>C09BX01 - PERINDOPRIL, AMLODIPIN A INDAPAMID</t>
  </si>
  <si>
    <t>N02AJ13 - TRAMADOL A PARACETAMOL</t>
  </si>
  <si>
    <t>N02AJ06 - KODEIN A PARACETAMOL</t>
  </si>
  <si>
    <t>N01AH03 - SUFENTANIL</t>
  </si>
  <si>
    <t>J01CR02 - AMOXICILIN A  INHIBITOR BETA-LAKTAMASY</t>
  </si>
  <si>
    <t>A06AD11 - LAKTULOSA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</si>
  <si>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</si>
  <si>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</si>
  <si>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</si>
  <si>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</si>
  <si>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</si>
  <si>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</si>
  <si>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</si>
  <si>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</si>
  <si>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A06AD11</t>
  </si>
  <si>
    <t>215715</t>
  </si>
  <si>
    <t>667G/L POR SOL 1X500ML II</t>
  </si>
  <si>
    <t>A07DA</t>
  </si>
  <si>
    <t>30652</t>
  </si>
  <si>
    <t>2,5MG/0,025MG TBL NOB 20</t>
  </si>
  <si>
    <t>B01AB06</t>
  </si>
  <si>
    <t>213477</t>
  </si>
  <si>
    <t>9500IU/ML INJ SOL 10X5ML</t>
  </si>
  <si>
    <t>213489</t>
  </si>
  <si>
    <t>9500IU/ML INJ SOL ISP 10X0,6ML</t>
  </si>
  <si>
    <t>C02AC05</t>
  </si>
  <si>
    <t>16932</t>
  </si>
  <si>
    <t>MOXOSTAD</t>
  </si>
  <si>
    <t>0,4MG TBL FLM 30</t>
  </si>
  <si>
    <t>C05BA01</t>
  </si>
  <si>
    <t>100304</t>
  </si>
  <si>
    <t>300MG/100G GEL 40G</t>
  </si>
  <si>
    <t>100308</t>
  </si>
  <si>
    <t>300MG/100G CRM 40G</t>
  </si>
  <si>
    <t>C08CA01</t>
  </si>
  <si>
    <t>2945</t>
  </si>
  <si>
    <t>AGEN</t>
  </si>
  <si>
    <t>5MG TBL NOB 30</t>
  </si>
  <si>
    <t>C09AA04</t>
  </si>
  <si>
    <t>101205</t>
  </si>
  <si>
    <t>5MG TBL FLM 30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</si>
  <si>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</si>
  <si>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</si>
  <si>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</si>
  <si>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</si>
  <si>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</si>
  <si>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</si>
  <si>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</si>
  <si>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50316</t>
  </si>
  <si>
    <t>TULIP</t>
  </si>
  <si>
    <t>20MG TBL FLM 30X1</t>
  </si>
  <si>
    <t>H02AB04</t>
  </si>
  <si>
    <t>90044</t>
  </si>
  <si>
    <t>40MG/ML INJ SUS 1X1ML</t>
  </si>
  <si>
    <t>9709</t>
  </si>
  <si>
    <t>40MG/ML INJ PSO LQF 40MG+1ML</t>
  </si>
  <si>
    <t>H03AA01</t>
  </si>
  <si>
    <t>69189</t>
  </si>
  <si>
    <t>EUTHYROX</t>
  </si>
  <si>
    <t>50MCG TBL NOB 100 II</t>
  </si>
  <si>
    <t>J01CR02</t>
  </si>
  <si>
    <t>203097</t>
  </si>
  <si>
    <t>875MG/125MG TBL FLM 21</t>
  </si>
  <si>
    <t>5951</t>
  </si>
  <si>
    <t>875MG/125MG TBL FLM 14</t>
  </si>
  <si>
    <t>85525</t>
  </si>
  <si>
    <t>AMOKSIKLAV 625 MG</t>
  </si>
  <si>
    <t>500MG/125MG TBL FLM 21</t>
  </si>
  <si>
    <t>J01DD01</t>
  </si>
  <si>
    <t>201030</t>
  </si>
  <si>
    <t>SEFOTAK</t>
  </si>
  <si>
    <t>1G INJ/INF PLV SOL 1</t>
  </si>
  <si>
    <t>J01FF01</t>
  </si>
  <si>
    <t>129836</t>
  </si>
  <si>
    <t>CLINDAMYCIN KABI</t>
  </si>
  <si>
    <t>150MG/ML INJ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</si>
  <si>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</si>
  <si>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</si>
  <si>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</si>
  <si>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</si>
  <si>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</si>
  <si>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</si>
  <si>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</si>
  <si>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</si>
  <si>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</si>
  <si>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164401</t>
  </si>
  <si>
    <t>FLUCONAZOL KABI</t>
  </si>
  <si>
    <t>2MG/ML INF SOL 10X100ML</t>
  </si>
  <si>
    <t>64941</t>
  </si>
  <si>
    <t>150MG CPS DUR 1 I</t>
  </si>
  <si>
    <t>M01AX17</t>
  </si>
  <si>
    <t>12891</t>
  </si>
  <si>
    <t>100MG TBL NOB 15</t>
  </si>
  <si>
    <t>12892</t>
  </si>
  <si>
    <t>N02AJ06</t>
  </si>
  <si>
    <t>109799</t>
  </si>
  <si>
    <t>500MG/30MG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</si>
  <si>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</si>
  <si>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</si>
  <si>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</si>
  <si>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</si>
  <si>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</si>
  <si>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</si>
  <si>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</si>
  <si>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</si>
  <si>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</si>
  <si>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</si>
  <si>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</si>
  <si>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</si>
  <si>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</si>
  <si>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</si>
  <si>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</si>
  <si>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</si>
  <si>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</si>
  <si>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</si>
  <si>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</si>
  <si>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</si>
  <si>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</si>
  <si>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</si>
  <si>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</si>
  <si>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</si>
  <si>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</si>
  <si>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</si>
  <si>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</si>
  <si>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</si>
  <si>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</si>
  <si>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</si>
  <si>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10MG TBL FLM 30</t>
  </si>
  <si>
    <t>N06BX18</t>
  </si>
  <si>
    <t>10252</t>
  </si>
  <si>
    <t>10MG TBL NOB 30</t>
  </si>
  <si>
    <t>R03AC02</t>
  </si>
  <si>
    <t>31934</t>
  </si>
  <si>
    <t>100MCG/DÁV INH SUS PSS 200DÁV</t>
  </si>
  <si>
    <t>R06AE07</t>
  </si>
  <si>
    <t>66030</t>
  </si>
  <si>
    <t>A02BA02</t>
  </si>
  <si>
    <t>91280</t>
  </si>
  <si>
    <t>150MG TBL FLM 30</t>
  </si>
  <si>
    <t>A10BB12</t>
  </si>
  <si>
    <t>163085</t>
  </si>
  <si>
    <t>AMARYL</t>
  </si>
  <si>
    <t>213480</t>
  </si>
  <si>
    <t>19000IU/ML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</si>
  <si>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</si>
  <si>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</si>
  <si>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</si>
  <si>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</si>
  <si>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</si>
  <si>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</si>
  <si>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</si>
  <si>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</si>
  <si>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C02CA04</t>
  </si>
  <si>
    <t>107794</t>
  </si>
  <si>
    <t>4MG TBL NOB 90</t>
  </si>
  <si>
    <t>C07AB02</t>
  </si>
  <si>
    <t>46981</t>
  </si>
  <si>
    <t>BETALOC SR</t>
  </si>
  <si>
    <t>200MG TBL PRO 30</t>
  </si>
  <si>
    <t>C07AB07</t>
  </si>
  <si>
    <t>158692</t>
  </si>
  <si>
    <t>BISOPROLOL MYLAN</t>
  </si>
  <si>
    <t>C07AB12</t>
  </si>
  <si>
    <t>112572</t>
  </si>
  <si>
    <t>NEBIVOLOL SANDOZ</t>
  </si>
  <si>
    <t>5MG TBL NOB 28</t>
  </si>
  <si>
    <t>C08DA01</t>
  </si>
  <si>
    <t>215964</t>
  </si>
  <si>
    <t>ISOPTIN SR</t>
  </si>
  <si>
    <t>240MG TBL PRO 30</t>
  </si>
  <si>
    <t>177332</t>
  </si>
  <si>
    <t>PERINDOPRIL MYLAN</t>
  </si>
  <si>
    <t>8MG TBL NOB 30</t>
  </si>
  <si>
    <t>C09AA05</t>
  </si>
  <si>
    <t>15864</t>
  </si>
  <si>
    <t>TRITACE</t>
  </si>
  <si>
    <t>C09BB04</t>
  </si>
  <si>
    <t>124129</t>
  </si>
  <si>
    <t>PRESTANCE</t>
  </si>
  <si>
    <t>10MG/10MG TBL NOB 30</t>
  </si>
  <si>
    <t>C09BX01</t>
  </si>
  <si>
    <t>190973</t>
  </si>
  <si>
    <t>TRIPLIXAM</t>
  </si>
  <si>
    <t>10MG/2,5MG/10MG TBL FLM 30</t>
  </si>
  <si>
    <t>C09CA07</t>
  </si>
  <si>
    <t>158191</t>
  </si>
  <si>
    <t>TELMISARTAN SANDOZ</t>
  </si>
  <si>
    <t>80MG TBL NOB 30</t>
  </si>
  <si>
    <t>C09DA03</t>
  </si>
  <si>
    <t>134270</t>
  </si>
  <si>
    <t>VALSACOMBI</t>
  </si>
  <si>
    <t>80MG/12,5MG TBL FLM 28</t>
  </si>
  <si>
    <t>134281</t>
  </si>
  <si>
    <t>160MG/12,5MG TBL FLM 28</t>
  </si>
  <si>
    <t>C10AA07</t>
  </si>
  <si>
    <t>145551</t>
  </si>
  <si>
    <t>ROSUMOP</t>
  </si>
  <si>
    <t>C10AB05</t>
  </si>
  <si>
    <t>207098</t>
  </si>
  <si>
    <t>267MG CPS DUR 30</t>
  </si>
  <si>
    <t>C10AX09</t>
  </si>
  <si>
    <t>47995</t>
  </si>
  <si>
    <t>EZETROL</t>
  </si>
  <si>
    <t>10MG TBL NOB 30 II</t>
  </si>
  <si>
    <t>147454</t>
  </si>
  <si>
    <t>88MCG TBL NOB 100 II</t>
  </si>
  <si>
    <t>169714</t>
  </si>
  <si>
    <t>LETROX</t>
  </si>
  <si>
    <t>125MCG TBL NOB 100</t>
  </si>
  <si>
    <t>46692</t>
  </si>
  <si>
    <t>75MCG TBL NOB 100 II</t>
  </si>
  <si>
    <t>J01CR05</t>
  </si>
  <si>
    <t>113453</t>
  </si>
  <si>
    <t>PIPERACILLIN/TAZOBACTAM KABI</t>
  </si>
  <si>
    <t>4G/0,5G INF PLV SOL 10</t>
  </si>
  <si>
    <t>J01DC02</t>
  </si>
  <si>
    <t>18547</t>
  </si>
  <si>
    <t>XORIMAX</t>
  </si>
  <si>
    <t>500MG TBL FLM 10</t>
  </si>
  <si>
    <t>203855</t>
  </si>
  <si>
    <t>CEFOTAXIME LEK</t>
  </si>
  <si>
    <t>1G INJ PLV SOL 10</t>
  </si>
  <si>
    <t>129834</t>
  </si>
  <si>
    <t>150MG/ML INJ SOL 10X2ML</t>
  </si>
  <si>
    <t>M04AA01</t>
  </si>
  <si>
    <t>127260</t>
  </si>
  <si>
    <t>N02AJ13</t>
  </si>
  <si>
    <t>201290</t>
  </si>
  <si>
    <t>MEDRACET</t>
  </si>
  <si>
    <t>37,5MG/325MG TBL NOB 30</t>
  </si>
  <si>
    <t>N03AX09</t>
  </si>
  <si>
    <t>17135</t>
  </si>
  <si>
    <t>LAMICTAL</t>
  </si>
  <si>
    <t>25MG TBL NOB 42</t>
  </si>
  <si>
    <t>N03AX16</t>
  </si>
  <si>
    <t>211462</t>
  </si>
  <si>
    <t>PREGABALIN TEVA</t>
  </si>
  <si>
    <t>75MG CPS DUR 14</t>
  </si>
  <si>
    <t>N05AL01</t>
  </si>
  <si>
    <t>54432</t>
  </si>
  <si>
    <t>PROSULPIN</t>
  </si>
  <si>
    <t>50MG TBL NOB 30</t>
  </si>
  <si>
    <t>N05CD08</t>
  </si>
  <si>
    <t>15010</t>
  </si>
  <si>
    <t>DORMICUM</t>
  </si>
  <si>
    <t>15MG TBL FLM 10X1</t>
  </si>
  <si>
    <t>N06AB10</t>
  </si>
  <si>
    <t>134502</t>
  </si>
  <si>
    <t>ELICEA</t>
  </si>
  <si>
    <t>10MG TBL FLM 28</t>
  </si>
  <si>
    <t>V06XX</t>
  </si>
  <si>
    <t>33739</t>
  </si>
  <si>
    <t>214525</t>
  </si>
  <si>
    <t>40MG TBL ENT 28 I</t>
  </si>
  <si>
    <t>A04AA01</t>
  </si>
  <si>
    <t>187607</t>
  </si>
  <si>
    <t>ONDANSETRON B. BRAUN</t>
  </si>
  <si>
    <t>2MG/ML INJ SOL 20X4ML II</t>
  </si>
  <si>
    <t>215713</t>
  </si>
  <si>
    <t>667G/L POR SOL 1X200ML II</t>
  </si>
  <si>
    <t>A10BA02</t>
  </si>
  <si>
    <t>208206</t>
  </si>
  <si>
    <t>SIOFOR</t>
  </si>
  <si>
    <t>850MG TBL FLM 120 II</t>
  </si>
  <si>
    <t>B01AF02</t>
  </si>
  <si>
    <t>193745</t>
  </si>
  <si>
    <t>ELIQUIS</t>
  </si>
  <si>
    <t>5MG TBL FLM 60</t>
  </si>
  <si>
    <t>C01BD01</t>
  </si>
  <si>
    <t>107938</t>
  </si>
  <si>
    <t>150MG/3ML INJ SOL 6X3ML</t>
  </si>
  <si>
    <t>13768</t>
  </si>
  <si>
    <t>200MG TBL NOB 60</t>
  </si>
  <si>
    <t>14709</t>
  </si>
  <si>
    <t>200MG TBL NOB 30</t>
  </si>
  <si>
    <t>C01EB15</t>
  </si>
  <si>
    <t>178689</t>
  </si>
  <si>
    <t>PROTEVASC</t>
  </si>
  <si>
    <t>35MG TBL PRO 60</t>
  </si>
  <si>
    <t>C03CA01</t>
  </si>
  <si>
    <t>214036</t>
  </si>
  <si>
    <t>32225</t>
  </si>
  <si>
    <t>BETALOC ZOK</t>
  </si>
  <si>
    <t>25MG TBL PRO 28</t>
  </si>
  <si>
    <t>58038</t>
  </si>
  <si>
    <t>50MG TBL PRO 100</t>
  </si>
  <si>
    <t>83974</t>
  </si>
  <si>
    <t>1MG/ML INJ SOL 5X5ML</t>
  </si>
  <si>
    <t>C07AB05</t>
  </si>
  <si>
    <t>49910</t>
  </si>
  <si>
    <t>LOKREN</t>
  </si>
  <si>
    <t>20MG TBL FLM 98</t>
  </si>
  <si>
    <t>199671</t>
  </si>
  <si>
    <t>BISOPROLOL PMCS</t>
  </si>
  <si>
    <t>2,5MG TBL NOB 30</t>
  </si>
  <si>
    <t>15378</t>
  </si>
  <si>
    <t>5MG TBL NOB 90</t>
  </si>
  <si>
    <t>101211</t>
  </si>
  <si>
    <t>5MG TBL FLM 90(3X30)</t>
  </si>
  <si>
    <t>56976</t>
  </si>
  <si>
    <t>2,5MG TBL NOB 20</t>
  </si>
  <si>
    <t>56981</t>
  </si>
  <si>
    <t>C09BA04</t>
  </si>
  <si>
    <t>162012</t>
  </si>
  <si>
    <t>PRESTARIUM NEO COMBI</t>
  </si>
  <si>
    <t>10MG/2,5MG TBL FLM 90(3X30)</t>
  </si>
  <si>
    <t>124087</t>
  </si>
  <si>
    <t>5MG/5MG TBL NOB 30</t>
  </si>
  <si>
    <t>124091</t>
  </si>
  <si>
    <t>5MG/5MG TBL NOB 90(3X30)</t>
  </si>
  <si>
    <t>124115</t>
  </si>
  <si>
    <t>10MG/5MG TBL NOB 30</t>
  </si>
  <si>
    <t>190958</t>
  </si>
  <si>
    <t>5MG/1,25MG/5MG TBL FLM 30</t>
  </si>
  <si>
    <t>190968</t>
  </si>
  <si>
    <t>10MG/2,5MG/5MG TBL FLM 30</t>
  </si>
  <si>
    <t>190975</t>
  </si>
  <si>
    <t>10MG/2,5MG/10MG TBL FLM 90(3X30)</t>
  </si>
  <si>
    <t>122632</t>
  </si>
  <si>
    <t>SORTIS</t>
  </si>
  <si>
    <t>80MG TBL FLM 30</t>
  </si>
  <si>
    <t>G04CA02</t>
  </si>
  <si>
    <t>14439</t>
  </si>
  <si>
    <t>0,4MG CPS RDR 30</t>
  </si>
  <si>
    <t>40373</t>
  </si>
  <si>
    <t>MEDROL</t>
  </si>
  <si>
    <t>16MG TBL NOB 50</t>
  </si>
  <si>
    <t>9711</t>
  </si>
  <si>
    <t>62,5MG/ML INJ PSO LQF 500MG+8ML</t>
  </si>
  <si>
    <t>9712</t>
  </si>
  <si>
    <t>62,5MG/ML INJ PSO LQF 1G+16ML</t>
  </si>
  <si>
    <t>141263</t>
  </si>
  <si>
    <t>4G/500MG INF PLV SOL 1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</si>
  <si>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</si>
  <si>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</si>
  <si>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</si>
  <si>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</si>
  <si>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</si>
  <si>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</si>
  <si>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</si>
  <si>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</si>
  <si>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166265</t>
  </si>
  <si>
    <t>500MG INF PLV SOL 1</t>
  </si>
  <si>
    <t>97000</t>
  </si>
  <si>
    <t>METRONIDAZOLE 0,5%-POLPHARMA</t>
  </si>
  <si>
    <t>5MG/ML INF SOL 1X100ML</t>
  </si>
  <si>
    <t>J02AC03</t>
  </si>
  <si>
    <t>189220</t>
  </si>
  <si>
    <t>VORIKONAZOL SANDOZ</t>
  </si>
  <si>
    <t>200MG TBL FLM 14</t>
  </si>
  <si>
    <t>M05BA07</t>
  </si>
  <si>
    <t>105178</t>
  </si>
  <si>
    <t>RISENDROS</t>
  </si>
  <si>
    <t>35MG TBL FLM 12</t>
  </si>
  <si>
    <t>N01AF03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</si>
  <si>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</si>
  <si>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</si>
  <si>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</si>
  <si>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</si>
  <si>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</si>
  <si>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</si>
  <si>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</si>
  <si>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</si>
  <si>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</si>
  <si>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</si>
  <si>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</si>
  <si>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N02BE01</t>
  </si>
  <si>
    <t>157875</t>
  </si>
  <si>
    <t>PARACETAMOL KABI</t>
  </si>
  <si>
    <t>10MG/ML INF SOL 10X100ML</t>
  </si>
  <si>
    <t>151050</t>
  </si>
  <si>
    <t>400MG/4ML INJ PSO LQF 4+4X4ML</t>
  </si>
  <si>
    <t>151057</t>
  </si>
  <si>
    <t>100MG TBL NOB 98</t>
  </si>
  <si>
    <t>210546</t>
  </si>
  <si>
    <t>N05AH03</t>
  </si>
  <si>
    <t>201204</t>
  </si>
  <si>
    <t>OLANZAPIN MYLAN</t>
  </si>
  <si>
    <t>5MG POR TBL DIS 28</t>
  </si>
  <si>
    <t>N05AX08</t>
  </si>
  <si>
    <t>197231</t>
  </si>
  <si>
    <t>RISPERIDON FARMAX</t>
  </si>
  <si>
    <t>2MG TBL FLM 60</t>
  </si>
  <si>
    <t>127738</t>
  </si>
  <si>
    <t>MIDAZOLAM ACCORD</t>
  </si>
  <si>
    <t>5MG/ML INJ/INF SOL 10X3ML</t>
  </si>
  <si>
    <t>17431</t>
  </si>
  <si>
    <t>20MG TBL FLM 30</t>
  </si>
  <si>
    <t>134513</t>
  </si>
  <si>
    <t>20MG TBL FLM 28</t>
  </si>
  <si>
    <t>R01AA07</t>
  </si>
  <si>
    <t>215582</t>
  </si>
  <si>
    <t>BRUMARE</t>
  </si>
  <si>
    <t>1MG/ML NAS SPR SOL 1X10ML</t>
  </si>
  <si>
    <t>R06AE09</t>
  </si>
  <si>
    <t>124346</t>
  </si>
  <si>
    <t>CEZERA</t>
  </si>
  <si>
    <t>5MG TBL FLM 90 I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</si>
  <si>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</si>
  <si>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</si>
  <si>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</si>
  <si>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</si>
  <si>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</si>
  <si>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</si>
  <si>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</si>
  <si>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</si>
  <si>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</si>
  <si>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</si>
  <si>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</si>
  <si>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</si>
  <si>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</si>
  <si>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</si>
  <si>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</si>
  <si>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89301065</t>
  </si>
  <si>
    <t>Amb.-léčba bolest.stavů při neurochirurg Celkem</t>
  </si>
  <si>
    <t>Neurochirurgická klinika Celkem</t>
  </si>
  <si>
    <t>* Legenda</t>
  </si>
  <si>
    <t>DIAPZT = Pomůcky pro diabetiky, jejichž název začíná slovem "Pumpa"</t>
  </si>
  <si>
    <t>Gabryš Martin</t>
  </si>
  <si>
    <t>Halaj Matej</t>
  </si>
  <si>
    <t>Hampl Martin</t>
  </si>
  <si>
    <t>Hrabálek Lumír</t>
  </si>
  <si>
    <t>Jablonský Jakub</t>
  </si>
  <si>
    <t>Kalita Ondřej</t>
  </si>
  <si>
    <t>Krahulík David</t>
  </si>
  <si>
    <t>Novák Vlastimil</t>
  </si>
  <si>
    <t>Stejskal Přemysl</t>
  </si>
  <si>
    <t>Svačková Andrea</t>
  </si>
  <si>
    <t>Trnka Štefan</t>
  </si>
  <si>
    <t>Wanek Tomáš</t>
  </si>
  <si>
    <t>MEFENOXALON</t>
  </si>
  <si>
    <t>85656</t>
  </si>
  <si>
    <t>SUMATRIPTAN</t>
  </si>
  <si>
    <t>107983</t>
  </si>
  <si>
    <t>SUMAMIGREN</t>
  </si>
  <si>
    <t>100MG TBL FLM 6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</si>
  <si>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</si>
  <si>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</si>
  <si>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</si>
  <si>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</si>
  <si>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</si>
  <si>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</si>
  <si>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</si>
  <si>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</si>
  <si>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</si>
  <si>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</si>
  <si>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140996</t>
  </si>
  <si>
    <t>PÁS BEDERNÍ ACCESS 1507</t>
  </si>
  <si>
    <t>S PŘÍDAVNÝMI TAHY, 6 VELIKOSTÍ</t>
  </si>
  <si>
    <t>BUTAMIRÁT</t>
  </si>
  <si>
    <t>14725</t>
  </si>
  <si>
    <t>TUSSIN</t>
  </si>
  <si>
    <t>4,62MG/ML POR GTT SOL 1X25ML</t>
  </si>
  <si>
    <t>DESLORATADIN</t>
  </si>
  <si>
    <t>168838</t>
  </si>
  <si>
    <t>DASSELTA</t>
  </si>
  <si>
    <t>5MG TBL FLM 90</t>
  </si>
  <si>
    <t>DIOSMIN, KOMBINACE</t>
  </si>
  <si>
    <t>132908</t>
  </si>
  <si>
    <t>500MG TBL FLM 120</t>
  </si>
  <si>
    <t>DROSPIRENON A ETHINYLESTRADIOL</t>
  </si>
  <si>
    <t>132949</t>
  </si>
  <si>
    <t>JANGEE 0,02 MG/3 MG 28 POTAHOVANÝCH TABLET</t>
  </si>
  <si>
    <t>0,02MG/3MG TBL FLM 3X28(21+7)</t>
  </si>
  <si>
    <t>ERDOSTEIN</t>
  </si>
  <si>
    <t>199680</t>
  </si>
  <si>
    <t>300MG CPS DUR 60</t>
  </si>
  <si>
    <t>HOŘČÍK (RŮZNÉ SOLE V KOMBINACI)</t>
  </si>
  <si>
    <t>66555</t>
  </si>
  <si>
    <t>365MG POR GRA SOL SCC 30</t>
  </si>
  <si>
    <t>CHOLEKALCIFEROL</t>
  </si>
  <si>
    <t>132844</t>
  </si>
  <si>
    <t>0,5MG/ML POR GTT SOL 10ML</t>
  </si>
  <si>
    <t>JINÁ ANTIBIOTIKA PRO LOKÁLNÍ APLIKACI</t>
  </si>
  <si>
    <t>1066</t>
  </si>
  <si>
    <t>250IU/G+5,2MG/G UNG 10G</t>
  </si>
  <si>
    <t>KLARITHROMYCIN</t>
  </si>
  <si>
    <t>216199</t>
  </si>
  <si>
    <t>KLACID</t>
  </si>
  <si>
    <t>500MG TBL FLM 14</t>
  </si>
  <si>
    <t>KLINDAMYCIN</t>
  </si>
  <si>
    <t>107135</t>
  </si>
  <si>
    <t>DALACIN C</t>
  </si>
  <si>
    <t>150MG CPS DUR 16</t>
  </si>
  <si>
    <t>KLOPIDOGREL</t>
  </si>
  <si>
    <t>141036</t>
  </si>
  <si>
    <t>TROMBEX</t>
  </si>
  <si>
    <t>75MG TBL FLM 90</t>
  </si>
  <si>
    <t>KYSELINA ACETYLSALICYLOVÁ</t>
  </si>
  <si>
    <t>99295</t>
  </si>
  <si>
    <t>ANOPYRIN</t>
  </si>
  <si>
    <t>100MG TBL NOB 20(2X10)</t>
  </si>
  <si>
    <t>203564</t>
  </si>
  <si>
    <t>100MG TBL NOB 100</t>
  </si>
  <si>
    <t>LOSARTAN A DIURETIKA</t>
  </si>
  <si>
    <t>15317</t>
  </si>
  <si>
    <t>50MG/12,5MG TBL FLM 90</t>
  </si>
  <si>
    <t>METHYLPREDNISOLON</t>
  </si>
  <si>
    <t>METOKLOPRAMID</t>
  </si>
  <si>
    <t>187983</t>
  </si>
  <si>
    <t>CERUCAL</t>
  </si>
  <si>
    <t>10MG TBL NOB 50</t>
  </si>
  <si>
    <t>MOMETASON</t>
  </si>
  <si>
    <t>192521</t>
  </si>
  <si>
    <t>NASONEX</t>
  </si>
  <si>
    <t>50MCG/DÁV NAS SPR SUS 140DÁV</t>
  </si>
  <si>
    <t>OMEPRAZOL</t>
  </si>
  <si>
    <t>25364</t>
  </si>
  <si>
    <t>20MG CPS ETD 14</t>
  </si>
  <si>
    <t>10246</t>
  </si>
  <si>
    <t>OMEPRAZOL AL 20</t>
  </si>
  <si>
    <t>20MG CPS ETD 100</t>
  </si>
  <si>
    <t>PIRACETAM</t>
  </si>
  <si>
    <t>11243</t>
  </si>
  <si>
    <t>GERATAM</t>
  </si>
  <si>
    <t>1200MG TBL FLM 100</t>
  </si>
  <si>
    <t>RABEPRAZOL</t>
  </si>
  <si>
    <t>157139</t>
  </si>
  <si>
    <t>ZULBEX</t>
  </si>
  <si>
    <t>20MG TBL ENT 28</t>
  </si>
  <si>
    <t>RANITIDIN</t>
  </si>
  <si>
    <t>47471</t>
  </si>
  <si>
    <t>RANISAN</t>
  </si>
  <si>
    <t>150MG TBL FLM 60</t>
  </si>
  <si>
    <t>ROSUVASTATIN</t>
  </si>
  <si>
    <t>148074</t>
  </si>
  <si>
    <t>ROSUCARD</t>
  </si>
  <si>
    <t>20MG TBL FLM 90</t>
  </si>
  <si>
    <t>TRAMADOL</t>
  </si>
  <si>
    <t>132873</t>
  </si>
  <si>
    <t>TRAMAL RETARD TABLETY 100 MG</t>
  </si>
  <si>
    <t>100MG TBL PRO 30</t>
  </si>
  <si>
    <t>AMOXICILIN A  INHIBITOR BETA-LAKTAMASY</t>
  </si>
  <si>
    <t>SODNÁ SŮL LEVOTHYROXINU</t>
  </si>
  <si>
    <t>97186</t>
  </si>
  <si>
    <t>100MCG TBL NOB 100 I</t>
  </si>
  <si>
    <t>11660</t>
  </si>
  <si>
    <t>ORTÉZA ZÁPĚSTÍ DLOUHÁ PAN 5.02</t>
  </si>
  <si>
    <t>S DLAHOU, VELIKOST M,L,XL, PRAVÁ-LEVÁ</t>
  </si>
  <si>
    <t>19399</t>
  </si>
  <si>
    <t>BANDÁŽ ELAST.KOLENNÍ S INTEGR.KOREKČNÍ VLOŽKOU</t>
  </si>
  <si>
    <t>GENUTRAIN P 3,7 VEL.NA L NEBO P KOLENO,3430</t>
  </si>
  <si>
    <t>ACIKLOVIR</t>
  </si>
  <si>
    <t>155938</t>
  </si>
  <si>
    <t>HERPESIN 200</t>
  </si>
  <si>
    <t>200MG TBL NOB 25</t>
  </si>
  <si>
    <t>DESMOPRESIN</t>
  </si>
  <si>
    <t>18563</t>
  </si>
  <si>
    <t>MINIRIN MELT</t>
  </si>
  <si>
    <t>60MCG POR LYO 30</t>
  </si>
  <si>
    <t>42451</t>
  </si>
  <si>
    <t>MINIRIN</t>
  </si>
  <si>
    <t>0,1MG TBL NOB 30</t>
  </si>
  <si>
    <t>DEXAMETHASON</t>
  </si>
  <si>
    <t>52335</t>
  </si>
  <si>
    <t>4MG TBL NOB 30</t>
  </si>
  <si>
    <t>LEVOCETIRIZIN</t>
  </si>
  <si>
    <t>PANTOPRAZOL</t>
  </si>
  <si>
    <t>49115</t>
  </si>
  <si>
    <t>SERTRALIN</t>
  </si>
  <si>
    <t>53950</t>
  </si>
  <si>
    <t>ZOLOFT</t>
  </si>
  <si>
    <t>50MG TBL FLM 28</t>
  </si>
  <si>
    <t>SODNÁ SŮL METAMIZOLU</t>
  </si>
  <si>
    <t>SULFAMETHOXAZOL A TRIMETHOPRIM</t>
  </si>
  <si>
    <t>3377</t>
  </si>
  <si>
    <t>BISEPTOL</t>
  </si>
  <si>
    <t>400MG/80MG TBL NOB 20</t>
  </si>
  <si>
    <t>JINÉ KAPILÁRY STABILIZUJÍCÍ LÁTKY</t>
  </si>
  <si>
    <t>107806</t>
  </si>
  <si>
    <t>20MG TBL ENT 30</t>
  </si>
  <si>
    <t>11807</t>
  </si>
  <si>
    <t>ORTÉZA KRČNÍ LÍMEC ORTEL C1</t>
  </si>
  <si>
    <t>ANATOM.TVAROVANÝ,FIXAČNÍ PÁSKA NA SUCHÝ ZIP</t>
  </si>
  <si>
    <t>93101</t>
  </si>
  <si>
    <t>PÁS KÝLNÍ TŘÍSELNÝ JEDNOSTRANNÝ  2149</t>
  </si>
  <si>
    <t>VELKOPLOŠNÁ PELOTA, PRAVOSTRANNÝ, LEVOSTRANNÝ,  4 VELIKOSTI, BÉŽOVÝ</t>
  </si>
  <si>
    <t>ZOLPIDEM</t>
  </si>
  <si>
    <t>TRAMADOL A PARACETAMOL</t>
  </si>
  <si>
    <t>179333</t>
  </si>
  <si>
    <t>DORETA</t>
  </si>
  <si>
    <t>75MG/650MG TBL FLM 90 I</t>
  </si>
  <si>
    <t>AMLODIPIN</t>
  </si>
  <si>
    <t>2954</t>
  </si>
  <si>
    <t>42849</t>
  </si>
  <si>
    <t>HIPRES</t>
  </si>
  <si>
    <t>FENOXYMETHYLPENICILIN</t>
  </si>
  <si>
    <t>45997</t>
  </si>
  <si>
    <t>OSPEN 1000</t>
  </si>
  <si>
    <t>1000000IU TBL FLM 30</t>
  </si>
  <si>
    <t>NADROPARIN</t>
  </si>
  <si>
    <t>59808</t>
  </si>
  <si>
    <t>19000IU/ML INJ SOL ISP 10X0,8ML</t>
  </si>
  <si>
    <t>115318</t>
  </si>
  <si>
    <t>20MG CPS ETD 90</t>
  </si>
  <si>
    <t>49112</t>
  </si>
  <si>
    <t>20MG TBL ENT 14 I</t>
  </si>
  <si>
    <t>PARACETAMOL</t>
  </si>
  <si>
    <t>91249</t>
  </si>
  <si>
    <t>PARALEN 100</t>
  </si>
  <si>
    <t>100MG SUP 5</t>
  </si>
  <si>
    <t>PERINDOPRIL A DIURETIKA</t>
  </si>
  <si>
    <t>162008</t>
  </si>
  <si>
    <t>10MG/2,5MG TBL FLM 30</t>
  </si>
  <si>
    <t>94735</t>
  </si>
  <si>
    <t>ZOLPINOX</t>
  </si>
  <si>
    <t>10MG TBL FLM 10</t>
  </si>
  <si>
    <t>ORFENADRIN, KOMBINACE</t>
  </si>
  <si>
    <t>10085</t>
  </si>
  <si>
    <t>0,3MG/ML+0,12MG/ML INF SOL 1X250ML</t>
  </si>
  <si>
    <t>AMOXICILIN</t>
  </si>
  <si>
    <t>32558</t>
  </si>
  <si>
    <t>OSPAMOX</t>
  </si>
  <si>
    <t>750MG TBL FLM 14</t>
  </si>
  <si>
    <t>ESCITALOPRAM</t>
  </si>
  <si>
    <t>134505</t>
  </si>
  <si>
    <t>10MG TBL FLM 56</t>
  </si>
  <si>
    <t>HYDROKORTISON</t>
  </si>
  <si>
    <t>180825</t>
  </si>
  <si>
    <t>HYDROCORTISON 10 MG JENAPHARM</t>
  </si>
  <si>
    <t>10MG TBL NOB 20</t>
  </si>
  <si>
    <t>MĚKKÝ PARAFIN A TUKOVÉ PRODUKTY</t>
  </si>
  <si>
    <t>100273</t>
  </si>
  <si>
    <t>LIPOBASE</t>
  </si>
  <si>
    <t>CRM 100G</t>
  </si>
  <si>
    <t>SÍRAN HOŘEČNATÝ</t>
  </si>
  <si>
    <t>498</t>
  </si>
  <si>
    <t>MAGNESIUM SULFURICUM BIOTIKA 10%</t>
  </si>
  <si>
    <t>100MG/ML INJ SOL 5X10ML</t>
  </si>
  <si>
    <t>LAKOSAMID</t>
  </si>
  <si>
    <t>500291</t>
  </si>
  <si>
    <t>VIMPAT</t>
  </si>
  <si>
    <t>100MG TBL FLM 56</t>
  </si>
  <si>
    <t>93143</t>
  </si>
  <si>
    <t>LÍMEC FIXAČNÍ S PODLOŽENÍM BRADY OR 20AI</t>
  </si>
  <si>
    <t>VELIKOST S,M,L,XL</t>
  </si>
  <si>
    <t>93531</t>
  </si>
  <si>
    <t>ORTÉZA ZÁDOVÁ LOMBAX H G2 0843</t>
  </si>
  <si>
    <t>VYSOKÝ PÁS, PEVNÁ KOMPRESE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</si>
  <si>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</si>
  <si>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</si>
  <si>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</si>
  <si>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</si>
  <si>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Ortopedicko protetické pomůcky individuálně zhotovené</t>
  </si>
  <si>
    <t>949</t>
  </si>
  <si>
    <t>ORTÉZA-DĚTSKÁ DO 18TI LET-STANDARDNÍ</t>
  </si>
  <si>
    <t>S KONSTR.ZÁKL.Z PEV.MAT.(PE,LAMINÁT,KOV)ZHOTOV.NA PODKLADĚ SEJMUTÍ MĚR.PODKLADŮ</t>
  </si>
  <si>
    <t>AZITHROMYCIN</t>
  </si>
  <si>
    <t>155859</t>
  </si>
  <si>
    <t>SUMAMED</t>
  </si>
  <si>
    <t>500MG TBL FLM 3</t>
  </si>
  <si>
    <t>45010</t>
  </si>
  <si>
    <t>AZITROMYCIN SANDOZ</t>
  </si>
  <si>
    <t>BISOPROLOL</t>
  </si>
  <si>
    <t>176913</t>
  </si>
  <si>
    <t>RIVOCOR 5</t>
  </si>
  <si>
    <t>115451</t>
  </si>
  <si>
    <t>SUMATRIPTAN ACTAVIS</t>
  </si>
  <si>
    <t>50MG TBL OBD 24 II</t>
  </si>
  <si>
    <t>24734</t>
  </si>
  <si>
    <t>TRAMADOL SANDOZ RETARD</t>
  </si>
  <si>
    <t>200MG TBL PRO 10</t>
  </si>
  <si>
    <t>KODEIN A PARACETAMOL</t>
  </si>
  <si>
    <t>19007</t>
  </si>
  <si>
    <t>ORTÉZA ZÁPĚSTÍ DYNASTAB 7040-7041</t>
  </si>
  <si>
    <t>DYNASTAB 7040-7041 ORTÉZA S DLAHOU</t>
  </si>
  <si>
    <t>KYSELINA LISTOVÁ</t>
  </si>
  <si>
    <t>76064</t>
  </si>
  <si>
    <t>ACIDUM FOLICUM LÉČIVA</t>
  </si>
  <si>
    <t>10MG TBL OBD 30</t>
  </si>
  <si>
    <t>53853</t>
  </si>
  <si>
    <t>KLACID 500</t>
  </si>
  <si>
    <t>100339</t>
  </si>
  <si>
    <t>300MG CPS DUR 16</t>
  </si>
  <si>
    <t>PREDNISON</t>
  </si>
  <si>
    <t>269</t>
  </si>
  <si>
    <t>PREDNISON 5 LÉČIVA</t>
  </si>
  <si>
    <t>5MG TBL NOB 20</t>
  </si>
  <si>
    <t>11974</t>
  </si>
  <si>
    <t>BERLE PŘEDLOKETNí SPECIÁLNÍ 222 KL-SC</t>
  </si>
  <si>
    <t>VYMĚKČENÉ DRŽADLO,BAREVNÁ,NASTAVITELNÁ 76-96CM,DO 130KG</t>
  </si>
  <si>
    <t>BAKLOFEN</t>
  </si>
  <si>
    <t>40274</t>
  </si>
  <si>
    <t>BACLOFEN-POLPHARMA</t>
  </si>
  <si>
    <t>40275</t>
  </si>
  <si>
    <t>25MG TBL NOB 50</t>
  </si>
  <si>
    <t>216189</t>
  </si>
  <si>
    <t>KLACID SR</t>
  </si>
  <si>
    <t>500MG TBL RET 14 DOUBLE</t>
  </si>
  <si>
    <t>Všeobecná ambulance</t>
  </si>
  <si>
    <t>Standardní lůžková péče</t>
  </si>
  <si>
    <t>Amb.-léčba bolest.stavů při neurochirurg</t>
  </si>
  <si>
    <t>Preskripce a záchyt receptů a poukazů - orientační přehled</t>
  </si>
  <si>
    <t>Přehled plnění pozitivního listu (PL) - 
   preskripce léčivých přípravků dle objemu Kč mimo PL</t>
  </si>
  <si>
    <t>R01AD09 - MOMETASON</t>
  </si>
  <si>
    <t>J01FA10 - AZITHROMYCIN</t>
  </si>
  <si>
    <t>J01FA09 - KLARITHROMYCIN</t>
  </si>
  <si>
    <t>R06AX27 - DESLORATADIN</t>
  </si>
  <si>
    <t>N02CC01 - SUMATRIPTAN</t>
  </si>
  <si>
    <t>N06AB06 - SERTRALIN</t>
  </si>
  <si>
    <t>J01FA10</t>
  </si>
  <si>
    <t>N02CC01</t>
  </si>
  <si>
    <t>J01FA09</t>
  </si>
  <si>
    <t>R01AD09</t>
  </si>
  <si>
    <t>R06AX27</t>
  </si>
  <si>
    <t>N06AB06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</si>
  <si>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</si>
  <si>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</si>
  <si>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</si>
  <si>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</si>
  <si>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</si>
  <si>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</si>
  <si>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</si>
  <si>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</si>
  <si>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</si>
  <si>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</si>
  <si>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</si>
  <si>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</si>
  <si>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</si>
  <si>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</si>
  <si>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</si>
  <si>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</si>
  <si>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</si>
  <si>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</si>
  <si>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</si>
  <si>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</si>
  <si>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</si>
  <si>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</si>
  <si>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</si>
  <si>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sterilní 26621</t>
  </si>
  <si>
    <t>ZA643</t>
  </si>
  <si>
    <t>Kompresa vliwasoft 10 x 20 nesterilní á 100 ks 12070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</si>
  <si>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</si>
  <si>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</si>
  <si>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</si>
  <si>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</si>
  <si>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</si>
  <si>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</si>
  <si>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</si>
  <si>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</si>
  <si>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</si>
  <si>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</si>
  <si>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</si>
  <si>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</si>
  <si>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</si>
  <si>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</si>
  <si>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ZN477</t>
  </si>
  <si>
    <t>Obinadlo elastické universal 12 cm x 5 m 1323100314</t>
  </si>
  <si>
    <t>ZN476</t>
  </si>
  <si>
    <t>Obinadlo elastické universal 15 cm x 5 m 1323100315</t>
  </si>
  <si>
    <t>ZF716</t>
  </si>
  <si>
    <t>Obinadlo fixační peha-haft 6cm á 20 m 9324471</t>
  </si>
  <si>
    <t>ZN091</t>
  </si>
  <si>
    <t>Obvaz elastický síťový CareFix Tube k zajištění a ochraně fixace IV kanyl vel. M bal. á 15 ks 0151 M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</si>
  <si>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</si>
  <si>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</si>
  <si>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</si>
  <si>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</si>
  <si>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</si>
  <si>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antitrombotické pro imobilní pacienty mediven thrombexin L normální ANTICO TPS 26935</t>
  </si>
  <si>
    <t>ZA576</t>
  </si>
  <si>
    <t>Set sterilní pro močovou katetrizaci Mediset bal. á 10 ks 4552710</t>
  </si>
  <si>
    <t>ZA572</t>
  </si>
  <si>
    <t>Set sterilní pro převaz rány Mediset 4706321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</si>
  <si>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</si>
  <si>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</si>
  <si>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</si>
  <si>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</si>
  <si>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</si>
  <si>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</si>
  <si>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</si>
  <si>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</si>
  <si>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ZB771</t>
  </si>
  <si>
    <t>Držák jehly základní 450201</t>
  </si>
  <si>
    <t>ZN297</t>
  </si>
  <si>
    <t>Hadička spojovací Gamaplus HS 1,8 x 450 LL NO DOP 606301-ND</t>
  </si>
  <si>
    <t>ZQ248</t>
  </si>
  <si>
    <t>Hadička spojovací HS 1,8 x 450 mm LL DEPH free 2200 045 ND</t>
  </si>
  <si>
    <t>ZL718</t>
  </si>
  <si>
    <t>Kanyla introcan safety 3 růžová 20G bal. á 50 ks 4251130-01</t>
  </si>
  <si>
    <t>ZD809</t>
  </si>
  <si>
    <t>Kanyla vasofix 20G růžová safety 4269110S-01</t>
  </si>
  <si>
    <t>ZH816</t>
  </si>
  <si>
    <t>Katetr močový foley CH14 180605-000140</t>
  </si>
  <si>
    <t>ZH817</t>
  </si>
  <si>
    <t>Katetr močový foley CH18 180605-000180</t>
  </si>
  <si>
    <t>ZN409</t>
  </si>
  <si>
    <t>Katetr močový nelaton 14CH Silasil balónkový 28 dní bal. á 10 ks 186005-000140</t>
  </si>
  <si>
    <t>ZC947</t>
  </si>
  <si>
    <t>Katetr močový tiemann CH12 s balonkem bal. á 12 ks K02-9812-02</t>
  </si>
  <si>
    <t>ZO372</t>
  </si>
  <si>
    <t>Konektor bezjehlový OptiSyte JIM:JSM4001</t>
  </si>
  <si>
    <t>ZN692</t>
  </si>
  <si>
    <t>Lanceta Solace modrá bezpečnostní 26G/1,8 mm bal. á 100 ks NT-PA26-100</t>
  </si>
  <si>
    <t>ZO171</t>
  </si>
  <si>
    <t>Manžeta TK k tonometru Omron CC šedá dospělá obvod paže 22 cm - 42 cm COMFORT 101 00015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</si>
  <si>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</si>
  <si>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</si>
  <si>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</si>
  <si>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</si>
  <si>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</si>
  <si>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</si>
  <si>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ZL688</t>
  </si>
  <si>
    <t>Proužky Accu-Check Inform IIStrip 50 EU1 á 50 ks 05942861041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</si>
  <si>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</si>
  <si>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</si>
  <si>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</si>
  <si>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</si>
  <si>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</si>
  <si>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</si>
  <si>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</si>
  <si>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</si>
  <si>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</si>
  <si>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</si>
  <si>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</si>
  <si>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</si>
  <si>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</si>
  <si>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</si>
  <si>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</si>
  <si>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</si>
  <si>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</si>
  <si>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ZB893</t>
  </si>
  <si>
    <t>Stříkačka inzulinová omnican 0,5 ml 100j s jehlou 30 G bal. á 100 ks 9151125S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</si>
  <si>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</si>
  <si>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</si>
  <si>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</si>
  <si>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</si>
  <si>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ZA729</t>
  </si>
  <si>
    <t>Tyčinka vatová sterilní 14 cm po 2 kusech velká 1 bal/200 ks 9679520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</si>
  <si>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</si>
  <si>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</si>
  <si>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</si>
  <si>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</si>
  <si>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</si>
  <si>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</si>
  <si>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</si>
  <si>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</si>
  <si>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ZB761</t>
  </si>
  <si>
    <t>Zkumavka červená 4 ml 454092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</si>
  <si>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</si>
  <si>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</si>
  <si>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</si>
  <si>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</si>
  <si>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</si>
  <si>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</si>
  <si>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ZI180</t>
  </si>
  <si>
    <t>Zkumavka s mediem+ flovakovaný tampon eSwab minitip oranžový (oko,ucho,krk,nos,dutiny,urogenitální tra) 491CE.A</t>
  </si>
  <si>
    <t>ZI179</t>
  </si>
  <si>
    <t>Zkumavka s mediem+ flovakovaný tampon eSwab růžový nos,krk,vagina,konečník,rány,fekální vzo) 490CE.A</t>
  </si>
  <si>
    <t>50115065</t>
  </si>
  <si>
    <t>ZPr - vpichovací materiál (Z530)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</si>
  <si>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</si>
  <si>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</si>
  <si>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</si>
  <si>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</si>
  <si>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</si>
  <si>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</si>
  <si>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</si>
  <si>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</si>
  <si>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</si>
  <si>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</si>
  <si>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</si>
  <si>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</si>
  <si>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</si>
  <si>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</si>
  <si>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</si>
  <si>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</si>
  <si>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</si>
  <si>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</si>
  <si>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</si>
  <si>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</si>
  <si>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</si>
  <si>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</si>
  <si>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</si>
  <si>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</si>
  <si>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</si>
  <si>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</si>
  <si>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</si>
  <si>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</si>
  <si>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</si>
  <si>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</si>
  <si>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</si>
  <si>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</si>
  <si>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Rukavice operační latex bez pudru sterilní  PF ansell gammex vel. 8,0 330048080</t>
  </si>
  <si>
    <t>Rukavice vyšetřovací nitril basic bez pudru modré L bal. á 200 ks 44752</t>
  </si>
  <si>
    <t>Rukavice vyšetřovací nitril basic bez pudru modré M bal. á 200 ks 44751</t>
  </si>
  <si>
    <t>Rukavice vyšetřovací nitril bez pudru nesterilní basic modré M bal. á 200 ks 44751</t>
  </si>
  <si>
    <t>50115079</t>
  </si>
  <si>
    <t>ZPr - internzivní péče (Z542)</t>
  </si>
  <si>
    <t>ZC698</t>
  </si>
  <si>
    <t>Maska kyslíková + hadička pro dosp.(1105000) 1135015</t>
  </si>
  <si>
    <t>Maska kyslíková + hadička pro dosp.1105000</t>
  </si>
  <si>
    <t>ZD668</t>
  </si>
  <si>
    <t>Kompresa gáza 10 x 10 cm/5 ks sterilní 1325019275</t>
  </si>
  <si>
    <t>ZK087</t>
  </si>
  <si>
    <t>Krém cavilon ochranný bariérový á 28 g bal. á 12 ks 3391E</t>
  </si>
  <si>
    <t>ZD482</t>
  </si>
  <si>
    <t>Krytí filmové transparentní Opsite spray 240 ml bal. á 12 ks 66004980 - do konce roku výpadek</t>
  </si>
  <si>
    <t>ZN814</t>
  </si>
  <si>
    <t>Krytí gelové na rány ActiMaris bal. á 20g 3097749</t>
  </si>
  <si>
    <t>ZE396</t>
  </si>
  <si>
    <t>Krytí mastný tyl grassolind 7,5 x 10 cm bal. á 10 ks 499313</t>
  </si>
  <si>
    <t>ZI558</t>
  </si>
  <si>
    <t>Náplast curapor   7 x   5 cm 32912  (22120,  náhrada za cosmopor )</t>
  </si>
  <si>
    <t>ZA451</t>
  </si>
  <si>
    <t>Náplast omniplast 5,0 cm x 9,2 m 9004540 (900429)</t>
  </si>
  <si>
    <t>ZA425</t>
  </si>
  <si>
    <t>Obinadlo hydrofilní 10 cm x   5 m 13007</t>
  </si>
  <si>
    <t>ZN321</t>
  </si>
  <si>
    <t>Obvaz elastický síťový CareFix Head velikost L bal. á 10 ks 0170 L</t>
  </si>
  <si>
    <t>ZA442</t>
  </si>
  <si>
    <t>Steh náplasťový Steri-strip 6 x 75 mm bal. á 50 ks R1541</t>
  </si>
  <si>
    <t>ZC498</t>
  </si>
  <si>
    <t>Držák močových sáčků UH 800800100</t>
  </si>
  <si>
    <t>ZB844</t>
  </si>
  <si>
    <t>Esmarch - pryžové obinadlo 60 x 1250 KVS 06125</t>
  </si>
  <si>
    <t>ZB889</t>
  </si>
  <si>
    <t>Filtr injekční kapalinový 0,2ul RowePhil 25, plocha 4 cm2  A-6332</t>
  </si>
  <si>
    <t>ZA738</t>
  </si>
  <si>
    <t>Filtr mini spike zelený 4550242</t>
  </si>
  <si>
    <t>ZN410</t>
  </si>
  <si>
    <t>Katetr močový nelaton 16CH Silasil balónkový 28 dní bal. á 10 ks 186005-000160</t>
  </si>
  <si>
    <t>ZA731</t>
  </si>
  <si>
    <t>Mandren růžový 4219104</t>
  </si>
  <si>
    <t>ZH168</t>
  </si>
  <si>
    <t>Stříkačka injekční 3-dílná 1 ml L tuberculin s jehlou KD-JECT III 26G x 1/2" 0,45 x 12 mm 831786</t>
  </si>
  <si>
    <t>ZP357</t>
  </si>
  <si>
    <t>Tyčinka vatová zvlhčující glycerín + citron bal. á 75 ks FTL-LS-15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</si>
  <si>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</si>
  <si>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</si>
  <si>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</si>
  <si>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</si>
  <si>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50115063</t>
  </si>
  <si>
    <t>ZPr - vaky, sety (Z528)</t>
  </si>
  <si>
    <t>ZA715</t>
  </si>
  <si>
    <t>Set infuzní intrafix primeline classic 150 cm 4062957</t>
  </si>
  <si>
    <t>ZB352</t>
  </si>
  <si>
    <t>Jehla spinální spinocan 19 G x 88 mm sloní kost bal. á 25 ks 4501195</t>
  </si>
  <si>
    <t>ZA360</t>
  </si>
  <si>
    <t>Jehla sterican 0,5 x 25 mm oranžová 9186158</t>
  </si>
  <si>
    <t>ZK475</t>
  </si>
  <si>
    <t>Rukavice operační latexové s pudrem ansell, vasco surgical powderet vel. 7 6035526 (303504EU)</t>
  </si>
  <si>
    <t>ZB173</t>
  </si>
  <si>
    <t>Maska kyslíková s hadičkou a nosní svorkou dospělá H-103013</t>
  </si>
  <si>
    <t>ZA464</t>
  </si>
  <si>
    <t>Kompresa NT 10 x 10 cm/2 ks sterilní 26520</t>
  </si>
  <si>
    <t>ZA544</t>
  </si>
  <si>
    <t>Krytí inadine nepřilnavé 5,0 x 5,0 cm 1/10 SYS01481EE</t>
  </si>
  <si>
    <t>ZN366</t>
  </si>
  <si>
    <t>Náplast poinjekční elastická tkaná jednotl. baleno 19 mm x 72 mm P-CURE1972ELAST</t>
  </si>
  <si>
    <t>ZA329</t>
  </si>
  <si>
    <t>Obinadlo fixa crep   6 cm x 4 m 1323100102</t>
  </si>
  <si>
    <t>ZP509</t>
  </si>
  <si>
    <t>Pinzeta UH sterilní I0600</t>
  </si>
  <si>
    <t>ZF432</t>
  </si>
  <si>
    <t>Rukavice operační latex bez pudru chlorované sterilní ansell gammex PF sensitive vel. 8,0 bal. á 50 párů 330051080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</si>
  <si>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</si>
  <si>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</si>
  <si>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</si>
  <si>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</si>
  <si>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</si>
  <si>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</si>
  <si>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ZC506</t>
  </si>
  <si>
    <t>Kompresa NT 10 x 10 cm/5 ks sterilní 1325020275</t>
  </si>
  <si>
    <t>ZA547</t>
  </si>
  <si>
    <t>Krytí inadine nepřilnavé 9,5 x 9,5 cm 1/10 SYS01512EE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</si>
  <si>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</si>
  <si>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</si>
  <si>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</si>
  <si>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</si>
  <si>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</si>
  <si>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</si>
  <si>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</si>
  <si>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</si>
  <si>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ZN895</t>
  </si>
  <si>
    <t>Krytí reston nesterilní 10,0 cm x 5,0 cm x 5 m role 1563L</t>
  </si>
  <si>
    <t>ZN815</t>
  </si>
  <si>
    <t>Krytí roztok k čištění a hojenní ran ActiMaris Forte 300 ml 3098077</t>
  </si>
  <si>
    <t>ZA509</t>
  </si>
  <si>
    <t>Krytí tegaderm 8,5 cm x 7,0 cm bal. á 100 ks s výřezem 1633 - ZQ157</t>
  </si>
  <si>
    <t>ZK646</t>
  </si>
  <si>
    <t>Krytí tegaderm CHG 8,5 cm x 11,5 cm na CŽK-antibakt. bal. á 25 ks 1657R</t>
  </si>
  <si>
    <t>ZB404</t>
  </si>
  <si>
    <t>Náplast cosmos 8 cm x 1 m 5403353</t>
  </si>
  <si>
    <t>ZA418</t>
  </si>
  <si>
    <t>Náplast metaline pod TS 8 x 9 cm 23094</t>
  </si>
  <si>
    <t>ZC885</t>
  </si>
  <si>
    <t>Náplast omnifix E 10 cm x 10 m 900650</t>
  </si>
  <si>
    <t>ZD104</t>
  </si>
  <si>
    <t>Náplast omniplast 10,0 cm x 10,0 m 9004472 (900535)</t>
  </si>
  <si>
    <t>ZF352</t>
  </si>
  <si>
    <t>Náplast transpore bílá 2,50 cm x 9,14 m bal. á 12 ks 1534-1</t>
  </si>
  <si>
    <t>ZA542</t>
  </si>
  <si>
    <t>Náplast wet pruf voduvzd. 1,25 cm x 9,14 m bal. á 24 ks K00-3063C</t>
  </si>
  <si>
    <t>ZN322</t>
  </si>
  <si>
    <t>Obvaz elastický síťový CareFix Head velikost XL bal. á 10 ks 0170 XL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</si>
  <si>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</si>
  <si>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</si>
  <si>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</si>
  <si>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</si>
  <si>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</si>
  <si>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</si>
  <si>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ZE074</t>
  </si>
  <si>
    <t>Tampon sterilní stáčený 9 x 9 cm / 5 ks 0435</t>
  </si>
  <si>
    <t>ZA617</t>
  </si>
  <si>
    <t>Tampon TC-OC k ošetření dutiny ústní á 250 ks 12240</t>
  </si>
  <si>
    <t>ZD151</t>
  </si>
  <si>
    <t>Ambuvak pro dospělé vak 1,5 l komplet (maska, hadička, rezervoár) 7152000</t>
  </si>
  <si>
    <t>ZN618</t>
  </si>
  <si>
    <t>Brýle kyslíkové pro dospělé bal. á 100 ks A0100</t>
  </si>
  <si>
    <t>ZK977</t>
  </si>
  <si>
    <t>Cévka odsávací CH14 s přerušovačem sání P01173a</t>
  </si>
  <si>
    <t>Cévka odsávací CH14 s přerušovačem sání, délka 50 cm, P01173a</t>
  </si>
  <si>
    <t>ZK978</t>
  </si>
  <si>
    <t>Cévka odsávací CH16 s přerušovačem sání P01175a</t>
  </si>
  <si>
    <t>ZD223</t>
  </si>
  <si>
    <t>Čidlo průtoku vzduchu-flow senzor 281637(279331)</t>
  </si>
  <si>
    <t>ZI239</t>
  </si>
  <si>
    <t>Čidlo saturační na čelo oxi-max bal. á 24 ks MAX-FAST-I</t>
  </si>
  <si>
    <t>ZB424</t>
  </si>
  <si>
    <t>Elektroda EKG H34SG 31.1946.21</t>
  </si>
  <si>
    <t>ZB295</t>
  </si>
  <si>
    <t>Filtr iso-gard hepa čistý bal. á 20 ks 28012</t>
  </si>
  <si>
    <t>ZA737</t>
  </si>
  <si>
    <t>Filtr mini spike modrý 4550234</t>
  </si>
  <si>
    <t>ZD454</t>
  </si>
  <si>
    <t>Filtr pro dospělé s HME a portem 038-41-355</t>
  </si>
  <si>
    <t>ZG137</t>
  </si>
  <si>
    <t>Fonendoskop sprague rappaport P00221</t>
  </si>
  <si>
    <t>ZN298</t>
  </si>
  <si>
    <t>Hadička spojovací Gamaplus HS 1,8 x 1800 LL NO DOP 606304-ND</t>
  </si>
  <si>
    <t>ZN299</t>
  </si>
  <si>
    <t>Hadička spojovací Gamaplus HS 1,8 x 1800 UNIV NO DOP 606307-ND</t>
  </si>
  <si>
    <t>ZQ249</t>
  </si>
  <si>
    <t>Hadička spojovací HS 1,8 x 1800 mm LL DEPH free 2200 180 ND</t>
  </si>
  <si>
    <t>ZQ251</t>
  </si>
  <si>
    <t>Hadička spojovací HS 1,8 x 1800 mm UNIV DEPH free 2201 180 ND</t>
  </si>
  <si>
    <t>ZQ250</t>
  </si>
  <si>
    <t>Hadička spojovací HS 1,8 x 450 mm UNIV DEPH free 2201 045 ND</t>
  </si>
  <si>
    <t>ZB816</t>
  </si>
  <si>
    <t>Hadička spojovací-perfusor 150 cm á 100 ks 8722919</t>
  </si>
  <si>
    <t>ZB310</t>
  </si>
  <si>
    <t>Kanyla ET 8,0 s manžetou bal. á 20 ks 100/199/080</t>
  </si>
  <si>
    <t>ZL717</t>
  </si>
  <si>
    <t>Kanyla introcan safety 3 modrá 22G bal. á 50 ks 4251128-01</t>
  </si>
  <si>
    <t>ZB105</t>
  </si>
  <si>
    <t>Kanyla TS 7,5 s manžetou 100/800/075</t>
  </si>
  <si>
    <t>ZA725</t>
  </si>
  <si>
    <t>Kanyla TS 8,0 s manžetou bal. á 10 ks 100/860/080</t>
  </si>
  <si>
    <t>ZC982</t>
  </si>
  <si>
    <t>Kanyla TS 8,5 s manžetou bal. á 10 ks 100/860/085</t>
  </si>
  <si>
    <t>ZB891</t>
  </si>
  <si>
    <t>Katetr močový tiemann 18CH s balonkem bal. á 12 ks 9818-02</t>
  </si>
  <si>
    <t>ZB892</t>
  </si>
  <si>
    <t>Katetr močový tiemann 20CH s balonkem bal. á 12 ks 9820-02</t>
  </si>
  <si>
    <t>ZC744</t>
  </si>
  <si>
    <t>Katetr močový tiemann CH16 s balonkem 5/10 ml bal. á 12 ks K02-9816-02</t>
  </si>
  <si>
    <t>ZK884</t>
  </si>
  <si>
    <t>Kohout trojcestný discofix modrý 4095111</t>
  </si>
  <si>
    <t>ZO930</t>
  </si>
  <si>
    <t>Kontejner 100 ml PP 72/62 mm s přiloženým uzávěrem bílé víčko sterilní na tekutý materiál 75.562.105</t>
  </si>
  <si>
    <t>ZP078</t>
  </si>
  <si>
    <t>Kontejner 25 ml PP šroubový sterilní uzávěr 2680/EST/SG</t>
  </si>
  <si>
    <t>ZB495</t>
  </si>
  <si>
    <t>Krytka expir.ventilu 151228</t>
  </si>
  <si>
    <t>ZB103</t>
  </si>
  <si>
    <t>Láhev k odsávačce flovac 2l hadice 1,8 m 000-036-021</t>
  </si>
  <si>
    <t>ZP862</t>
  </si>
  <si>
    <t>Lžíce laryngoskopická  Truphatek Green lite MAC 4 jednorázová bal. á 20 ks 4551004</t>
  </si>
  <si>
    <t>ZH299</t>
  </si>
  <si>
    <t>Lžíce laryngoskopická 3 bal. á 10 ks 670150-100030</t>
  </si>
  <si>
    <t>ZK850</t>
  </si>
  <si>
    <t>Lžíce laryngoskopická 4 bal. á 10 ks 670150-000040</t>
  </si>
  <si>
    <t>ZB794</t>
  </si>
  <si>
    <t>Lžíce laryngoskopická 4 bal. á 10 ks DS.2940.150.25</t>
  </si>
  <si>
    <t>ZD499</t>
  </si>
  <si>
    <t>Manžeta TK dvouhadičková k monitoru Dash omyvatelná dospělá 14 x 50 cm KVS M2 5ZOM C13</t>
  </si>
  <si>
    <t>ZM320</t>
  </si>
  <si>
    <t>Membrána BSA k plicnímu ventilátoru Hamilton  bal. á 5 ks 151233</t>
  </si>
  <si>
    <t>ZF192</t>
  </si>
  <si>
    <t>Nádoba na kontaminovaný odpad 4 l 15-0004</t>
  </si>
  <si>
    <t>ZB772</t>
  </si>
  <si>
    <t>Přechodka adaptér luer 450070</t>
  </si>
  <si>
    <t>ZA688</t>
  </si>
  <si>
    <t>Sáček močový curity s hod. diurézou 400 ml hadička 150 cm 8150</t>
  </si>
  <si>
    <t>ZD616</t>
  </si>
  <si>
    <t>Set sterilní pro močovou katetrizaci+ aqua permanent 4 Mediset bal. á 54 ks 753882</t>
  </si>
  <si>
    <t>ZJ695</t>
  </si>
  <si>
    <t>Sonda žaludeční CH14 1200 mm s RTG linkou bal. á 50 ks 412014</t>
  </si>
  <si>
    <t>ZB543</t>
  </si>
  <si>
    <t>Souprava odběrová tracheální na odběr sekretu G05206</t>
  </si>
  <si>
    <t>ZD458</t>
  </si>
  <si>
    <t>Spojka vrapovaná roztaž.rovná 15F bal. á 50 ks 038-61-311</t>
  </si>
  <si>
    <t>ZA749</t>
  </si>
  <si>
    <t>Stříkačka injekční 3-dílná 50 ml LL Omnifix Solo 4617509F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</si>
  <si>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</si>
  <si>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</si>
  <si>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</si>
  <si>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</si>
  <si>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ZO810</t>
  </si>
  <si>
    <t>Stříkačka injekční předplněná 0,9% 5 ml Omniflush bal. á 100 ks EM3513575</t>
  </si>
  <si>
    <t>Stříkačka injekční předplněná 0,9% NaCl 5 ml Omniflush bal. á 100 ks EM3513575</t>
  </si>
  <si>
    <t>ZB066</t>
  </si>
  <si>
    <t>Stříkačka janett 3-dílná 100 ml sterilní vyplachovací adaptér TS-100ML( PLS1710)</t>
  </si>
  <si>
    <t>ZB041</t>
  </si>
  <si>
    <t>Systém hrudní drenáže atrium 1 cestný 3600-100</t>
  </si>
  <si>
    <t>ZF428</t>
  </si>
  <si>
    <t>Systém hrudní drenáže atrium 2 cestný 3620-100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</si>
  <si>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</si>
  <si>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</si>
  <si>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</si>
  <si>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</si>
  <si>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ZC177</t>
  </si>
  <si>
    <t>Systém odsávací uzavřený TC CH14 wet pack 54 cm / 72 h 2276-5</t>
  </si>
  <si>
    <t>ZB801</t>
  </si>
  <si>
    <t>Transofix krátký trn á 50 ks 4090500</t>
  </si>
  <si>
    <t>ZJ098</t>
  </si>
  <si>
    <t>Vzduchovod nosní 7,0 mm bal. á 10 ks 321070</t>
  </si>
  <si>
    <t>ZJ099</t>
  </si>
  <si>
    <t>Vzduchovod nosní 7,5 mm bal. á 10 ks 321075</t>
  </si>
  <si>
    <t>ZJ100</t>
  </si>
  <si>
    <t>Vzduchovod nosní 8,0 mm bal. á 10 ks 321080</t>
  </si>
  <si>
    <t>ZC736</t>
  </si>
  <si>
    <t>Vzduchovod ústní guedell 120 mm 24109</t>
  </si>
  <si>
    <t>ZB525</t>
  </si>
  <si>
    <t>Zavaděč ETK 10F bal. á 25 ks 5-15103</t>
  </si>
  <si>
    <t>ZP077</t>
  </si>
  <si>
    <t>Zkumavka 15 ml PP 101/16,5 mm bílý šroubový uzávěr sterilní jednotlivě balená 10362/MO/SG/CS</t>
  </si>
  <si>
    <t>ZB762</t>
  </si>
  <si>
    <t>Zkumavka červená 6 ml 456092</t>
  </si>
  <si>
    <t>ZB759</t>
  </si>
  <si>
    <t>Zkumavka červená 8 ml gel 455071</t>
  </si>
  <si>
    <t>ZB773</t>
  </si>
  <si>
    <t>Zkumavka šedá-glykemie 454085</t>
  </si>
  <si>
    <t>ZD834</t>
  </si>
  <si>
    <t>Set infuzní intrafix safeset s trojcest. ventilem 220 cm bal. á 100 ks 4063006</t>
  </si>
  <si>
    <t>ZB209</t>
  </si>
  <si>
    <t>Set transfúzní BLLP pro přetlakovou transfuzi bez vzdušného filtru hemomed 05123</t>
  </si>
  <si>
    <t>ZD888</t>
  </si>
  <si>
    <t>Jehla veressova insuflační 120 mm 05151.1</t>
  </si>
  <si>
    <t>ZP946</t>
  </si>
  <si>
    <t>Rukavice nitril basic bez p. modré S bal. á 200 ks 44750</t>
  </si>
  <si>
    <t>Rukavice operační gammex PF sensitive vel. 8,0 bal. á 50 párů 330051080</t>
  </si>
  <si>
    <t>ZL346</t>
  </si>
  <si>
    <t>Rukavice operační gammex PF sensitive vel. 8,5 bal. á 50 párů 330051085</t>
  </si>
  <si>
    <t>ZK683</t>
  </si>
  <si>
    <t>Rukavice operační latex bez pudru chlorované sterilní ansell gammex PF sensitive vel. 7,0 bal. á 50 párů 330051070</t>
  </si>
  <si>
    <t>ZF431</t>
  </si>
  <si>
    <t>Rukavice operační latex bez pudru chlorované sterilní ansell gammex PF sensitive vel. 7,5 bal. á 50 párů 330051075</t>
  </si>
  <si>
    <t>Rukavice operační latex bez pudru chlorované sterilní ansell gammex PF sensitive vel. 8,5 bal. á 50 párů 330051085</t>
  </si>
  <si>
    <t>Rukavice vyšetřovací nitril basic bez pudru modré S bal. á 200 ks 44750</t>
  </si>
  <si>
    <t>ZP949</t>
  </si>
  <si>
    <t>Rukavice vyšetřovací nitril basic bez pudru modré XL bal. á 170 ks 44753</t>
  </si>
  <si>
    <t>50115068</t>
  </si>
  <si>
    <t>ZPr - čidla ICP (Z522)</t>
  </si>
  <si>
    <t>ZD053</t>
  </si>
  <si>
    <t>Čidlo ICP neurovent pro měření nitrolebního tlaku 092946</t>
  </si>
  <si>
    <t>ZQ985</t>
  </si>
  <si>
    <t>Čidlo ICP neurovent pro měření nitrolebního tlaku šroub a vrták  lebeční Bolt Drill Kit CH5 091888</t>
  </si>
  <si>
    <t>ZA652</t>
  </si>
  <si>
    <t>Tunelizátor k ICP čidlu á 5 ks 090506-002</t>
  </si>
  <si>
    <t>50115070</t>
  </si>
  <si>
    <t>ZPr - katetry ostatní (Z513)</t>
  </si>
  <si>
    <t>ZC637</t>
  </si>
  <si>
    <t>Arteriofix bal. á 20 ks 20G 5206324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</si>
  <si>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</si>
  <si>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</si>
  <si>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bal. á 10 ks 4163214P</t>
  </si>
  <si>
    <t>Katetr CVC 3 lumen 7 Fr x 20 cm certofix trio V720 s antimikr.úpravou bal. á 10 ks 4163214P-07</t>
  </si>
  <si>
    <t>KD602</t>
  </si>
  <si>
    <t>katetr tiemann Ch12 MPI:120012</t>
  </si>
  <si>
    <t>ZD403</t>
  </si>
  <si>
    <t>Hadice odsávací 2 kohouty 8/10, délka 270 cm Softub TA 8271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</si>
  <si>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</si>
  <si>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</si>
  <si>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</si>
  <si>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</si>
  <si>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ZF295</t>
  </si>
  <si>
    <t>Okruh dýchací anesteziologický 1,6 m s nízkou poddajností 038-01-130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</si>
  <si>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</si>
  <si>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</si>
  <si>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</si>
  <si>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</si>
  <si>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</si>
  <si>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</si>
  <si>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</si>
  <si>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</si>
  <si>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</si>
  <si>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kostního CPS 1006020600</t>
  </si>
  <si>
    <t>ZA082</t>
  </si>
  <si>
    <t>Dlaha mini přímá 26 otv. 533300 - firma již nedodává</t>
  </si>
  <si>
    <t>KH677</t>
  </si>
  <si>
    <t>dlaha occipitální 4,5 x 50 mm 04.161.011</t>
  </si>
  <si>
    <t>KG897</t>
  </si>
  <si>
    <t>dlaha RapidSorb 851.002.01S</t>
  </si>
  <si>
    <t>KE857</t>
  </si>
  <si>
    <t>dlaha vectra 04.613.018</t>
  </si>
  <si>
    <t>KE858</t>
  </si>
  <si>
    <t>dlaha vectra 04.613.020</t>
  </si>
  <si>
    <t>KE863</t>
  </si>
  <si>
    <t>dlaha vectra 04.613.132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</si>
  <si>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</si>
  <si>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</si>
  <si>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</si>
  <si>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</si>
  <si>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</si>
  <si>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</si>
  <si>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</si>
  <si>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</si>
  <si>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</si>
  <si>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</si>
  <si>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</si>
  <si>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</si>
  <si>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</si>
  <si>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</si>
  <si>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</si>
  <si>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</si>
  <si>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KJ054</t>
  </si>
  <si>
    <t>implantát  spinální náhrada meziobratlová klec krční fusion cage oblouková 12,5 x 15 x 4 mm 100201000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</si>
  <si>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</si>
  <si>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</si>
  <si>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</si>
  <si>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</si>
  <si>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KJ057</t>
  </si>
  <si>
    <t>implantát  spinální náhrada meziobratlová klec krční fusion cage oblouková 12,5 x 15 x 7 mm 100207000</t>
  </si>
  <si>
    <t>KJ063</t>
  </si>
  <si>
    <t>implantát  spinální náhrada meziobratlová klec PLIF fusion cage, expandibilní 23 x 11 x 9 mm 100901000</t>
  </si>
  <si>
    <t>KK984</t>
  </si>
  <si>
    <t>implantát kraniomaxillofaciální CUSMED set pro krytí kraniotomie sterilní ( 6x šroub, 3x dlaha 2 otvory) 9810.1704.04S</t>
  </si>
  <si>
    <t>KK985</t>
  </si>
  <si>
    <t>implantát kraniomaxillofaciální CUSMED set pro krytí kraniotomie sterilní (6x šroub, 1x krytí pro otvor kraniotomu) 9890.1704.02S</t>
  </si>
  <si>
    <t>KA146</t>
  </si>
  <si>
    <t>implantát spinální Axon šroub spongiózní pr. 4,0 mm x 12 mm 405.512</t>
  </si>
  <si>
    <t>KA147</t>
  </si>
  <si>
    <t>implantát spinální Axon šroub spongiózní pr. 4,0 mm x 14 mm 405.514</t>
  </si>
  <si>
    <t>KA138</t>
  </si>
  <si>
    <t>implantát spinální Axon šroub spongiózní pr. 4,0 mm x 16 mm 405.516</t>
  </si>
  <si>
    <t>KA139</t>
  </si>
  <si>
    <t>implantát spinální Axon šroub zajišťovací 406.104</t>
  </si>
  <si>
    <t>ZN649</t>
  </si>
  <si>
    <t>Implantát spinální bederní sakrální iFUSE spacer 7 x 30 mm 7030</t>
  </si>
  <si>
    <t>ZM857</t>
  </si>
  <si>
    <t>Implantát spinální bederní sakrální iFUSE spacer 7 x 35 mm 7035</t>
  </si>
  <si>
    <t>ZN997</t>
  </si>
  <si>
    <t>Implantát spinální bederní sakrální iFUSE spacer 7 x 40 mm 7040</t>
  </si>
  <si>
    <t>KL036</t>
  </si>
  <si>
    <t>implantát spinální CASPAR dlaha krční HVS 48 mm FG448T</t>
  </si>
  <si>
    <t>KG826</t>
  </si>
  <si>
    <t>implantát spinální CASPAR Dlaha krční HWS 24 mm FG424T</t>
  </si>
  <si>
    <t>KG642</t>
  </si>
  <si>
    <t>implantát spinální CASPAR Dlaha krční HWS 26 mm FG426T</t>
  </si>
  <si>
    <t>KK485</t>
  </si>
  <si>
    <t>implantát spinální CASPAR dlaha krční HWS 30 mm FG430T</t>
  </si>
  <si>
    <t>KL033</t>
  </si>
  <si>
    <t>implantát spinální CASPAR dlaha krční HWS 32 mm FG432T</t>
  </si>
  <si>
    <t>KG644</t>
  </si>
  <si>
    <t>implantát spinální CASPAR dlaha krční HWS 36 mm FG436T</t>
  </si>
  <si>
    <t>KG645</t>
  </si>
  <si>
    <t>implantát spinální CASPAR Dlaha krční HWS 42 mm FG442T</t>
  </si>
  <si>
    <t>KL062</t>
  </si>
  <si>
    <t>Implantát spinální CASPAR dlaha krční HWS 66 mm FG466T</t>
  </si>
  <si>
    <t>KK970</t>
  </si>
  <si>
    <t>implantát spinální DERO INSEX interspinózní expandibilní rozpěrka 13 x 12 mm 787DT-00001312</t>
  </si>
  <si>
    <t>KJ039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</si>
  <si>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</si>
  <si>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</si>
  <si>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</si>
  <si>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KJ037</t>
  </si>
  <si>
    <t>implantát spinální fixační systém FJR šroub schanzův frakturní dvojzávitový  6,0 x 40 040208000</t>
  </si>
  <si>
    <t>KJ038</t>
  </si>
  <si>
    <t>implantát spinální fixační systém FJR šroub schanzův frakturní dvojzávitový  6,5 x 50 040212000</t>
  </si>
  <si>
    <t>KJ043</t>
  </si>
  <si>
    <t>implantát spinální fixační systém FJR tyč 6,0 x 100 011906100</t>
  </si>
  <si>
    <t>KJ041</t>
  </si>
  <si>
    <t>implantát spinální fixační systém FJR tyč 6,0 x 50 011901100</t>
  </si>
  <si>
    <t>KJ042</t>
  </si>
  <si>
    <t>implantát spinální fixační systém FJR tyč 6,0 x 80 011904100</t>
  </si>
  <si>
    <t>KJ975</t>
  </si>
  <si>
    <t>implantát spinální fixační systém FJR tyč ohnutá 5,5 x 45 mm 020652100</t>
  </si>
  <si>
    <t>KK234</t>
  </si>
  <si>
    <t>implantát spinální fixační systém FJR tyč ohnutá 5,5 x 60 mm 020611100</t>
  </si>
  <si>
    <t>KK348</t>
  </si>
  <si>
    <t>implantát spinální fixační systém FJS tyč ohnutá 5,5 x 100 mm 020613100</t>
  </si>
  <si>
    <t>KK354</t>
  </si>
  <si>
    <t>implantát spinální fixační systém FJS tyč ohnutá 5,5 x 40 mm 020653100</t>
  </si>
  <si>
    <t>KK505</t>
  </si>
  <si>
    <t>implantát spinální fixační systém FJS tyč ohnutá 5,5 x 50 mm 020632100</t>
  </si>
  <si>
    <t>KK504</t>
  </si>
  <si>
    <t>implantát spinální fixační systém FJS tyč ohnutá 5,5 x 70 mm 020628100</t>
  </si>
  <si>
    <t>KK349</t>
  </si>
  <si>
    <t>implantát spinální fixační systém FJS tyč ohnutá 5,5 x 90 mm 020626100</t>
  </si>
  <si>
    <t>KK246</t>
  </si>
  <si>
    <t>implantát spinální fixační systém FJS tyč rovná 5,5  x 120 mm 020614100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</si>
  <si>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</si>
  <si>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</si>
  <si>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</si>
  <si>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</si>
  <si>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KJ005</t>
  </si>
  <si>
    <t>implantát spinální fixační systém PS hrud/bed zadní přístup šroub polyaxiální 6,5 x 55 mm TM-6555</t>
  </si>
  <si>
    <t>KJ025</t>
  </si>
  <si>
    <t>implantát spinální fixační systém PS hrud/bed zadní přístup tyč 6,0 x 60 mm TR-0060</t>
  </si>
  <si>
    <t>KJ026</t>
  </si>
  <si>
    <t>implantát spinální fixační systém PS hrud/bed zadní přístup tyč 6,0 x 70 mm TR-0070</t>
  </si>
  <si>
    <t>KJ028</t>
  </si>
  <si>
    <t>implantát spinální fixační systém PS hrud/bed zadní přístup tyč 6,0 x 90 mm TR-0090</t>
  </si>
  <si>
    <t>KJ023</t>
  </si>
  <si>
    <t>implantát spinální fixační systém PS zajišťovací TS-0010</t>
  </si>
  <si>
    <t>KK225</t>
  </si>
  <si>
    <t>implantát spinální fixační systém Venus šroub 2T pedikulární perforovaný 5,5 x 40 mm 4000045540</t>
  </si>
  <si>
    <t>KK227</t>
  </si>
  <si>
    <t>implantát spinální fixační systém Venus šroub 2T pedikulární perforovaný 5,5 x 50 mm 4000045550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</si>
  <si>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</si>
  <si>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</si>
  <si>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</si>
  <si>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</si>
  <si>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</si>
  <si>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</si>
  <si>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KK224</t>
  </si>
  <si>
    <t>implantát spinální fixační systém Venus šroub zajišťovací pro konektor příčný VL-PMS</t>
  </si>
  <si>
    <t>KK511</t>
  </si>
  <si>
    <t>implantát spinální FJS tyč ohnutá 5,5 x 80 mm 020612100</t>
  </si>
  <si>
    <t>KF141</t>
  </si>
  <si>
    <t>implantát spinální fusion tyč okcipitalní předohnutá pr.     délka     Titan 04.161.032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</si>
  <si>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</si>
  <si>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</si>
  <si>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</si>
  <si>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</si>
  <si>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</si>
  <si>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</si>
  <si>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KK766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</si>
  <si>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</si>
  <si>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</si>
  <si>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</si>
  <si>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</si>
  <si>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</si>
  <si>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KK952</t>
  </si>
  <si>
    <t>implantát spinální náhrada meziobratlová LUMIR boční lumbální expandibilní klec s dlahou 50 x 20 mm 10-14 mm 100908002</t>
  </si>
  <si>
    <t>KK796</t>
  </si>
  <si>
    <t>implantát spinální náhrada meziobratlová LUMIR boční lumbální expandibilní klec s dlahou 50 x 20 mm 8-12 mm 100907002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</si>
  <si>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</si>
  <si>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</si>
  <si>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</si>
  <si>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</si>
  <si>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KJ390</t>
  </si>
  <si>
    <t>implantát spinální náhrada těla obratle BIOLIGN destička koncová modrá 20mm x 0° EP2000</t>
  </si>
  <si>
    <t>KJ389</t>
  </si>
  <si>
    <t>implantát spinální náhrada těla obratle BIOLIGN VBR  tělo expandibilní SMALL 30 - 45 mm VT03045</t>
  </si>
  <si>
    <t>KK331</t>
  </si>
  <si>
    <t>implantát spinální náhrada těla obratle BIOLIGN VBR destička koncová 24 mm O° EP2400</t>
  </si>
  <si>
    <t>KJ527</t>
  </si>
  <si>
    <t>implantát spinální náhrada těla obratle BIOLIGN VBR tělo expandibilní krční 15 - 22 mm VC01522</t>
  </si>
  <si>
    <t>KL056</t>
  </si>
  <si>
    <t>implantát spinální Synapse spojka příčná, délka 60 mm pro tyče pr. 3.5 mm Titan - vzorek 04.614.513</t>
  </si>
  <si>
    <t>KL052</t>
  </si>
  <si>
    <t>implantát spinální Synapse šroub spongiózní pr. 3,5 mm délka 16 mm Titan - vzorek 04.614.016</t>
  </si>
  <si>
    <t>KL053</t>
  </si>
  <si>
    <t>implantát spinální Synapse šroub spongiózní pr. 3,5 mm délka 20 mm Titan - vzorek 04.614.020</t>
  </si>
  <si>
    <t>KL054</t>
  </si>
  <si>
    <t>implantát spinální Synapse šroub spongiózní pr. 3,5 mm délka 30 mm Titan - vzorek 04.614.030</t>
  </si>
  <si>
    <t>KL055</t>
  </si>
  <si>
    <t>implantát spinální Synapse šroub zajišťovací Tutan – vzorek 04.614.508</t>
  </si>
  <si>
    <t>KG648</t>
  </si>
  <si>
    <t>implantát spinální šroub bikortikální 3,5 x 18 mm systém Caspar krční přední přístup LB458T</t>
  </si>
  <si>
    <t>KG650</t>
  </si>
  <si>
    <t>implantát spinální šroub bikortikální 3,5 x 19 mm systém Caspar krční přední přístup LB459T</t>
  </si>
  <si>
    <t>KG651</t>
  </si>
  <si>
    <t>implantát spinální šroub bikortikální 3,5 x 20 mm systém Caspar krční přední přístup LB460T</t>
  </si>
  <si>
    <t>KJ242</t>
  </si>
  <si>
    <t>implantát spinální šroub bikortikální 3,5 x 21 mm systém Caspar krční přední přístup LB461T</t>
  </si>
  <si>
    <t>KH260</t>
  </si>
  <si>
    <t>implantát spinální šroub bikortikální 3,5 x 22 mm systém Caspar krční přední přístup LB462T</t>
  </si>
  <si>
    <t>KG652</t>
  </si>
  <si>
    <t>implantát spinální šroub bikortikální 3,5 x 23 mm systém Caspar krční přední přístup LB463T</t>
  </si>
  <si>
    <t>KL030</t>
  </si>
  <si>
    <t>implantát spinální šroub bikortikální 3,5 x 25 mm systém Caspar krční přední přístup LB465T</t>
  </si>
  <si>
    <t>KL031</t>
  </si>
  <si>
    <t>implantát spinální šroub bikortikální 3,5 x 26 mm systém Caspar krční přední přístup LB466T</t>
  </si>
  <si>
    <t>KG654</t>
  </si>
  <si>
    <t>implantát spinální šroub revizní 4,5 x 18 mm systém Caspar krční přední přístup  LA018T</t>
  </si>
  <si>
    <t>KK584</t>
  </si>
  <si>
    <t>implantát spinální šroub revizní 4,5 x 20 mm systém Caspar krční přední přístup LA020T</t>
  </si>
  <si>
    <t>KK780</t>
  </si>
  <si>
    <t>implantát spinální šroub revizní 4,5 x 21 mm systém Caspar krční přední přístup LA021T</t>
  </si>
  <si>
    <t>KL037</t>
  </si>
  <si>
    <t>implantát spinální šroub revizní 4,5 x 23 mm systém CASPAR krční přední přístup LA023T</t>
  </si>
  <si>
    <t>KK233</t>
  </si>
  <si>
    <t>implantát spinální USMART šroub pedikulární 6,5 x 35 mm 023010010</t>
  </si>
  <si>
    <t>KL041</t>
  </si>
  <si>
    <t>implantát spinální Usmart šroub pedikulární polyaxiální 4,0 x 25 mm 023016010</t>
  </si>
  <si>
    <t>KL042</t>
  </si>
  <si>
    <t>implantát spinální Usmart šroub pedikulární polyaxiální 4,0 x 30 mm 023017010</t>
  </si>
  <si>
    <t>KL043</t>
  </si>
  <si>
    <t>implantát spinální Usmart šroub pedikulární polyaxiální 4,0 x 35 mm 023018010</t>
  </si>
  <si>
    <t>KL044</t>
  </si>
  <si>
    <t>implantát spinální Usmart šroub pedikulární polyaxiální 4,0 x 40 mm 023019010</t>
  </si>
  <si>
    <t>KK595</t>
  </si>
  <si>
    <t>implantát spinální Usmart šroub pedikulární polyaxiální 5,5 x 35 mm 023004010</t>
  </si>
  <si>
    <t>KK586</t>
  </si>
  <si>
    <t>implantát spinální Usmart šroub pedikulární polyaxiální 5,5 x 50 mm 023031010</t>
  </si>
  <si>
    <t>KK721</t>
  </si>
  <si>
    <t>implantát spinální Usmart šroub pedikulární polyaxiální 6,5 x 55 mm 023039010</t>
  </si>
  <si>
    <t>KK232</t>
  </si>
  <si>
    <t>implantát spinální Usmart šroub pedikulární polyaxiální redukční 5,5 x 45 mm 022705010</t>
  </si>
  <si>
    <t>KK963</t>
  </si>
  <si>
    <t>implantát spinální Usmart šroub pedikulární polyaxiální redukční 5,5 x 55 mm 022734010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</si>
  <si>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</si>
  <si>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</si>
  <si>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</si>
  <si>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</si>
  <si>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KK835</t>
  </si>
  <si>
    <t>implantát spinální Usmart šroub pedikulární polyaxiální redukční 6,5 x 55 mm  022741010</t>
  </si>
  <si>
    <t>KK346</t>
  </si>
  <si>
    <t>implantát spinální USMART šroub polyaxiální 5,5 x 40 mm 023005010</t>
  </si>
  <si>
    <t>KK525</t>
  </si>
  <si>
    <t>implantát spinální Usmart šroub polyaxiální 5.5 x 45 mm 023006010</t>
  </si>
  <si>
    <t>KK347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</si>
  <si>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</si>
  <si>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</si>
  <si>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</si>
  <si>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</si>
  <si>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</si>
  <si>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KJ972</t>
  </si>
  <si>
    <t>implantát spinální USMART šroub uzamykací 021801010</t>
  </si>
  <si>
    <t>KK560</t>
  </si>
  <si>
    <t>implantát spinální Usmart tyč pro konektor příčný 4,0 x 70 mm 022407000</t>
  </si>
  <si>
    <t>KK265</t>
  </si>
  <si>
    <t>implantát spinální Usmart tyč pro konektor příčný 4,00 x 50 mm 022403000</t>
  </si>
  <si>
    <t>KK561</t>
  </si>
  <si>
    <t>implantát spinální Usmart X příčný konektor 5,5 mm 022301010</t>
  </si>
  <si>
    <t>KH634</t>
  </si>
  <si>
    <t>jehla pro vertebroplastiku 10G s bočným otevřením  sada 2ks 03.702.218S</t>
  </si>
  <si>
    <t>KG636</t>
  </si>
  <si>
    <t>klip na aneurysma FE680K</t>
  </si>
  <si>
    <t>KF155</t>
  </si>
  <si>
    <t>klip na aneurysma FE720K</t>
  </si>
  <si>
    <t>KD957</t>
  </si>
  <si>
    <t>Klip na aneurysma FE722K</t>
  </si>
  <si>
    <t>KF147</t>
  </si>
  <si>
    <t>Klip na aneurysma FE740K</t>
  </si>
  <si>
    <t>KF146</t>
  </si>
  <si>
    <t>klip na aneurysma FE750K</t>
  </si>
  <si>
    <t>KF164</t>
  </si>
  <si>
    <t>klip na aneurysma FE760K</t>
  </si>
  <si>
    <t>KF827</t>
  </si>
  <si>
    <t>klip na aneurysma FE780K</t>
  </si>
  <si>
    <t>KH184</t>
  </si>
  <si>
    <t>konektor příčný Expedium 47 - 63 mm A6 189401406</t>
  </si>
  <si>
    <t>KK682</t>
  </si>
  <si>
    <t>mplantát spinální náhrada meziobratlová LUMIR boční lumbální expandibilní klec s dlahou 40 x 20 mm, 8-12 mm 100901002</t>
  </si>
  <si>
    <t>KK709</t>
  </si>
  <si>
    <t>mplantát spinální náhrada meziobratlová LUMIR kostní šroub 40 mm 100915002</t>
  </si>
  <si>
    <t>KI278</t>
  </si>
  <si>
    <t>sada jehel pro vertebroplastiku s bočním otvorem 03.702.216S</t>
  </si>
  <si>
    <t>KA159</t>
  </si>
  <si>
    <t>šroub axon 404.314</t>
  </si>
  <si>
    <t>KE885</t>
  </si>
  <si>
    <t>šroub axon 404.316</t>
  </si>
  <si>
    <t>KA137</t>
  </si>
  <si>
    <t>šroub axon 404.530</t>
  </si>
  <si>
    <t>KE898</t>
  </si>
  <si>
    <t>šroub axon 405.462</t>
  </si>
  <si>
    <t>KE899</t>
  </si>
  <si>
    <t>šroub axon 405.464</t>
  </si>
  <si>
    <t>KE900</t>
  </si>
  <si>
    <t>šroub axon 405.466</t>
  </si>
  <si>
    <t>šroub axon 405.512</t>
  </si>
  <si>
    <t>šroub axon 405.514</t>
  </si>
  <si>
    <t>šroub axon 405.516</t>
  </si>
  <si>
    <t>KC457</t>
  </si>
  <si>
    <t>šroub axon 405.518</t>
  </si>
  <si>
    <t>KD352</t>
  </si>
  <si>
    <t>šroub axon 405.520</t>
  </si>
  <si>
    <t>KD961</t>
  </si>
  <si>
    <t>šroub axon 405.522</t>
  </si>
  <si>
    <t>šroub axon 406.104</t>
  </si>
  <si>
    <t>KE301</t>
  </si>
  <si>
    <t>šroub dens 405.436</t>
  </si>
  <si>
    <t>KE783</t>
  </si>
  <si>
    <t>šroub dens 405.444</t>
  </si>
  <si>
    <t>KA152</t>
  </si>
  <si>
    <t>šroub dens stratec 405.440</t>
  </si>
  <si>
    <t>KG911</t>
  </si>
  <si>
    <t>šroub matrix midface 3 mm 04.503.223.01C</t>
  </si>
  <si>
    <t>KG912</t>
  </si>
  <si>
    <t>šroub matrix midface 4 mm 04.503.224.01C</t>
  </si>
  <si>
    <t>ZA081</t>
  </si>
  <si>
    <t>Šroub mini 2 L6-ti 520100</t>
  </si>
  <si>
    <t>KE347</t>
  </si>
  <si>
    <t>šroub na C2 405.442</t>
  </si>
  <si>
    <t>KD186</t>
  </si>
  <si>
    <t>šroub na C2 405.446</t>
  </si>
  <si>
    <t>KJ147</t>
  </si>
  <si>
    <t>šroub na krční páteř 3,5 x 24 mm LB464T</t>
  </si>
  <si>
    <t>KH590</t>
  </si>
  <si>
    <t>šroub occipitální 4,5 x 6 mm 04.601.106</t>
  </si>
  <si>
    <t>KH898</t>
  </si>
  <si>
    <t>šroub okcipiální 4,5x12 mm 04.601.112</t>
  </si>
  <si>
    <t>KE684</t>
  </si>
  <si>
    <t>šroub okcipitalní 4,5 x  8 mm 04.601.108</t>
  </si>
  <si>
    <t>KE685</t>
  </si>
  <si>
    <t>šroub okcipitalní 4,5 x10 mm 04.601.110</t>
  </si>
  <si>
    <t>KG896</t>
  </si>
  <si>
    <t>šroub RapidSorb kortikální 805.604.02S</t>
  </si>
  <si>
    <t>KE792</t>
  </si>
  <si>
    <t>šroub vectra 04.613.714</t>
  </si>
  <si>
    <t>KE819</t>
  </si>
  <si>
    <t>šroub vectra 04.613.718</t>
  </si>
  <si>
    <t>KE820</t>
  </si>
  <si>
    <t>šroub vectra 04.613.768</t>
  </si>
  <si>
    <t>KC455</t>
  </si>
  <si>
    <t>tyč axon 498.957</t>
  </si>
  <si>
    <t>tyč occipital 04.161.032</t>
  </si>
  <si>
    <t>50115005</t>
  </si>
  <si>
    <t>IUTN - neurostimulace (Z511)</t>
  </si>
  <si>
    <t>ZL936</t>
  </si>
  <si>
    <t>Antena 37092</t>
  </si>
  <si>
    <t>ZH541</t>
  </si>
  <si>
    <t>Drát tunelovací 38 cm 8583</t>
  </si>
  <si>
    <t>ZN050</t>
  </si>
  <si>
    <t>Elektroda neurostimulační čtyřpólová k Prime advenced 60 mm 3888-33</t>
  </si>
  <si>
    <t>ZF815</t>
  </si>
  <si>
    <t>Elektroda neurostimulační Quard plus 3888-45</t>
  </si>
  <si>
    <t>ZL933</t>
  </si>
  <si>
    <t>Elektroda osmipólová Verctris 977A290</t>
  </si>
  <si>
    <t>ZM009</t>
  </si>
  <si>
    <t>Kabel spojovací RC, PC 37081-40</t>
  </si>
  <si>
    <t>ZF698</t>
  </si>
  <si>
    <t>Kabel testovací Snap-lid conector cable 355531</t>
  </si>
  <si>
    <t>ZM731</t>
  </si>
  <si>
    <t>Katetr ascenda set 66 cm 8780</t>
  </si>
  <si>
    <t>ZL934</t>
  </si>
  <si>
    <t>Kotvička dvoukřídlá Injex 97792</t>
  </si>
  <si>
    <t>ZN568</t>
  </si>
  <si>
    <t>Modul nabíjecí k systému neurostimulačnímu RESTORE ADVANCED 97754</t>
  </si>
  <si>
    <t>ZN567</t>
  </si>
  <si>
    <t>Prodlužka elektrody k systému neurostimulačnímu RESTORE ADVANCED 37082-40</t>
  </si>
  <si>
    <t>ZL698</t>
  </si>
  <si>
    <t>Programátor pacientský L633 97740</t>
  </si>
  <si>
    <t>ZJ292</t>
  </si>
  <si>
    <t>Sada zaváděcí plnící synchromed 8540</t>
  </si>
  <si>
    <t>ZM061</t>
  </si>
  <si>
    <t>Systém neurostimulační Itrel 4 37703</t>
  </si>
  <si>
    <t>ZL932</t>
  </si>
  <si>
    <t>Systém neurostimulační PrimeAdvanced - SureScan 97702</t>
  </si>
  <si>
    <t>ZN566</t>
  </si>
  <si>
    <t>Systém neurostimulační RESTORE ADVANCED 97713</t>
  </si>
  <si>
    <t>ZJ291</t>
  </si>
  <si>
    <t>Systém pumpový programovatelný SYNCHROMED II-20 ml 8637-20</t>
  </si>
  <si>
    <t>ZL935</t>
  </si>
  <si>
    <t>Tunelizátor podkoží Tunneling tool 3755-40</t>
  </si>
  <si>
    <t>ZJ629</t>
  </si>
  <si>
    <t>Záslepka k neurostimulačnímu systému 3550-29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</si>
  <si>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</si>
  <si>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</si>
  <si>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</si>
  <si>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</si>
  <si>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</si>
  <si>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</si>
  <si>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</si>
  <si>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</si>
  <si>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ZF977</t>
  </si>
  <si>
    <t>Kabel spojovací PC, RC 95 cm BN3708695D</t>
  </si>
  <si>
    <t>ZH731</t>
  </si>
  <si>
    <t>Modul nabíjecí k Activa RC 37651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</si>
  <si>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</si>
  <si>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</si>
  <si>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</si>
  <si>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</si>
  <si>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</si>
  <si>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</si>
  <si>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ZH730</t>
  </si>
  <si>
    <t>Systém neurostimulační Activa RC 37612</t>
  </si>
  <si>
    <t>ZE752</t>
  </si>
  <si>
    <t>Systém neurostimulační Activia PC 37601</t>
  </si>
  <si>
    <t>ZE991</t>
  </si>
  <si>
    <t>50115011</t>
  </si>
  <si>
    <t>IUTN - ostat.nákl.PZT (Z515)</t>
  </si>
  <si>
    <t>KA086</t>
  </si>
  <si>
    <t>granule chron stratec 710.025S</t>
  </si>
  <si>
    <t>ZM626</t>
  </si>
  <si>
    <t>Implantát kostní - umělá náhrada tkáně Actifuse ABX Putty 1,5 ml s aplikátorem 506005078059</t>
  </si>
  <si>
    <t>ZM627</t>
  </si>
  <si>
    <t>Implantát kostní - umělá náhrada tkáně Actifuse ABX Putty 2,5 ml s aplikátorem 506005078047</t>
  </si>
  <si>
    <t>KI276</t>
  </si>
  <si>
    <t>implantát kostní pro vertebroplastiku perkutánní, sada 07.702.016S</t>
  </si>
  <si>
    <t>KH224</t>
  </si>
  <si>
    <t>katetr antibakteriální perit. a komorový (kompl. set) IVD30.401.02</t>
  </si>
  <si>
    <t>KJ206</t>
  </si>
  <si>
    <t>katetr antimikrobiální lumbální drenážní Silverine ELD33.010.02</t>
  </si>
  <si>
    <t>ZE191</t>
  </si>
  <si>
    <t>Náhrada dury 5 x 5 cm 61100</t>
  </si>
  <si>
    <t>ZA100</t>
  </si>
  <si>
    <t>Neuro-patch 12 x 14 cm 1064002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</si>
  <si>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</si>
  <si>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</si>
  <si>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</si>
  <si>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</si>
  <si>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</si>
  <si>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</si>
  <si>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KF772</t>
  </si>
  <si>
    <t>rezervoár pediatrický flushing VP FV035T</t>
  </si>
  <si>
    <t>KI277</t>
  </si>
  <si>
    <t>Sada viscosafe pro injekční aplikaci 03.702.215S</t>
  </si>
  <si>
    <t>KF770</t>
  </si>
  <si>
    <t>set boreholeport FV042T</t>
  </si>
  <si>
    <t>KF843</t>
  </si>
  <si>
    <t>shunt SA 25 FX414T  (FV414T)</t>
  </si>
  <si>
    <t>KG859</t>
  </si>
  <si>
    <t>shunt VP 250 mm FV078P</t>
  </si>
  <si>
    <t>KF148</t>
  </si>
  <si>
    <t>shunt VP FX428T ( FV428T)</t>
  </si>
  <si>
    <t>KF242</t>
  </si>
  <si>
    <t>shunt VP FX441T  ( FV441T)</t>
  </si>
  <si>
    <t>KJ961</t>
  </si>
  <si>
    <t>systém hydrocephální drenážní - senzor rezervoár s čidlem a distálním katetrem  FV912X</t>
  </si>
  <si>
    <t>KJ987</t>
  </si>
  <si>
    <t>systém hydrocephální drenážní komůrka návrtová s ventilem - sprung reservoir FV043T</t>
  </si>
  <si>
    <t>KI608</t>
  </si>
  <si>
    <t>systém Hydrocephální drenážní Shunt PRO-GAV SA 20 dětský  FX413T (FV413T)</t>
  </si>
  <si>
    <t>KH906</t>
  </si>
  <si>
    <t>vak k zevní komorové drenáži EVD30.004.01</t>
  </si>
  <si>
    <t>ZB153</t>
  </si>
  <si>
    <t>Vosk kostní Knochenwasch 2,5 G 1029754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</si>
  <si>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</si>
  <si>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</si>
  <si>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</si>
  <si>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</si>
  <si>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</si>
  <si>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</si>
  <si>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</si>
  <si>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</si>
  <si>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</si>
  <si>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</si>
  <si>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ZC854</t>
  </si>
  <si>
    <t>Kompresa NT 7,5 x 7,5 cm/2 ks sterilní 26510</t>
  </si>
  <si>
    <t>ZK405</t>
  </si>
  <si>
    <t>Krytí hemostatické gelitaspon standard 80 x 50 mm x 10 mm bal. á 10 ks A2107861</t>
  </si>
  <si>
    <t>ZM326</t>
  </si>
  <si>
    <t>Krytí hemostatické nevstřebatelné textilní hemopatch kit. box medium 4,5 x 4,5 cm bal. á 3 ks 1506256</t>
  </si>
  <si>
    <t>ZM327</t>
  </si>
  <si>
    <t>Krytí hemostatické nevstřebatelné textilní hemopatch kit. box small 2,7 x 2,7 cm bal. á 5 ks  1506257</t>
  </si>
  <si>
    <t>ZB085</t>
  </si>
  <si>
    <t>Krytí hemostatické standard 5 x 7,50 cm bal. á 12 ks 1903GB</t>
  </si>
  <si>
    <t>ZI108</t>
  </si>
  <si>
    <t>Krytí hemostatické surgicel fibrilar 2,5 cm x 5 cm bal. á 10 ks 411961</t>
  </si>
  <si>
    <t>ZN200</t>
  </si>
  <si>
    <t>Krytí hemostatické traumacel new dent kostky bal. á 50 ks 10115</t>
  </si>
  <si>
    <t>ZA540</t>
  </si>
  <si>
    <t>Náplast omnifix E 15 cm x 10 m 9006513</t>
  </si>
  <si>
    <t>ZA331</t>
  </si>
  <si>
    <t>Obinadlo fixa crep 10 cm x 4 m 1323100104</t>
  </si>
  <si>
    <t>ZA601</t>
  </si>
  <si>
    <t>Obinadlo fixa crep 12 cm x 4 m 1323100105</t>
  </si>
  <si>
    <t>ZA427</t>
  </si>
  <si>
    <t>Obinadlo hydrofilní 14 cm x   5 m 13009</t>
  </si>
  <si>
    <t>ZO090</t>
  </si>
  <si>
    <t>Obvaz elastický síťový CareFix Head velikost S bal. á 10 ks 0170S</t>
  </si>
  <si>
    <t>ZF080</t>
  </si>
  <si>
    <t>Rouška břišní 17 nití s kroužkem na tkanici 12 x 47 cm bal. á 50 ks 1230100311</t>
  </si>
  <si>
    <t>ZL999</t>
  </si>
  <si>
    <t>Rychloobvaz 8 x 4 cm 001445510</t>
  </si>
  <si>
    <t>ZA502</t>
  </si>
  <si>
    <t>Tampon nesterilní stáčený 30 x 60 cm 1320300406</t>
  </si>
  <si>
    <t>ZP997</t>
  </si>
  <si>
    <t>Box sterilizační k pinzetě bipol. koagul. Endopen Calvian ke k .č. 700986 701778-1</t>
  </si>
  <si>
    <t>ZA095</t>
  </si>
  <si>
    <t>Cement kostní palacos R + G 2 x 40 g á 2 ks 66017569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</si>
  <si>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</si>
  <si>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</si>
  <si>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</si>
  <si>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</si>
  <si>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</si>
  <si>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</si>
  <si>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</si>
  <si>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</si>
  <si>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</si>
  <si>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</si>
  <si>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</si>
  <si>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</si>
  <si>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</si>
  <si>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</si>
  <si>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</si>
  <si>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</si>
  <si>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</si>
  <si>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</si>
  <si>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ZA759</t>
  </si>
  <si>
    <t>Drén redon CH10 50 cm U2111000</t>
  </si>
  <si>
    <t>ZA761</t>
  </si>
  <si>
    <t>Drén redon CH12 50 cm U2111200</t>
  </si>
  <si>
    <t>ZM267</t>
  </si>
  <si>
    <t>Elektroda jehlová EEG subdermal 1 bal. á 20 ks S44-637</t>
  </si>
  <si>
    <t>ZI781</t>
  </si>
  <si>
    <t>Elektroda neutrální monopolární pro dospělé á 100 ks 2125</t>
  </si>
  <si>
    <t>ZH396</t>
  </si>
  <si>
    <t>Elektroda NIM á 5 ks 8227304</t>
  </si>
  <si>
    <t>ZP495</t>
  </si>
  <si>
    <t>Elektroda stimulační bipolární intraoperační 100 mm bal. á 10 ks BNP2001</t>
  </si>
  <si>
    <t>ZP494</t>
  </si>
  <si>
    <t>Elektroda stimulační monopolární intraoperační 175 mm šestihranný šroub bal. á 10 ks PSP1001</t>
  </si>
  <si>
    <t>ZH397</t>
  </si>
  <si>
    <t>Elektroda stimulační NIM á 5 ks 8225101</t>
  </si>
  <si>
    <t>ZH831</t>
  </si>
  <si>
    <t>Elektroda unipolární jednorázová MB-100</t>
  </si>
  <si>
    <t>ZI879</t>
  </si>
  <si>
    <t>Extraktor kožních svorek Leukosan bal. á 20 ks 72615</t>
  </si>
  <si>
    <t>ZL058</t>
  </si>
  <si>
    <t>Fréza 30 mm 9BA30</t>
  </si>
  <si>
    <t>ZL059</t>
  </si>
  <si>
    <t>Fréza 40 mm 9BA40</t>
  </si>
  <si>
    <t>ZL060</t>
  </si>
  <si>
    <t>Fréza 50 mm 9BA50</t>
  </si>
  <si>
    <t>ZL061</t>
  </si>
  <si>
    <t>Fréza 60 mm 9BA60</t>
  </si>
  <si>
    <t>ZD208</t>
  </si>
  <si>
    <t>Hadice spojovací k odsávacím soupravám 07.068.25.220</t>
  </si>
  <si>
    <t>ZP288</t>
  </si>
  <si>
    <t>Kanyla ET 5PK 7 mm EMG FLEX k přístroji Cascade Elite bal. á 5 ks 8229970</t>
  </si>
  <si>
    <t>ZQ201</t>
  </si>
  <si>
    <t>Kanyla odsávací FERGUSSON prům. 3 mm délka 130 mm GF363R</t>
  </si>
  <si>
    <t>ZE205</t>
  </si>
  <si>
    <t>Kanyla odsávací MINOP  0° D:2,0 mm FH606SU</t>
  </si>
  <si>
    <t>ZK842</t>
  </si>
  <si>
    <t>Kit k navigační resekci tumoru u dětí 9733607</t>
  </si>
  <si>
    <t>ZG276</t>
  </si>
  <si>
    <t>Kuličky navigační bal. á 12 ks 8801075</t>
  </si>
  <si>
    <t>ZB553</t>
  </si>
  <si>
    <t>Láhev redon hi-vac 400 ml-kompletní 05.000.22.803</t>
  </si>
  <si>
    <t>ZF464</t>
  </si>
  <si>
    <t>Mikronůžky rovné yasargil FD030R</t>
  </si>
  <si>
    <t>ZJ987</t>
  </si>
  <si>
    <t>Mikronůžky yasargil 200 mm FD034R</t>
  </si>
  <si>
    <t>ZJ988</t>
  </si>
  <si>
    <t>Mikronůžky yasargil 225 mm FD038R</t>
  </si>
  <si>
    <t>ZK305</t>
  </si>
  <si>
    <t>Miska kruhová 0,16 l výška 41 mm JG522R</t>
  </si>
  <si>
    <t>ZK016</t>
  </si>
  <si>
    <t>Miska kruhová 0,3 l výška 56 mm JG523R</t>
  </si>
  <si>
    <t>ZK017</t>
  </si>
  <si>
    <t>Miska kruhová 1,0 l výška 73 mm JG524R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</si>
  <si>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</si>
  <si>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</si>
  <si>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</si>
  <si>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</si>
  <si>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ZE577</t>
  </si>
  <si>
    <t>Nádoba na kontaminovaný odpad CS 3 l I003802300</t>
  </si>
  <si>
    <t>ZE310</t>
  </si>
  <si>
    <t>Nádoba na kontaminovaný odpad CS 6 l pův. 077802300</t>
  </si>
  <si>
    <t>ZL193</t>
  </si>
  <si>
    <t>Nástavec k vrtačce MIDAS rovný 10 cm small bore AVS10</t>
  </si>
  <si>
    <t>ZH964</t>
  </si>
  <si>
    <t>Nástavec k vrtačce MIDAS rovný krátký kraniální 7 cm AS07</t>
  </si>
  <si>
    <t>ZJ326</t>
  </si>
  <si>
    <t>Nástavec k vrtačce MIDAS rovný krátký kraniální 8 cm AS08</t>
  </si>
  <si>
    <t>ZM822</t>
  </si>
  <si>
    <t>Nástavec k vrtačce MIDAS rovný krátký spinální 9 cm AS09</t>
  </si>
  <si>
    <t>ZH545</t>
  </si>
  <si>
    <t>Nástavec ke kraniotomu 2.4 mm AF02</t>
  </si>
  <si>
    <t>ZQ190</t>
  </si>
  <si>
    <t>Nůžky mikro bioptické MINOP prům. 2 mm, délka 265 cm, čelisti tupá/tupá FF386R</t>
  </si>
  <si>
    <t>ZK069</t>
  </si>
  <si>
    <t>Nůžky oční zahnuté O/O 110 mm BC111R</t>
  </si>
  <si>
    <t>ZN947</t>
  </si>
  <si>
    <t>Nůžky převazové lister 180 mm lomené PL827-106</t>
  </si>
  <si>
    <t>ZG733</t>
  </si>
  <si>
    <t>Nůžky rovné tvrdokové standard O/T 145 mm RU1006-14</t>
  </si>
  <si>
    <t>ZK062</t>
  </si>
  <si>
    <t>Nůžky zahnuté naplocho jemné HH 115 mm BC005R</t>
  </si>
  <si>
    <t>ZQ084</t>
  </si>
  <si>
    <t>Nůžky zahnuté preparační baby-metzenbaum supercut 115 mm (BABY-METZENBAUM SUPERCUT SCISSORS CURVED  115 mm, 4 1/2 ) BC931R</t>
  </si>
  <si>
    <t>ZQ202</t>
  </si>
  <si>
    <t>Pinzeta bipolární BARRÉ bajonetová délka 260 mm plně izolovaný hrot GK685R</t>
  </si>
  <si>
    <t>ZQ927</t>
  </si>
  <si>
    <t>Pinzeta bipolární koagulační AESCULAP NON-STICK bajonetová štíhlé čelisti hrot 0,7 mm pracovní délka 135 mm celková délka 255 mm konektor ke koagulaci AESCULAP GK826R</t>
  </si>
  <si>
    <t>ZP996</t>
  </si>
  <si>
    <t>Pinzeta bipolární koagulační Endopen Calvian prac. délka 18 cm koncovky šíře 0,7 mm sklon 15° rozvěr v horizontální rovině 700986</t>
  </si>
  <si>
    <t>ZN035</t>
  </si>
  <si>
    <t>Pinzeta bipolární SuperGliss non stick ELP bajonetová délka 170 mm pra. délka 5,5 cm hrot 0,2 mm 780469SL</t>
  </si>
  <si>
    <t>ZJ745</t>
  </si>
  <si>
    <t>Podložka silikonová 276 x 125 mm x 17 mm JF934</t>
  </si>
  <si>
    <t>ZQ099</t>
  </si>
  <si>
    <t>Pouzdro na stimulátor TYRX  vstřebatelné antibakteriální 7,4 x 8,5 cm, (Minocyclin,Rifampicin) CMRM6133EU</t>
  </si>
  <si>
    <t>ZB557</t>
  </si>
  <si>
    <t>Přechodka adapter combifix rekord - luer 4090306</t>
  </si>
  <si>
    <t>ZJ887</t>
  </si>
  <si>
    <t>Rozvěrač ostrý 3 x 3 zuby wullstein 130 mm BV076R</t>
  </si>
  <si>
    <t>ZQ096</t>
  </si>
  <si>
    <t>Sada pro umístění Shuntu neinvazivní reference SHUNT KIT NON IINVASIVE pro elektromagnetickou navigaci 9733605</t>
  </si>
  <si>
    <t>ZO049</t>
  </si>
  <si>
    <t>Set plnící 8551 k baclofenové pumpě Synchromed II 8551</t>
  </si>
  <si>
    <t>ZB021</t>
  </si>
  <si>
    <t>Síťka vstřebatelná vicrylová mesh 8,5 x 10,5 cm VM96</t>
  </si>
  <si>
    <t>ZI330</t>
  </si>
  <si>
    <t>Sleeves sterile drape á 20 ks FC1004</t>
  </si>
  <si>
    <t>ZF090</t>
  </si>
  <si>
    <t>Stapler kožní 35 svorek á 6 ks 783100</t>
  </si>
  <si>
    <t>ZA792</t>
  </si>
  <si>
    <t>Svorka šicí 16 x 3 mm michel 132 276 6016</t>
  </si>
  <si>
    <t>ZG275</t>
  </si>
  <si>
    <t>Tampon nasal á 10 ks 450424</t>
  </si>
  <si>
    <t>ZD146</t>
  </si>
  <si>
    <t>Vak drenážní sběrný lumbální  EDM 27666</t>
  </si>
  <si>
    <t>ZL138</t>
  </si>
  <si>
    <t>Vana pro mikrokontejner II JK188</t>
  </si>
  <si>
    <t>ZL137</t>
  </si>
  <si>
    <t>Víko pro mikrokontejner I,II zlaté JK173</t>
  </si>
  <si>
    <t>ZK552</t>
  </si>
  <si>
    <t>Vrták codman disposable perforator 14 mm 26-1221</t>
  </si>
  <si>
    <t>ZJ327</t>
  </si>
  <si>
    <t>Vrták diamantový 10 cm 30 mm 10BA30</t>
  </si>
  <si>
    <t>ZJ329</t>
  </si>
  <si>
    <t>Vrták diamantový 10 cm 30 mm DIAM 10BA30D</t>
  </si>
  <si>
    <t>ZK937</t>
  </si>
  <si>
    <t>Vrták diamantový 10 cm 40 mm 10BA40</t>
  </si>
  <si>
    <t>ZJ331</t>
  </si>
  <si>
    <t>Vrták diamantový 10 cm 40 mm 10BA40DC</t>
  </si>
  <si>
    <t>ZJ328</t>
  </si>
  <si>
    <t>Vrták diamantový 10 cm 50 mm 10BA50</t>
  </si>
  <si>
    <t>ZJ330</t>
  </si>
  <si>
    <t>Vrták diamantový 10 cm 50 mm DIAM 10BA50D</t>
  </si>
  <si>
    <t>ZK938</t>
  </si>
  <si>
    <t>Vrták diamantový 10 cm 6 mm BA 10BA60</t>
  </si>
  <si>
    <t>ZK940</t>
  </si>
  <si>
    <t>Vrták diamantový 10 cm 6 mm BA DIAM 10BA60D</t>
  </si>
  <si>
    <t>ZE793</t>
  </si>
  <si>
    <t>Vrták diamantový 15 cm 6 mm DEPTH 8TD156</t>
  </si>
  <si>
    <t>ZF269</t>
  </si>
  <si>
    <t>Vrták diamantový 7 cm 3 mm BA DIAM 7BA30D</t>
  </si>
  <si>
    <t>ZF270</t>
  </si>
  <si>
    <t>Vrták diamantový 7 cm 4 mm DIAM 7BA40D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</si>
  <si>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</si>
  <si>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</si>
  <si>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</si>
  <si>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</si>
  <si>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</si>
  <si>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</si>
  <si>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</si>
  <si>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</si>
  <si>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</si>
  <si>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</si>
  <si>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ZD222</t>
  </si>
  <si>
    <t>Šití dafilon modrý 3/0 (2) bal. á 36 ks C0932469</t>
  </si>
  <si>
    <t>ZB033</t>
  </si>
  <si>
    <t>Šití dafilon modrý 3/0 (2) bal. á 36 ks C0935468</t>
  </si>
  <si>
    <t>ZJ120</t>
  </si>
  <si>
    <t>Šití ethilon bk 10-0 bal. á 12 ks W2860</t>
  </si>
  <si>
    <t>ZB201</t>
  </si>
  <si>
    <t>Šití ethilon bk 8-0 bal. á 12 ks W2812</t>
  </si>
  <si>
    <t>ZB175</t>
  </si>
  <si>
    <t>Šití maxon zelený 1 bal. á 12 ks GMM873L</t>
  </si>
  <si>
    <t>ZB609</t>
  </si>
  <si>
    <t>Šití premicron zelený 2/0 (3) bal. á 36 ks C0026026</t>
  </si>
  <si>
    <t>ZF429</t>
  </si>
  <si>
    <t>Šití prolene bl 5-0 bal. á 12 ks W8710</t>
  </si>
  <si>
    <t>ZB287</t>
  </si>
  <si>
    <t>Šití prolene bl 8-0 bal. á 12 ks W2777</t>
  </si>
  <si>
    <t>ZF150</t>
  </si>
  <si>
    <t>Šití serapren 6/0 bal. á 24 ks CO07347C</t>
  </si>
  <si>
    <t>ZA506</t>
  </si>
  <si>
    <t>Šití silikon modrý 1,5 bal. á 12 ks SL17</t>
  </si>
  <si>
    <t>ZA917</t>
  </si>
  <si>
    <t>Šití silon pletený bílý 3EP bal. á 20 ks SB2056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</si>
  <si>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</si>
  <si>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</si>
  <si>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</si>
  <si>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</si>
  <si>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</si>
  <si>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</si>
  <si>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ZE802</t>
  </si>
  <si>
    <t>Šití vicryl plus vi 2-0 bal. á 36 ks VCP9360H</t>
  </si>
  <si>
    <t>ZC679</t>
  </si>
  <si>
    <t>Šití vicryl plus vi 2-0 bal. á 36 ks VCP9900H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</si>
  <si>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</si>
  <si>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</si>
  <si>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</si>
  <si>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</si>
  <si>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</si>
  <si>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</si>
  <si>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</si>
  <si>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</si>
  <si>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Jehla chirurgická G11</t>
  </si>
  <si>
    <t>ZO467</t>
  </si>
  <si>
    <t>Rukavice nitril sempercare Safe+ Us-Hs prodloužené vel. M bal. á 100 ks 34437</t>
  </si>
  <si>
    <t>ZE993</t>
  </si>
  <si>
    <t>Rukavice operační ansell sensi - touch vel. 6,5 bal. á 40 párů 8050152</t>
  </si>
  <si>
    <t>ZN130</t>
  </si>
  <si>
    <t>Rukavice operační gammex latex PF bez pudru 6,0 330048060</t>
  </si>
  <si>
    <t>ZP788</t>
  </si>
  <si>
    <t>Rukavice operační gammex latex powder 8,0 bal. á 50 párů 330047080</t>
  </si>
  <si>
    <t>ZJ718</t>
  </si>
  <si>
    <t>Rukavice operační gammex PF sensitive vel. 6,5 bal. á 50 párů 330051065</t>
  </si>
  <si>
    <t>Rukavice operační gammex PF sensitive vel. 7,0 bal. á 50 párů 330051070</t>
  </si>
  <si>
    <t>Rukavice operační gammex PF sensitive vel. 7,5 latex bal. á 50 párů 330051075</t>
  </si>
  <si>
    <t>Rukavice operační latex bez pudru sterilní  PF ansell gammex vel. 6,0 330048060</t>
  </si>
  <si>
    <t>Rukavice operační latex bez pudru sterilní  PF ansell gammex vel. 6,5 330048065</t>
  </si>
  <si>
    <t>Rukavice operační latex s pudrem sterilní ansell gammex vel. 8,0 bal. á 50 párů 330047080</t>
  </si>
  <si>
    <t>Rukavice operační latex s pudrem sterilní ansell sensi - touch vel. 6,5 bal. á 40 párů 8050152</t>
  </si>
  <si>
    <t>Rukavice vyšetřovací nitril nesterilní SEMPERMED Safe+ Us-Hs cytostatické prodloužené 30 cm vel. M bal. á 100 ks 34437</t>
  </si>
  <si>
    <t>ZD618</t>
  </si>
  <si>
    <t>Katetr drenážní komorový se sběrným vakem Exakta 27581</t>
  </si>
  <si>
    <t>ZA217</t>
  </si>
  <si>
    <t>Katetr drenážní lumbální EDM 80 cm W/Tip 46419</t>
  </si>
  <si>
    <t>ZF790</t>
  </si>
  <si>
    <t>Katetr fogarty arteriální embolektomický 80 cm, 3F 120803F</t>
  </si>
  <si>
    <t>ZD472</t>
  </si>
  <si>
    <t>Katetr fogarty arteriální embolektomický 80 cm, 4F 120804FF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</si>
  <si>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</si>
  <si>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</si>
  <si>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</si>
  <si>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</si>
  <si>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</si>
  <si>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</si>
  <si>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</si>
  <si>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</si>
  <si>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</si>
  <si>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</si>
  <si>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</si>
  <si>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</si>
  <si>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</si>
  <si>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</si>
  <si>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</si>
  <si>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</si>
  <si>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</si>
  <si>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</si>
  <si>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</si>
  <si>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</si>
  <si>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</si>
  <si>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</si>
  <si>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</si>
  <si>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</si>
  <si>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</si>
  <si>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</si>
  <si>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</si>
  <si>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</si>
  <si>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</si>
  <si>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</si>
  <si>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Šoustal Stanislav</t>
  </si>
  <si>
    <t>Vaverka Miroslav</t>
  </si>
  <si>
    <t>Zdravotní výkony vykázané na pracovišti v rámci ambulantní péče dle lékařů *</t>
  </si>
  <si>
    <t>506</t>
  </si>
  <si>
    <t>1</t>
  </si>
  <si>
    <t>0000502</t>
  </si>
  <si>
    <t>MESOCAIN 1%</t>
  </si>
  <si>
    <t>0000527</t>
  </si>
  <si>
    <t>0002439</t>
  </si>
  <si>
    <t>MARCAINE 0,5%</t>
  </si>
  <si>
    <t>0007981</t>
  </si>
  <si>
    <t>0040536</t>
  </si>
  <si>
    <t>0054539</t>
  </si>
  <si>
    <t>DOLMINA INJ</t>
  </si>
  <si>
    <t>0058249</t>
  </si>
  <si>
    <t>GUAJACURAN 5%</t>
  </si>
  <si>
    <t>0089212</t>
  </si>
  <si>
    <t>0192143</t>
  </si>
  <si>
    <t>9999990</t>
  </si>
  <si>
    <t>Nespecifikovany LEK</t>
  </si>
  <si>
    <t>V</t>
  </si>
  <si>
    <t>09237</t>
  </si>
  <si>
    <t>OŠETŘENÍ A PŘEVAZ RÁNY VČETNĚ OŠETŘENÍ KOŽNÍCH A P</t>
  </si>
  <si>
    <t>09511</t>
  </si>
  <si>
    <t xml:space="preserve">MINIMÁLNÍ KONTAKT LÉKAŘE S PACIENTEM              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</si>
  <si>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</si>
  <si>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</si>
  <si>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</si>
  <si>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</si>
  <si>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</si>
  <si>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</si>
  <si>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</si>
  <si>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 xml:space="preserve">OBSTŘIK PERIFERNÍHO NERVU                         </t>
  </si>
  <si>
    <t>29520</t>
  </si>
  <si>
    <t xml:space="preserve">KOŘENOVÝ OBSTŘIK                                  </t>
  </si>
  <si>
    <t>KOŘENOVÝ OBSTŘIK</t>
  </si>
  <si>
    <t>51877</t>
  </si>
  <si>
    <t>PŘILOŽENÍ LÉČEBNÉ POMŮCKY - ORTÉZY</t>
  </si>
  <si>
    <t>56023</t>
  </si>
  <si>
    <t xml:space="preserve">KONTROLNÍ VYŠETŘENÍ NEUROCHIRURGEM                </t>
  </si>
  <si>
    <t>KONTROLNÍ VYŠETŘENÍ NEUROCHIRURGEM</t>
  </si>
  <si>
    <t>61113</t>
  </si>
  <si>
    <t xml:space="preserve">REVIZE, EXCIZE A SUTURA PORANĚNÍ KŮŽE A PODKOŽÍ A </t>
  </si>
  <si>
    <t>61227</t>
  </si>
  <si>
    <t xml:space="preserve">CHIRURGICKÉ OŠETŘENÍ NEUROMU                      </t>
  </si>
  <si>
    <t>CHIRURGICKÉ OŠETŘENÍ NEUROMU</t>
  </si>
  <si>
    <t>61247</t>
  </si>
  <si>
    <t xml:space="preserve">OPERACE KARPÁLNÍHO TUNELU                         </t>
  </si>
  <si>
    <t>OPERACE KARPÁLNÍHO TUNELU</t>
  </si>
  <si>
    <t>09567</t>
  </si>
  <si>
    <t xml:space="preserve">(VZP) ZÁKROK NA LEVÉ STRANĚ                       </t>
  </si>
  <si>
    <t>(VZP) ZÁKROK NA LEVÉ STRANĚ</t>
  </si>
  <si>
    <t>09543</t>
  </si>
  <si>
    <t>Signalni kod</t>
  </si>
  <si>
    <t xml:space="preserve">Signalni kod                                      </t>
  </si>
  <si>
    <t>56022</t>
  </si>
  <si>
    <t xml:space="preserve">CÍLENÉ VYŠETŘENÍ NEUROCHIRURGEM                   </t>
  </si>
  <si>
    <t>CÍLENÉ VYŠETŘENÍ NEUROCHIRURGEM</t>
  </si>
  <si>
    <t>09555</t>
  </si>
  <si>
    <t>OŠETŘENÍ DÍTĚTE DO 6 LET</t>
  </si>
  <si>
    <t xml:space="preserve">OŠETŘENÍ DÍTĚTE DO 6 LET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</si>
  <si>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</si>
  <si>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</si>
  <si>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</si>
  <si>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</si>
  <si>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INJEKČNÍ OKRSKOVÁ ANESTÉZIE</t>
  </si>
  <si>
    <t>09215</t>
  </si>
  <si>
    <t xml:space="preserve">INJEKCE I. M., S. C., I. D.                       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</si>
  <si>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</si>
  <si>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</si>
  <si>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</si>
  <si>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</si>
  <si>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</si>
  <si>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</si>
  <si>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</si>
  <si>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</si>
  <si>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</si>
  <si>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</si>
  <si>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</si>
  <si>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56021</t>
  </si>
  <si>
    <t>KOMPLEXNÍ VYŠETŘENÍ NEUROCHIRURGEM</t>
  </si>
  <si>
    <t xml:space="preserve">KOMPLEXNÍ VYŠETŘENÍ NEUROCHIRURGEM                </t>
  </si>
  <si>
    <t>09569</t>
  </si>
  <si>
    <t xml:space="preserve">(VZP) ZÁKROK NA PRAVÉ STRANĚ                      </t>
  </si>
  <si>
    <t>708</t>
  </si>
  <si>
    <t>78022</t>
  </si>
  <si>
    <t xml:space="preserve">CÍLENÉ VYŠETŘENÍ ANESTEZIOLOGEM                   </t>
  </si>
  <si>
    <t>CÍLENÉ VYŠETŘENÍ ANESTEZIOLOGEM</t>
  </si>
  <si>
    <t>78023</t>
  </si>
  <si>
    <t>KONTROLNÍ VYŠETŘENÍ ANESTEZIOLOGEM</t>
  </si>
  <si>
    <t xml:space="preserve">KONTROLNÍ VYŠETŘENÍ ANESTEZIOLOGEM                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</si>
  <si>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</si>
  <si>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</si>
  <si>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</si>
  <si>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</si>
  <si>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</si>
  <si>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</si>
  <si>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</si>
  <si>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</si>
  <si>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</si>
  <si>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</si>
  <si>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</si>
  <si>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</si>
  <si>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</si>
  <si>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</si>
  <si>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</si>
  <si>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</si>
  <si>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</si>
  <si>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</si>
  <si>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</si>
  <si>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</si>
  <si>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</si>
  <si>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</si>
  <si>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</si>
  <si>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</si>
  <si>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</si>
  <si>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</si>
  <si>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</si>
  <si>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</si>
  <si>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</si>
  <si>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</si>
  <si>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</si>
  <si>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</si>
  <si>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</si>
  <si>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</si>
  <si>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</si>
  <si>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54320</t>
  </si>
  <si>
    <t xml:space="preserve">ENDARTEREKTOMIE KAROTICKÁ A OSTATNÍCH PERIFERNÍCH </t>
  </si>
  <si>
    <t>51357</t>
  </si>
  <si>
    <t>JEJUNOSTOMIE, ILEOSTOMIE NEBO KOLOSTOMIE, ANTEPOZI</t>
  </si>
  <si>
    <t>57235</t>
  </si>
  <si>
    <t>TORAKOTOMIE PROSTÁ NEBO S BIOPSIÍ, EVAKUACÍ HEMATO</t>
  </si>
  <si>
    <t>5F3</t>
  </si>
  <si>
    <t>51853</t>
  </si>
  <si>
    <t xml:space="preserve">CIRKULÁRNÍ SÁDROVÝ OBVAZ - PRSTŮ, RUKY, ZÁPĚSTÍ   </t>
  </si>
  <si>
    <t>53159</t>
  </si>
  <si>
    <t>OTEVŘENÁ REPOZICE A OSTEOSYNTÉZA ZLOMENIN OBOU KOS</t>
  </si>
  <si>
    <t>53253</t>
  </si>
  <si>
    <t xml:space="preserve">OTEVŘENÁ REPOZICE A OSTEOSYNTÉZA ZLOMENIN DIAFÝZY 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</si>
  <si>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</si>
  <si>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</si>
  <si>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</si>
  <si>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</si>
  <si>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</si>
  <si>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</si>
  <si>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</si>
  <si>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</si>
  <si>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</si>
  <si>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</si>
  <si>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</si>
  <si>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- CELÁ HORNÍ KONČETINA</t>
  </si>
  <si>
    <t>53471</t>
  </si>
  <si>
    <t>ZLOMENINA HORNÍHO KONCE FEMURU - REPOZICE OTEVŘENÁ</t>
  </si>
  <si>
    <t>66821</t>
  </si>
  <si>
    <t>PERKUTÁNNÍ FIXACE K-DRÁTEM</t>
  </si>
  <si>
    <t>53151</t>
  </si>
  <si>
    <t>OTEVĚNÁ REPOZICE A OSTEOSYNTÉZA ZLOMENINY NEBO LUX</t>
  </si>
  <si>
    <t>5F6</t>
  </si>
  <si>
    <t>0004234</t>
  </si>
  <si>
    <t>0008807</t>
  </si>
  <si>
    <t>0008808</t>
  </si>
  <si>
    <t>0011592</t>
  </si>
  <si>
    <t>0016600</t>
  </si>
  <si>
    <t>0046475</t>
  </si>
  <si>
    <t>0064831</t>
  </si>
  <si>
    <t>AXETINE</t>
  </si>
  <si>
    <t>0065989</t>
  </si>
  <si>
    <t>MYCOMAX</t>
  </si>
  <si>
    <t>0066137</t>
  </si>
  <si>
    <t>0072972</t>
  </si>
  <si>
    <t>AMOKSIKLAV 1,2 G</t>
  </si>
  <si>
    <t>0076360</t>
  </si>
  <si>
    <t>ZINACEF</t>
  </si>
  <si>
    <t>0083417</t>
  </si>
  <si>
    <t>MERONEM</t>
  </si>
  <si>
    <t>0094176</t>
  </si>
  <si>
    <t>0096414</t>
  </si>
  <si>
    <t>GENTAMICIN LEK</t>
  </si>
  <si>
    <t>0097000</t>
  </si>
  <si>
    <t>0131656</t>
  </si>
  <si>
    <t>CEFTAZIDIM KABI</t>
  </si>
  <si>
    <t>0137499</t>
  </si>
  <si>
    <t>0151458</t>
  </si>
  <si>
    <t>CEFUROXIM KABI</t>
  </si>
  <si>
    <t>0156259</t>
  </si>
  <si>
    <t>VANCOMYCIN KABI</t>
  </si>
  <si>
    <t>0162187</t>
  </si>
  <si>
    <t>CIPROFLOXACIN KABI</t>
  </si>
  <si>
    <t>0164350</t>
  </si>
  <si>
    <t>0164401</t>
  </si>
  <si>
    <t>0166269</t>
  </si>
  <si>
    <t>0164407</t>
  </si>
  <si>
    <t>0201030</t>
  </si>
  <si>
    <t>0064835</t>
  </si>
  <si>
    <t>0113453</t>
  </si>
  <si>
    <t>0129834</t>
  </si>
  <si>
    <t>0129836</t>
  </si>
  <si>
    <t>0183926</t>
  </si>
  <si>
    <t>AZEPO</t>
  </si>
  <si>
    <t>0183817</t>
  </si>
  <si>
    <t>0203855</t>
  </si>
  <si>
    <t>0029817</t>
  </si>
  <si>
    <t>GLIOLAN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</si>
  <si>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</si>
  <si>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</si>
  <si>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</si>
  <si>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</si>
  <si>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</si>
  <si>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</si>
  <si>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</si>
  <si>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</si>
  <si>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</si>
  <si>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</si>
  <si>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</si>
  <si>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</si>
  <si>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</si>
  <si>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</si>
  <si>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</si>
  <si>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</si>
  <si>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</si>
  <si>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</si>
  <si>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</si>
  <si>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</si>
  <si>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</si>
  <si>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</si>
  <si>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</si>
  <si>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</si>
  <si>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</si>
  <si>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</si>
  <si>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</si>
  <si>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</si>
  <si>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</si>
  <si>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</si>
  <si>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</si>
  <si>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</si>
  <si>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</si>
  <si>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</si>
  <si>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</si>
  <si>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</si>
  <si>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</si>
  <si>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</si>
  <si>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</si>
  <si>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</si>
  <si>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</si>
  <si>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</si>
  <si>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</si>
  <si>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</si>
  <si>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</si>
  <si>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</si>
  <si>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</si>
  <si>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</si>
  <si>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</si>
  <si>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</si>
  <si>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0067415</t>
  </si>
  <si>
    <t xml:space="preserve">IMPLANTÁT SPINÁLNÍ SYSTÉM CASPAR                  </t>
  </si>
  <si>
    <t>0067416</t>
  </si>
  <si>
    <t>0067417</t>
  </si>
  <si>
    <t>0067418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</si>
  <si>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</si>
  <si>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</si>
  <si>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</si>
  <si>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</si>
  <si>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</si>
  <si>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</si>
  <si>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</si>
  <si>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</si>
  <si>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</si>
  <si>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0068197</t>
  </si>
  <si>
    <t>SYSTÉM HYDROCEPHALNÍ DRENÁŽNÍ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</si>
  <si>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</si>
  <si>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</si>
  <si>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</si>
  <si>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</si>
  <si>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</si>
  <si>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</si>
  <si>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</si>
  <si>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</si>
  <si>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</si>
  <si>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</si>
  <si>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</si>
  <si>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</si>
  <si>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</si>
  <si>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</si>
  <si>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</si>
  <si>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</si>
  <si>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</si>
  <si>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0069283</t>
  </si>
  <si>
    <t xml:space="preserve">IMPLANTÁT SPINÁLNÍ SYSTÉM AXON                    </t>
  </si>
  <si>
    <t>0069284</t>
  </si>
  <si>
    <t>0069596</t>
  </si>
  <si>
    <t>SYSTÉM HYDROCEPHALNÍ DRENÁŽNÍ-SHUNT</t>
  </si>
  <si>
    <t>0069597</t>
  </si>
  <si>
    <t>0069861</t>
  </si>
  <si>
    <t>IMPLANTÁT SPINÁL.NÁHRADA MEZIOBRAT.PYRAMESH TI KRK</t>
  </si>
  <si>
    <t>NÁHR. KYČ.KL., VLOŽKA CHIRUL.PŘEVÝŠ.JAMKY SFÉR.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</si>
  <si>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</si>
  <si>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</si>
  <si>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</si>
  <si>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</si>
  <si>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</si>
  <si>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</si>
  <si>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0096309</t>
  </si>
  <si>
    <t xml:space="preserve">IMPLANTÁT SPINÁLNÍ SYSTÉM EXPEDIUM                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</si>
  <si>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</si>
  <si>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</si>
  <si>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</si>
  <si>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</si>
  <si>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</si>
  <si>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</si>
  <si>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</si>
  <si>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SYSTÉM DRENÁŽNÍ HRUDNÍ, TŘÍKOMOROVÝ</t>
  </si>
  <si>
    <t>0161944</t>
  </si>
  <si>
    <t>IMPLANTÁT SPINÁLNÍ FIXAČNÍ SYSTÉM MATRIX 5.5 HRUD/</t>
  </si>
  <si>
    <t>0161946</t>
  </si>
  <si>
    <t>0163075</t>
  </si>
  <si>
    <t xml:space="preserve">IMPLANTÁT MAXILLOFACIÁLNÍ STŘEDNÍ OBLIČEJOVÁ ETÁŽ </t>
  </si>
  <si>
    <t>0193258</t>
  </si>
  <si>
    <t>IMPLANTÁT SPINÁLNÍ NÁHRADA MEZIOBRATLOVÁ TM BEDERN</t>
  </si>
  <si>
    <t>9999999</t>
  </si>
  <si>
    <t>Nespecifikovanř PZT</t>
  </si>
  <si>
    <t>0193607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</si>
  <si>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</si>
  <si>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</si>
  <si>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</si>
  <si>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</si>
  <si>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</si>
  <si>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0151832</t>
  </si>
  <si>
    <t>IMPLANTÁT SPINÁLNÍ AVENUE-L,NÁHRADA MEZIOBRAT.,KLE</t>
  </si>
  <si>
    <t>0166185</t>
  </si>
  <si>
    <t>IMPLANTÁT PRO KYFOPLASTIKU PERKUTÁNNÍ VBS S/M/L 2B</t>
  </si>
  <si>
    <t>0068200</t>
  </si>
  <si>
    <t>0067885</t>
  </si>
  <si>
    <t>0059115</t>
  </si>
  <si>
    <t>KLIP PERMANENTNÍ MOZKOVÝ ANEURYSMATICKÝ FE762K</t>
  </si>
  <si>
    <t>0069961</t>
  </si>
  <si>
    <t>IMPLANTÁT SPINÁLNÍ SYSTÉM CDH X10 CROSSLINK TI HRU</t>
  </si>
  <si>
    <t>0059130</t>
  </si>
  <si>
    <t>KLIP PERM.MOZK.ANEURY.FE782K.86.90.92.840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</si>
  <si>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</si>
  <si>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</si>
  <si>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</si>
  <si>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</si>
  <si>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</si>
  <si>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</si>
  <si>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0151833</t>
  </si>
  <si>
    <t>IMPLANTÁT SPINÁLNÍ AVENUE-L,NÁHRADA MEZIOBRAT.,KOT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</si>
  <si>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</si>
  <si>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</si>
  <si>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</si>
  <si>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</si>
  <si>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</si>
  <si>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</si>
  <si>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</si>
  <si>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</si>
  <si>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</si>
  <si>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</si>
  <si>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</si>
  <si>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</si>
  <si>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</si>
  <si>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</si>
  <si>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</si>
  <si>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</si>
  <si>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</si>
  <si>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</si>
  <si>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</si>
  <si>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>IMPLANTÁT PÁTEŘNÍ,BEDERNÍ,SAKRÁLNÍ,IFUSE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</si>
  <si>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</si>
  <si>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</si>
  <si>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</si>
  <si>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</si>
  <si>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</si>
  <si>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</si>
  <si>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</si>
  <si>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</si>
  <si>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</si>
  <si>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</si>
  <si>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</si>
  <si>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</si>
  <si>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</si>
  <si>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</si>
  <si>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</si>
  <si>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</si>
  <si>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</si>
  <si>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</si>
  <si>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</si>
  <si>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>IMPLANTÁT SPINÁLNÍ SYSTÉM VIRAGE KRČNÍ ZADNÍ PŘÍST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</si>
  <si>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</si>
  <si>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</si>
  <si>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</si>
  <si>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</si>
  <si>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</si>
  <si>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</si>
  <si>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</si>
  <si>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</si>
  <si>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</si>
  <si>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</si>
  <si>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</si>
  <si>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</si>
  <si>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0114858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</si>
  <si>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</si>
  <si>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</si>
  <si>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</si>
  <si>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</si>
  <si>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</si>
  <si>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0161954</t>
  </si>
  <si>
    <t>0161952</t>
  </si>
  <si>
    <t>0161951</t>
  </si>
  <si>
    <t>0114964</t>
  </si>
  <si>
    <t xml:space="preserve">NÁHRADA LOKETNÍHO KLOUBU DEPUY SYNTHES, PRIMÁRNÍ, </t>
  </si>
  <si>
    <t>0200021</t>
  </si>
  <si>
    <t>IMPL.SPIN.SYSTÉM DERO INSEX INTERSPINÓZNÍ MIS BEDE</t>
  </si>
  <si>
    <t>0096713</t>
  </si>
  <si>
    <t>IMPLANTÁT SPINÁLNÍ SYSTÉM S4 TRAUMA FIXAČNÍ BEDERN</t>
  </si>
  <si>
    <t>0161007</t>
  </si>
  <si>
    <t>IMPLANTÁT SPINÁL.SYSTÉM SYNAPSE FIXAČ.VÍCEÚROVŇOVÝ</t>
  </si>
  <si>
    <t>0161010</t>
  </si>
  <si>
    <t>0161012</t>
  </si>
  <si>
    <t>0069201</t>
  </si>
  <si>
    <t>IMPLANTÁT SPINÁLNÍ SYSTÉM S4                    BE</t>
  </si>
  <si>
    <t>0069202</t>
  </si>
  <si>
    <t>0113362</t>
  </si>
  <si>
    <t>IMPLANTÁT SPINÁLNÍ SYSTÉM FACET WEDGE BEDERNÍ ZADN</t>
  </si>
  <si>
    <t>0069205</t>
  </si>
  <si>
    <t>SYSTÉM IMPLANTABILNÍ PUMPOVÝ PROGRAMOVATELNÝ SYNCH</t>
  </si>
  <si>
    <t>0113361</t>
  </si>
  <si>
    <t>IMPLANTÁT SPINÁLNÍ SYSTÉM FACET WEDGE BEDERNÍ PÁTE</t>
  </si>
  <si>
    <t>0069209</t>
  </si>
  <si>
    <t>IMPLANTÁT SPINÁLNÍ SYSTÉM S4 BEDERNÍ  ZADNÍ PŘÍSTU</t>
  </si>
  <si>
    <t>0161703</t>
  </si>
  <si>
    <t>IMPLANTÁT SPINÁLNÍ SYSTÉM STENOFIX INTERSPINÓZNÍ B</t>
  </si>
  <si>
    <t>29410</t>
  </si>
  <si>
    <t>ODBĚR MOZKOMÍŠNÍHO MOKU LUMBÁLNÍ NEBO SUBOKCIPITÁL</t>
  </si>
  <si>
    <t>56113</t>
  </si>
  <si>
    <t>INTRAKRANIÁLNÍ DURÁLNÍ REKONSTRUKCE</t>
  </si>
  <si>
    <t xml:space="preserve">INTRAKRANIÁLNÍ DURÁLNÍ REKONSTRUKCE               </t>
  </si>
  <si>
    <t>56119</t>
  </si>
  <si>
    <t xml:space="preserve">DEKOMPRESIVNÍ KRANIEKTOMIE                        </t>
  </si>
  <si>
    <t>DEKOMPRESIVNÍ KRANIEKTOMIE</t>
  </si>
  <si>
    <t>56133</t>
  </si>
  <si>
    <t xml:space="preserve">VENTRIKULOSTOMIE III. - STOOCKEY- SCARFF          </t>
  </si>
  <si>
    <t>VENTRIKULOSTOMIE III. - STOOCKEY- SCARFF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</si>
  <si>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</si>
  <si>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</si>
  <si>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</si>
  <si>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</si>
  <si>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</si>
  <si>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</si>
  <si>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</si>
  <si>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 xml:space="preserve">VENTRIKULOSKOPIE                                  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</si>
  <si>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</si>
  <si>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</si>
  <si>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</si>
  <si>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</si>
  <si>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</si>
  <si>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</si>
  <si>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 xml:space="preserve">ODSTRANĚNÍ STIMULAČNÍ MÍŠNÍ ELEKTRODY             </t>
  </si>
  <si>
    <t>ODSTRANĚNÍ STIMULAČNÍ MÍŠNÍ ELEKTRODY</t>
  </si>
  <si>
    <t>56249</t>
  </si>
  <si>
    <t>ODSTRANĚNÍ EXTRADURÁLNÍHO TUMORU MÍCHY PŘEDNÍM NEB</t>
  </si>
  <si>
    <t>56324</t>
  </si>
  <si>
    <t xml:space="preserve">DEKOMPRESE OSTATNÍCH VELKÝCH A STŘEDNÍCH NERVŮ    </t>
  </si>
  <si>
    <t>DEKOMPRESE OSTATNÍCH VELKÝCH A STŘEDNÍCH NERVŮ</t>
  </si>
  <si>
    <t>56414</t>
  </si>
  <si>
    <t>MIKROCHIRURGICKÁ SUTURA NERVU S AUTOTRANSPLANTÁTEM</t>
  </si>
  <si>
    <t>56419</t>
  </si>
  <si>
    <t xml:space="preserve">POUŽITÍ OPERAČNÍHO MIKROSKOPU Á 15 MINUT          </t>
  </si>
  <si>
    <t>POUŽITÍ OPERAČNÍHO MIKROSKOPU Á 15 MINUT</t>
  </si>
  <si>
    <t>61137</t>
  </si>
  <si>
    <t xml:space="preserve">ODBĚR FASCIÁLNÍHO ŠTĚPU Z FASCIA LATA             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</si>
  <si>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</si>
  <si>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</si>
  <si>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</si>
  <si>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</si>
  <si>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</si>
  <si>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</si>
  <si>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</si>
  <si>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</si>
  <si>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</si>
  <si>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</si>
  <si>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</si>
  <si>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</si>
  <si>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</si>
  <si>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 xml:space="preserve">PŘÍSTUPY NA PÁTEŘ - NESTANDARDNÍ - PŘEDNÍ         </t>
  </si>
  <si>
    <t>66339</t>
  </si>
  <si>
    <t>OPERAČNÍ PŘÍSTUP NA PÁTEŘ - STANDARDNÍ - ZADNÍ SKE</t>
  </si>
  <si>
    <t>66343</t>
  </si>
  <si>
    <t>TRANSKUTÁNNÍ VÝKON NA PÁTEŘI - VELKÝ</t>
  </si>
  <si>
    <t xml:space="preserve">TRANSKUTÁNNÍ VÝKON NA PÁTEŘI - VELKÝ              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</si>
  <si>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</si>
  <si>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</si>
  <si>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</si>
  <si>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</si>
  <si>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</si>
  <si>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</si>
  <si>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</si>
  <si>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</si>
  <si>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</si>
  <si>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</si>
  <si>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</si>
  <si>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</si>
  <si>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</si>
  <si>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</si>
  <si>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</si>
  <si>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 xml:space="preserve">OD TYPU 02 - PRO NEMOCNICE TYPU 3, (KATEGORIE 6) 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</si>
  <si>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</si>
  <si>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</si>
  <si>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</si>
  <si>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</si>
  <si>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</si>
  <si>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</si>
  <si>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</si>
  <si>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</si>
  <si>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</si>
  <si>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</si>
  <si>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</si>
  <si>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</si>
  <si>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</si>
  <si>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</si>
  <si>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</si>
  <si>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</si>
  <si>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 xml:space="preserve">SPINÁLNÍ A KRANIÁLNÍ NAVIGACE Á 15 MIN.           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</si>
  <si>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</si>
  <si>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</si>
  <si>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</si>
  <si>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</si>
  <si>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</si>
  <si>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 xml:space="preserve">OŠETŘENÍ JEDNODUCHÉ - VPÁČENÉ ZLOMENINY LEBKY     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</si>
  <si>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</si>
  <si>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</si>
  <si>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</si>
  <si>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</si>
  <si>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</si>
  <si>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</si>
  <si>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 xml:space="preserve">ODSTRANĚNÍ TUMORU VELKÝCH NERVŮ                   </t>
  </si>
  <si>
    <t>66331</t>
  </si>
  <si>
    <t xml:space="preserve">FŮZE PÁTEŘE - STANDARDNÍ ZADNÍ - 1 SEGMENT        </t>
  </si>
  <si>
    <t>FŮZE PÁTEŘE - STANDARDNÍ ZADNÍ - 1 SEGMENT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</si>
  <si>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</si>
  <si>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</si>
  <si>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</si>
  <si>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</si>
  <si>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</si>
  <si>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</si>
  <si>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</si>
  <si>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</si>
  <si>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</si>
  <si>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</si>
  <si>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</si>
  <si>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</si>
  <si>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</si>
  <si>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56117</t>
  </si>
  <si>
    <t xml:space="preserve">INTRAKRANIÁLNÍ REKONSTRUKČNÍ OPERACE PŘI LIKVOREI 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</si>
  <si>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</si>
  <si>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</si>
  <si>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</si>
  <si>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</si>
  <si>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</si>
  <si>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 xml:space="preserve">VENTRIKULÁRNÍ PUNKCE                              </t>
  </si>
  <si>
    <t>61141</t>
  </si>
  <si>
    <t xml:space="preserve">ODBĚR NERVOVÉHO ŠTĚPU PRO MIKROCHIRURGICKÉ VÝKONY 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</si>
  <si>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</si>
  <si>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</si>
  <si>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</si>
  <si>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</si>
  <si>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</si>
  <si>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</si>
  <si>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</si>
  <si>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</si>
  <si>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</si>
  <si>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</si>
  <si>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</si>
  <si>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</si>
  <si>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</si>
  <si>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</si>
  <si>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</si>
  <si>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 xml:space="preserve">IMPLANTACE MÍŠNÍ STIMULAČNÍ ELEKTRODY             </t>
  </si>
  <si>
    <t>IMPLANTACE MÍŠNÍ STIMULAČNÍ ELEKTRODY</t>
  </si>
  <si>
    <t>56437</t>
  </si>
  <si>
    <t xml:space="preserve">ULTRAZVUKOVÝ ASPIRAČNÍ SYSTÉM Á 15 MIN.           </t>
  </si>
  <si>
    <t>ULTRAZVUKOVÝ ASPIRAČNÍ SYSTÉM Á 15 MIN.</t>
  </si>
  <si>
    <t>66235</t>
  </si>
  <si>
    <t>TORAKOLUMBÁLNÍ KORZET - PROVEDENÝ LÉKAŘEM</t>
  </si>
  <si>
    <t>56178</t>
  </si>
  <si>
    <t>PRODLOUŽENÍ VÝKONU KRANIOTOMIE A RESEKCE, PŘÍPADNĚ</t>
  </si>
  <si>
    <t>66345</t>
  </si>
  <si>
    <t>TRANSKUTÁNNÍ VÝKON NA PÁTEŘI - MALÝ</t>
  </si>
  <si>
    <t>56446</t>
  </si>
  <si>
    <t>SPINÁLNÍ NAVIGACE ZALOŽENÁ NA PEROPERAČNÍ ISOFLUOR</t>
  </si>
  <si>
    <t>56244</t>
  </si>
  <si>
    <t>DEKOMPRESE NEBO BIOPSIE INTRAMEDULÁRNÍHO TUMORU MÍ</t>
  </si>
  <si>
    <t>56115</t>
  </si>
  <si>
    <t>OPERACE MENINGOKELY NEBO MENINGOMYELOKELY NEBO LIP</t>
  </si>
  <si>
    <t>56222</t>
  </si>
  <si>
    <t>DISKEKTOMIE KRČNÍ PŘEDNÍ JEDNODUCHÁ A SNESENÍ OSTE</t>
  </si>
  <si>
    <t>5T6</t>
  </si>
  <si>
    <t>0006480</t>
  </si>
  <si>
    <t>0011785</t>
  </si>
  <si>
    <t>0020605</t>
  </si>
  <si>
    <t>COLOMYCIN INJEKCE 1 000 000 MEZINÁRODNÍCH JEDNOTEK</t>
  </si>
  <si>
    <t>0026127</t>
  </si>
  <si>
    <t>TYGACIL</t>
  </si>
  <si>
    <t>0062464</t>
  </si>
  <si>
    <t>HAEMOCOMPLETTAN P</t>
  </si>
  <si>
    <t>0076353</t>
  </si>
  <si>
    <t>FORTUM</t>
  </si>
  <si>
    <t>0092290</t>
  </si>
  <si>
    <t>EDICIN</t>
  </si>
  <si>
    <t>0096413</t>
  </si>
  <si>
    <t>0131654</t>
  </si>
  <si>
    <t>0142077</t>
  </si>
  <si>
    <t>0156258</t>
  </si>
  <si>
    <t>0500720</t>
  </si>
  <si>
    <t>MYCAMINE</t>
  </si>
  <si>
    <t>0198192</t>
  </si>
  <si>
    <t>0141836</t>
  </si>
  <si>
    <t>AMIKACIN B. BRAUN</t>
  </si>
  <si>
    <t>0156835</t>
  </si>
  <si>
    <t>MEROPENEM KABI</t>
  </si>
  <si>
    <t>0166265</t>
  </si>
  <si>
    <t>0113424</t>
  </si>
  <si>
    <t>PIPERACILLIN/TAZOBACTAM IBIGEN</t>
  </si>
  <si>
    <t>0141263</t>
  </si>
  <si>
    <t>0195147</t>
  </si>
  <si>
    <t>0203283</t>
  </si>
  <si>
    <t>MEROPENEM ZENTIVA</t>
  </si>
  <si>
    <t>0212531</t>
  </si>
  <si>
    <t>0007905</t>
  </si>
  <si>
    <t>Erytrocyty z odběru plné krve</t>
  </si>
  <si>
    <t>0007963</t>
  </si>
  <si>
    <t>Erytrocyty z aferézy</t>
  </si>
  <si>
    <t>0001018</t>
  </si>
  <si>
    <t>ŠROUB SAMOŘEZNÝ KORTIKÁLNÍ MALÝ FRAGMENTY OCEL</t>
  </si>
  <si>
    <t>0001052</t>
  </si>
  <si>
    <t>DLAHA LC-DCP ROVNÁ MALÉ FRAGMENT OCEL</t>
  </si>
  <si>
    <t>0002425</t>
  </si>
  <si>
    <t>FIXÁTOR ZEVNÍ JEDNOROVIN./DVOUROVIN.TRUBKOVÝ,SYNTH</t>
  </si>
  <si>
    <t>0026140</t>
  </si>
  <si>
    <t>KANYLA TRACHEOSTOMICKÁ S NÍZKOTLAKOU MANŽETOU</t>
  </si>
  <si>
    <t>0030454</t>
  </si>
  <si>
    <t>ŠROUB LCP SAMOŘEZNÝ MALÝ FRAGMENT TITAN</t>
  </si>
  <si>
    <t>0030458</t>
  </si>
  <si>
    <t>0043984</t>
  </si>
  <si>
    <t>ČIDLO PRO MĚŘENÍ NITROLEBNÍHO TLAKU NEUROVENT</t>
  </si>
  <si>
    <t>0050306</t>
  </si>
  <si>
    <t>ČIDLO PRO MĚŘENÍ NITROLEBNÍHO TLAKU CODMAN</t>
  </si>
  <si>
    <t>0054513</t>
  </si>
  <si>
    <t>0054517</t>
  </si>
  <si>
    <t>0067020</t>
  </si>
  <si>
    <t>0069282</t>
  </si>
  <si>
    <t>0069500</t>
  </si>
  <si>
    <t>KANYLA TRACHEOSTOMICKÁ  S NÍZKOTLAKOU  MANŽETOU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</si>
  <si>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</si>
  <si>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</si>
  <si>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</si>
  <si>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</si>
  <si>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</si>
  <si>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</si>
  <si>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</si>
  <si>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</si>
  <si>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</si>
  <si>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</si>
  <si>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</si>
  <si>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</si>
  <si>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0095661</t>
  </si>
  <si>
    <t>SYSTÉM ZEVNÍ DRENÁŽNÍ LIKVOROVÝ DOČASNÝ CODMAN</t>
  </si>
  <si>
    <t>0095664</t>
  </si>
  <si>
    <t>0162666</t>
  </si>
  <si>
    <t>SYSTÉM HYDROCEPHALNÍ DRENÁŽNÍ - SHUNT SILVERLINE</t>
  </si>
  <si>
    <t>0162667</t>
  </si>
  <si>
    <t>0163200</t>
  </si>
  <si>
    <t>IMPLANTÁT KRANIOFACIÁLNÍ LA FÓRTE SYSTÉM</t>
  </si>
  <si>
    <t>0163241</t>
  </si>
  <si>
    <t>0163243</t>
  </si>
  <si>
    <t>0163249</t>
  </si>
  <si>
    <t>0163251</t>
  </si>
  <si>
    <t>0068668</t>
  </si>
  <si>
    <t>0068192</t>
  </si>
  <si>
    <t>0067419</t>
  </si>
  <si>
    <t>0192525</t>
  </si>
  <si>
    <t>IMPLANTÁT SPINÁLNÍ NÁHR.TĚLA OBRAT.XPAND HRUD.BED.</t>
  </si>
  <si>
    <t>0049876</t>
  </si>
  <si>
    <t>0068204</t>
  </si>
  <si>
    <t>0082141</t>
  </si>
  <si>
    <t>NPWT-RENASYS F PŘEVAZOVÝ SET MALÝ S</t>
  </si>
  <si>
    <t>0107484</t>
  </si>
  <si>
    <t>DLAHA LCP HUMERUS DISTÁLNÍ MALÝ FRAGMNENT OCEL TIT</t>
  </si>
  <si>
    <t>0043968</t>
  </si>
  <si>
    <t>0002263</t>
  </si>
  <si>
    <t>FIXÁTOR ZEVNÍ JEDNOROVINNÝ TUBULÁRNÍ,SYNTHES KOSTI</t>
  </si>
  <si>
    <t>0049869</t>
  </si>
  <si>
    <t>0142062</t>
  </si>
  <si>
    <t>0114455</t>
  </si>
  <si>
    <t>IMPLANTÁT SPINÁLNÍ STABILIZAČ.SYSTÉM VIRAGE OKCIPI</t>
  </si>
  <si>
    <t>0114453</t>
  </si>
  <si>
    <t>0142096</t>
  </si>
  <si>
    <t>0142097</t>
  </si>
  <si>
    <t>0142102</t>
  </si>
  <si>
    <t>0114259</t>
  </si>
  <si>
    <t>0043970</t>
  </si>
  <si>
    <t>SYSTÉM MONITOROVACÍ INTRAKRANIÁLNÍ TKÁŇOVÁ O2 NERO</t>
  </si>
  <si>
    <t>0067878</t>
  </si>
  <si>
    <t>0043986</t>
  </si>
  <si>
    <t>0163201</t>
  </si>
  <si>
    <t>0163211</t>
  </si>
  <si>
    <t>0043985</t>
  </si>
  <si>
    <t>0163207</t>
  </si>
  <si>
    <t>00651</t>
  </si>
  <si>
    <t>OD TYPU 51 - PRO NEMOCNICE TYPU 3, (KATEGORIE 6) -</t>
  </si>
  <si>
    <t>00655</t>
  </si>
  <si>
    <t>OD TYPU 55 - PRO NEMOCNICE TYPU 3, (KATEGORIE 6) -</t>
  </si>
  <si>
    <t xml:space="preserve">TRACHEOTOMIE                                      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</si>
  <si>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</si>
  <si>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</si>
  <si>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</si>
  <si>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</si>
  <si>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</si>
  <si>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</si>
  <si>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</si>
  <si>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</si>
  <si>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</si>
  <si>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</si>
  <si>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</si>
  <si>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</si>
  <si>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</si>
  <si>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</si>
  <si>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6F1</t>
  </si>
  <si>
    <t>61149</t>
  </si>
  <si>
    <t xml:space="preserve">UZAVŘENÍ DEFEKTU  KOŽNÍM LALOKEM MÍSTNÍM OD 10 DO </t>
  </si>
  <si>
    <t>61167</t>
  </si>
  <si>
    <t xml:space="preserve">TRANSPOZICE FASCIOKUTÁNNÍHO LALOKU                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</si>
  <si>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</si>
  <si>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</si>
  <si>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</si>
  <si>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</si>
  <si>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</si>
  <si>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</si>
  <si>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62610</t>
  </si>
  <si>
    <t>ODBĚR DERMOEPIDERMÁLNÍHO ŠTĚPU DO 1 % POVRCHU TĚLA</t>
  </si>
  <si>
    <t>62640</t>
  </si>
  <si>
    <t>ODBĚR DERMOEPIDERMÁLNÍHO ŠTĚPU: 1 - 5 % Z PLOCHY P</t>
  </si>
  <si>
    <t>6F5</t>
  </si>
  <si>
    <t>04400</t>
  </si>
  <si>
    <t>SVODNÁ ANESTEZIE</t>
  </si>
  <si>
    <t>04410</t>
  </si>
  <si>
    <t>INJEKČNÍ  ANESTESIE</t>
  </si>
  <si>
    <t>04860</t>
  </si>
  <si>
    <t>IMOBILIZACE ČELISTÍ</t>
  </si>
  <si>
    <t>65219</t>
  </si>
  <si>
    <t>KOMPLEXNÍ OŠETŘENÍ VĚTŠÍCH OBLIČEJOVÝCH DEFEKTŮ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</si>
  <si>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</si>
  <si>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</si>
  <si>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</si>
  <si>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</si>
  <si>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</si>
  <si>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</si>
  <si>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6F6</t>
  </si>
  <si>
    <t>66039</t>
  </si>
  <si>
    <t xml:space="preserve">SLOŽITÁ OPERAČNÍ ARTROSKOPIE                      </t>
  </si>
  <si>
    <t>66133</t>
  </si>
  <si>
    <t>UDRŽOVÁNÍ PROPLACHOVÉ LAVÁŽE ZA JEDEN DEN</t>
  </si>
  <si>
    <t xml:space="preserve">UDRŽOVÁNÍ PROPLACHOVÉ LAVÁŽE ZA JEDEN DEN         </t>
  </si>
  <si>
    <t>66829</t>
  </si>
  <si>
    <t>ZAVEDENÍ PROPLACHOVÉ LAVÁŽE</t>
  </si>
  <si>
    <t xml:space="preserve">ZAVEDENÍ PROPLACHOVÉ LAVÁŽE                       </t>
  </si>
  <si>
    <t>66815</t>
  </si>
  <si>
    <t>AUTOGENNÍ ŠTĚP</t>
  </si>
  <si>
    <t xml:space="preserve">AUTOGENNÍ ŠTĚP                                    </t>
  </si>
  <si>
    <t>66881</t>
  </si>
  <si>
    <t xml:space="preserve">EXCIZE / EXSTIRPACE EXOSTÓZY                      </t>
  </si>
  <si>
    <t>66827</t>
  </si>
  <si>
    <t xml:space="preserve">ZAVEDENÍ EXTENZE - SKELETÁLNÍ TRAKCE              </t>
  </si>
  <si>
    <t>66915</t>
  </si>
  <si>
    <t>DEKOMPRESE FASCIÁLNÍHO LOŽE</t>
  </si>
  <si>
    <t>7F1</t>
  </si>
  <si>
    <t>71213</t>
  </si>
  <si>
    <t>ENDOSKOPIE PARANASÁLNÍ DUTINY</t>
  </si>
  <si>
    <t>71627</t>
  </si>
  <si>
    <t>ZADNÍ TAMPONÁDA NOSNÍ PRO EPISTAXI</t>
  </si>
  <si>
    <t>71651</t>
  </si>
  <si>
    <t xml:space="preserve">SEPTOPLASTIKA                                     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</si>
  <si>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</si>
  <si>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</si>
  <si>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</si>
  <si>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</si>
  <si>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</si>
  <si>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</si>
  <si>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71840</t>
  </si>
  <si>
    <t>ENDONASÁLNÍ REKONSTRUKČNÍ OPERACE PŘI LIKVOREE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</si>
  <si>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</si>
  <si>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</si>
  <si>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</si>
  <si>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</si>
  <si>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</si>
  <si>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</si>
  <si>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</si>
  <si>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</si>
  <si>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</si>
  <si>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</si>
  <si>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</si>
  <si>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</si>
  <si>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</si>
  <si>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2F5</t>
  </si>
  <si>
    <t>56423</t>
  </si>
  <si>
    <t>STEREOTAKTICKÁ IMPLANTACE HLUBOKÝCH MOZKOVÝCH ELEK</t>
  </si>
  <si>
    <t>2F9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</si>
  <si>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</si>
  <si>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</si>
  <si>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</si>
  <si>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</si>
  <si>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</si>
  <si>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</si>
  <si>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</si>
  <si>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</si>
  <si>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</si>
  <si>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</si>
  <si>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</si>
  <si>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</si>
  <si>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</si>
  <si>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</si>
  <si>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</si>
  <si>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</si>
  <si>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</si>
  <si>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</si>
  <si>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</si>
  <si>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</si>
  <si>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</si>
  <si>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</si>
  <si>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</si>
  <si>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</si>
  <si>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</si>
  <si>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</si>
  <si>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</si>
  <si>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</si>
  <si>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</si>
  <si>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</si>
  <si>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</si>
  <si>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</si>
  <si>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</si>
  <si>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</si>
  <si>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</si>
  <si>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</si>
  <si>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</si>
  <si>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</si>
  <si>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</si>
  <si>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</si>
  <si>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</si>
  <si>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</si>
  <si>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</si>
  <si>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</si>
  <si>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</si>
  <si>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</si>
  <si>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</si>
  <si>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</si>
  <si>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</si>
  <si>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</si>
  <si>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</si>
  <si>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</si>
  <si>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</si>
  <si>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</si>
  <si>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</si>
  <si>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</si>
  <si>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</si>
  <si>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</si>
  <si>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</si>
  <si>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</si>
  <si>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</si>
  <si>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</si>
  <si>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</si>
  <si>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BEZ CC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</si>
  <si>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</si>
  <si>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</si>
  <si>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</si>
  <si>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</si>
  <si>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</si>
  <si>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</si>
  <si>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</si>
  <si>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</si>
  <si>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</si>
  <si>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</si>
  <si>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</si>
  <si>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</si>
  <si>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02322</t>
  </si>
  <si>
    <t xml:space="preserve">JINÉ PORUCHY OKA S CC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</si>
  <si>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</si>
  <si>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</si>
  <si>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</si>
  <si>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</si>
  <si>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</si>
  <si>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</si>
  <si>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</si>
  <si>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</si>
  <si>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</si>
  <si>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</si>
  <si>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</si>
  <si>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</si>
  <si>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</si>
  <si>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</si>
  <si>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</si>
  <si>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</si>
  <si>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</si>
  <si>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</si>
  <si>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</si>
  <si>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</si>
  <si>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</si>
  <si>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</si>
  <si>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</si>
  <si>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                                       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</si>
  <si>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</si>
  <si>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</si>
  <si>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</si>
  <si>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</si>
  <si>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</si>
  <si>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</si>
  <si>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</si>
  <si>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</si>
  <si>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</si>
  <si>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</si>
  <si>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</si>
  <si>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</si>
  <si>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09332</t>
  </si>
  <si>
    <t xml:space="preserve">PORANĚNÍ KŮŽE, PODKOŽNÍ TKÁNĚ A PRSU S CC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</si>
  <si>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</si>
  <si>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</si>
  <si>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</si>
  <si>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</si>
  <si>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17031</t>
  </si>
  <si>
    <t xml:space="preserve">MYELOPROLIFERATIVNÍ PORUCHY A ŠPATNĚ DIFERENCOVANÉ NÁDORY S V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</si>
  <si>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</si>
  <si>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</si>
  <si>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</si>
  <si>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</si>
  <si>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</si>
  <si>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</si>
  <si>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</si>
  <si>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</si>
  <si>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</si>
  <si>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</si>
  <si>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</si>
  <si>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</si>
  <si>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</si>
  <si>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</si>
  <si>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</si>
  <si>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</si>
  <si>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25062</t>
  </si>
  <si>
    <t xml:space="preserve">DLOUHODOBÁ MECHANICKÁ VENTILACE PŘI POLYTRAUMATU S KRANIOTOMI                                       </t>
  </si>
  <si>
    <t>25063</t>
  </si>
  <si>
    <t>25072</t>
  </si>
  <si>
    <t xml:space="preserve">DLOUHODOBÁ MECHANICKÁ VENTILACE PŘI POLYTRAUMATU &gt; 96 HODIN (                                       </t>
  </si>
  <si>
    <t>25073</t>
  </si>
  <si>
    <t>25302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</si>
  <si>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</si>
  <si>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</si>
  <si>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</si>
  <si>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</si>
  <si>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</si>
  <si>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</si>
  <si>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</si>
  <si>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</si>
  <si>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</si>
  <si>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</si>
  <si>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</si>
  <si>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</si>
  <si>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</si>
  <si>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</si>
  <si>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</si>
  <si>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</si>
  <si>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 xml:space="preserve">SKIASKOPIE                                        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</si>
  <si>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</si>
  <si>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</si>
  <si>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</si>
  <si>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</si>
  <si>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</si>
  <si>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</si>
  <si>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</si>
  <si>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</si>
  <si>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</si>
  <si>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0002073</t>
  </si>
  <si>
    <t>99mTc-oxidronát disodný inj.</t>
  </si>
  <si>
    <t>0002087</t>
  </si>
  <si>
    <t>18F-FDG</t>
  </si>
  <si>
    <t>0002099</t>
  </si>
  <si>
    <t>18 F-FLT inj.</t>
  </si>
  <si>
    <t>47269</t>
  </si>
  <si>
    <t xml:space="preserve">TOMOGRAFICKÁ SCINTIGRAFIE - SPECT                 </t>
  </si>
  <si>
    <t>47353</t>
  </si>
  <si>
    <t>POZITRONOVÁ EMISNÍ TOMOGRAFIE (PET) LIMITOVANÉ OBL</t>
  </si>
  <si>
    <t>47355</t>
  </si>
  <si>
    <t>HYBRIDNÍ VÝPOČETNÍ A POZITRONOVÁ EMISNÍ TOMOGRAFIE</t>
  </si>
  <si>
    <t>47241</t>
  </si>
  <si>
    <t xml:space="preserve">SCINTIGRAFIE SKELETU                              </t>
  </si>
  <si>
    <t>816</t>
  </si>
  <si>
    <t>94201</t>
  </si>
  <si>
    <t>(VZP) FLUORESCENČNÍ IN SITU HYBRIDIZACE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</si>
  <si>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</si>
  <si>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</si>
  <si>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</si>
  <si>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</si>
  <si>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</si>
  <si>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</si>
  <si>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</si>
  <si>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</si>
  <si>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</si>
  <si>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</si>
  <si>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96191</t>
  </si>
  <si>
    <t xml:space="preserve">FAKTOR VIII - STANOVENÍ AKTIVITY                  </t>
  </si>
  <si>
    <t>FAKTOR VIII - STANOVENÍ AKTIVITY</t>
  </si>
  <si>
    <t>96197</t>
  </si>
  <si>
    <t>FAKTOR XI - STANOVENÍ AKTIVITY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</si>
  <si>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</si>
  <si>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</si>
  <si>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</si>
  <si>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</si>
  <si>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</si>
  <si>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</si>
  <si>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</si>
  <si>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</si>
  <si>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</si>
  <si>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</si>
  <si>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</si>
  <si>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</si>
  <si>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</si>
  <si>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</si>
  <si>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</si>
  <si>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</si>
  <si>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</si>
  <si>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</si>
  <si>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</si>
  <si>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</si>
  <si>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</si>
  <si>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</si>
  <si>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</si>
  <si>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</si>
  <si>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</si>
  <si>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</si>
  <si>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</si>
  <si>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</si>
  <si>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</si>
  <si>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</si>
  <si>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</si>
  <si>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</si>
  <si>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</si>
  <si>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 xml:space="preserve">VYŠETŘENÍ NÁTĚRU NA SCHIZOCYTY                    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</si>
  <si>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</si>
  <si>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</si>
  <si>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</si>
  <si>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</si>
  <si>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</si>
  <si>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</si>
  <si>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</si>
  <si>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</si>
  <si>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</si>
  <si>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 xml:space="preserve">DESTIČKOVÝ NEUTRALIZAČNÍ TEST (PNP)               </t>
  </si>
  <si>
    <t>96215</t>
  </si>
  <si>
    <t>APC REZISTENCE</t>
  </si>
  <si>
    <t>96879</t>
  </si>
  <si>
    <t xml:space="preserve">DRVVT - SCREENING LA                              </t>
  </si>
  <si>
    <t>DRVVT - SCREENING LA</t>
  </si>
  <si>
    <t>96155</t>
  </si>
  <si>
    <t xml:space="preserve">VON WILLEBRANDŮV  FAKTOR KVANTITATIVNĚ            </t>
  </si>
  <si>
    <t>VON WILLEBRANDŮV  FAKTOR KVANTITATIVNĚ</t>
  </si>
  <si>
    <t>96629</t>
  </si>
  <si>
    <t xml:space="preserve">VON WILLEBRANDOVŮV FAKTOR - RISTOCETIN KOFAKTOR - </t>
  </si>
  <si>
    <t>96885</t>
  </si>
  <si>
    <t>MOLEKULÁRNÍ MARKERY AKTIVACE HEMOSTÁZY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</si>
  <si>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</si>
  <si>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</si>
  <si>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</si>
  <si>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</si>
  <si>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</si>
  <si>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>T - PA AG</t>
  </si>
  <si>
    <t>96149</t>
  </si>
  <si>
    <t>PAI  ANTIGEN</t>
  </si>
  <si>
    <t>96891</t>
  </si>
  <si>
    <t>TROMBELASTOGRAM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</si>
  <si>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</si>
  <si>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</si>
  <si>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</si>
  <si>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</si>
  <si>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</si>
  <si>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</si>
  <si>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</si>
  <si>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</si>
  <si>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</si>
  <si>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</si>
  <si>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</si>
  <si>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</si>
  <si>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</si>
  <si>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</si>
  <si>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</si>
  <si>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</si>
  <si>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</si>
  <si>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</si>
  <si>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</si>
  <si>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</si>
  <si>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</si>
  <si>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</si>
  <si>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</si>
  <si>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</si>
  <si>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</si>
  <si>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</si>
  <si>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</si>
  <si>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</si>
  <si>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</si>
  <si>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</si>
  <si>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</si>
  <si>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</si>
  <si>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</si>
  <si>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</si>
  <si>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</si>
  <si>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81331</t>
  </si>
  <si>
    <t xml:space="preserve">ALBUMIN V MOZKOMÍŠNÍM MOKU                        </t>
  </si>
  <si>
    <t>81351</t>
  </si>
  <si>
    <t xml:space="preserve">ANDROSTENDION                                     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</si>
  <si>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</si>
  <si>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</si>
  <si>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</si>
  <si>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</si>
  <si>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</si>
  <si>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</si>
  <si>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81461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</si>
  <si>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</si>
  <si>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</si>
  <si>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</si>
  <si>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</si>
  <si>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</si>
  <si>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</si>
  <si>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</si>
  <si>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</si>
  <si>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</si>
  <si>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</si>
  <si>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81641</t>
  </si>
  <si>
    <t>ŽELEZO CELKOVÉ</t>
  </si>
  <si>
    <t xml:space="preserve">ŽELEZO CELKOVÉ                                    </t>
  </si>
  <si>
    <t>81681</t>
  </si>
  <si>
    <t>25-HYDROXYVITAMIN D (25 OHD)</t>
  </si>
  <si>
    <t xml:space="preserve">25-HYDROXYVITAMIN D (25 OHD)                      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</si>
  <si>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</si>
  <si>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</si>
  <si>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</si>
  <si>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</si>
  <si>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</si>
  <si>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</si>
  <si>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</si>
  <si>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</si>
  <si>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</si>
  <si>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</si>
  <si>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</si>
  <si>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</si>
  <si>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</si>
  <si>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</si>
  <si>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</si>
  <si>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</si>
  <si>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</si>
  <si>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</si>
  <si>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</si>
  <si>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</si>
  <si>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</si>
  <si>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</si>
  <si>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</si>
  <si>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</si>
  <si>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</si>
  <si>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</si>
  <si>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</si>
  <si>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</si>
  <si>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</si>
  <si>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</si>
  <si>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</si>
  <si>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</si>
  <si>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</si>
  <si>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93151</t>
  </si>
  <si>
    <t>FERRITIN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</si>
  <si>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</si>
  <si>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</si>
  <si>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</si>
  <si>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</si>
  <si>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</si>
  <si>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</si>
  <si>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</si>
  <si>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</si>
  <si>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</si>
  <si>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</si>
  <si>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</si>
  <si>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</si>
  <si>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</si>
  <si>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</si>
  <si>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93217</t>
  </si>
  <si>
    <t xml:space="preserve">AUTOPROTILÁTKY PROTI MIKROSOMÁLNÍMU ANTIGENU      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</si>
  <si>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</si>
  <si>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</si>
  <si>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</si>
  <si>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</si>
  <si>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</si>
  <si>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93247</t>
  </si>
  <si>
    <t>OSTEÁZA (KOSTNÍ FRAKCE ALKALICKÉ FOSFATÁZY)</t>
  </si>
  <si>
    <t>81119</t>
  </si>
  <si>
    <t>AMONIAK STATIM</t>
  </si>
  <si>
    <t>81135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</si>
  <si>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</si>
  <si>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</si>
  <si>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</si>
  <si>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</si>
  <si>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</si>
  <si>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</si>
  <si>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</si>
  <si>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</si>
  <si>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</si>
  <si>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</si>
  <si>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</si>
  <si>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</si>
  <si>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</si>
  <si>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</si>
  <si>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</si>
  <si>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</si>
  <si>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</si>
  <si>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</si>
  <si>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</si>
  <si>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</si>
  <si>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</si>
  <si>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</si>
  <si>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</si>
  <si>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</si>
  <si>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</si>
  <si>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</si>
  <si>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</si>
  <si>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</si>
  <si>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</si>
  <si>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</si>
  <si>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</si>
  <si>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</si>
  <si>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</si>
  <si>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</si>
  <si>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</si>
  <si>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</si>
  <si>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</si>
  <si>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</si>
  <si>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</si>
  <si>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</si>
  <si>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</si>
  <si>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</si>
  <si>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</si>
  <si>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81315</t>
  </si>
  <si>
    <t>REGISTRAČNÍ SPEKTROFOTOMETRIE NATIVNÍHO MOZKOMÍŠNÍ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</si>
  <si>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</si>
  <si>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</si>
  <si>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</si>
  <si>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</si>
  <si>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</si>
  <si>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</si>
  <si>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</si>
  <si>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</si>
  <si>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</si>
  <si>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</si>
  <si>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</si>
  <si>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</si>
  <si>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</si>
  <si>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</si>
  <si>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</si>
  <si>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</si>
  <si>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</si>
  <si>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</si>
  <si>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</si>
  <si>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</si>
  <si>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>FOLÁTY</t>
  </si>
  <si>
    <t>81345</t>
  </si>
  <si>
    <t xml:space="preserve">AMYLÁZA                                           </t>
  </si>
  <si>
    <t>AMYLÁZA</t>
  </si>
  <si>
    <t>81155</t>
  </si>
  <si>
    <t xml:space="preserve">GLUKÓZA KVANTITATIVNÍ STANOVENÍ STATIM            </t>
  </si>
  <si>
    <t>91129</t>
  </si>
  <si>
    <t xml:space="preserve">STANOVENÍ IgG                                     </t>
  </si>
  <si>
    <t>91173</t>
  </si>
  <si>
    <t xml:space="preserve">STANOVENÍ IgA ELISA                               </t>
  </si>
  <si>
    <t>81249</t>
  </si>
  <si>
    <t>CEA (MEIA)</t>
  </si>
  <si>
    <t xml:space="preserve">CEA (MEIA)                                        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</si>
  <si>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</si>
  <si>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</si>
  <si>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</si>
  <si>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</si>
  <si>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</si>
  <si>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</si>
  <si>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</si>
  <si>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</si>
  <si>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</si>
  <si>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</si>
  <si>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</si>
  <si>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</si>
  <si>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</si>
  <si>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</si>
  <si>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</si>
  <si>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</si>
  <si>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</si>
  <si>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</si>
  <si>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</si>
  <si>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</si>
  <si>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</si>
  <si>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</si>
  <si>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</si>
  <si>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</si>
  <si>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</si>
  <si>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</si>
  <si>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LUTROPIN (LH)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</si>
  <si>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</si>
  <si>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</si>
  <si>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</si>
  <si>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</si>
  <si>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</si>
  <si>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</si>
  <si>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</si>
  <si>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81629</t>
  </si>
  <si>
    <t>VAZEBNÁ KAPACITA ŽELEZA</t>
  </si>
  <si>
    <t>81369</t>
  </si>
  <si>
    <t>BÍLKOVINA KVANTITATIVNĚ (MOČ, MOZKOM. MOK, VÝPOTEK</t>
  </si>
  <si>
    <t>81125</t>
  </si>
  <si>
    <t xml:space="preserve">BÍLKOVINY CELKOVÉ (SÉRUM) STATIM                  </t>
  </si>
  <si>
    <t>BÍLKOVINY CELKOVÉ (SÉRUM) STATIM</t>
  </si>
  <si>
    <t>81235</t>
  </si>
  <si>
    <t xml:space="preserve">TUMORMARKERY CA 19-9, CA 15-3, CA 72-4, CA 125    </t>
  </si>
  <si>
    <t>TUMORMARKERY CA 19-9, CA 15-3, CA 72-4, CA 125</t>
  </si>
  <si>
    <t>91145</t>
  </si>
  <si>
    <t>STANOVENÍ HAPTOGLOBINU</t>
  </si>
  <si>
    <t xml:space="preserve">STANOVENÍ HAPTOGLOBINU                            </t>
  </si>
  <si>
    <t>81123</t>
  </si>
  <si>
    <t>BILIRUBIN KONJUGOVANÝ STATIM</t>
  </si>
  <si>
    <t xml:space="preserve">BILIRUBIN KONJUGOVANÝ STATIM                      </t>
  </si>
  <si>
    <t>81475</t>
  </si>
  <si>
    <t>CHOLINESTERÁZA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</si>
  <si>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</si>
  <si>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</si>
  <si>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</si>
  <si>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</si>
  <si>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</si>
  <si>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</si>
  <si>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</si>
  <si>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</si>
  <si>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</si>
  <si>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</si>
  <si>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</si>
  <si>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</si>
  <si>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KREATINKINÁZA (CK) STATIM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</si>
  <si>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</si>
  <si>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</si>
  <si>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</si>
  <si>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</si>
  <si>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</si>
  <si>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</si>
  <si>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</si>
  <si>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</si>
  <si>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</si>
  <si>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</si>
  <si>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</si>
  <si>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>CHOLINESTERÁZA STATIM</t>
  </si>
  <si>
    <t xml:space="preserve">CHOLINESTERÁZA STATIM                             </t>
  </si>
  <si>
    <t>81395</t>
  </si>
  <si>
    <t>ELEKTROFORÉZA PROTEINŮ (MOČ, MOZKOMÍŠNÍ MOK)</t>
  </si>
  <si>
    <t>93175</t>
  </si>
  <si>
    <t xml:space="preserve">17-HYDROXYPROGESTERON                             </t>
  </si>
  <si>
    <t>93229</t>
  </si>
  <si>
    <t>TKÁŇOVÝ POLYPEPTIDICKÝ ANTIGEN (TPA)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</si>
  <si>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</si>
  <si>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</si>
  <si>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</si>
  <si>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</si>
  <si>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</si>
  <si>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</si>
  <si>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</si>
  <si>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</si>
  <si>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</si>
  <si>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</si>
  <si>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</si>
  <si>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</si>
  <si>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</si>
  <si>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</si>
  <si>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</si>
  <si>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81753</t>
  </si>
  <si>
    <t>VYŠETŘENÍ AKTIVITY BIOTINIDÁZY V RÁMCI NOVOROZENEC</t>
  </si>
  <si>
    <t>34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</si>
  <si>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</si>
  <si>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</si>
  <si>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</si>
  <si>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</si>
  <si>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</si>
  <si>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</si>
  <si>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</si>
  <si>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</si>
  <si>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</si>
  <si>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</si>
  <si>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</si>
  <si>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</si>
  <si>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</si>
  <si>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</si>
  <si>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</si>
  <si>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</si>
  <si>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</si>
  <si>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</si>
  <si>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</si>
  <si>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</si>
  <si>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</si>
  <si>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</si>
  <si>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</si>
  <si>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</si>
  <si>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</si>
  <si>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</si>
  <si>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</si>
  <si>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</si>
  <si>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</si>
  <si>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</si>
  <si>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</si>
  <si>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</si>
  <si>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</si>
  <si>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</si>
  <si>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</si>
  <si>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</si>
  <si>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</si>
  <si>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</si>
  <si>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</si>
  <si>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</si>
  <si>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</si>
  <si>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</si>
  <si>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</si>
  <si>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</si>
  <si>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</si>
  <si>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</si>
  <si>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</si>
  <si>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0057999</t>
  </si>
  <si>
    <t>SPIRÁLA GDC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</si>
  <si>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</si>
  <si>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</si>
  <si>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</si>
  <si>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</si>
  <si>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</si>
  <si>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</si>
  <si>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</si>
  <si>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</si>
  <si>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</si>
  <si>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</si>
  <si>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</si>
  <si>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- PERIF; NEUROVASK - ULTRAFLOW; NAUTIC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</si>
  <si>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</si>
  <si>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</si>
  <si>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</si>
  <si>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</si>
  <si>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</si>
  <si>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</si>
  <si>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</si>
  <si>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</si>
  <si>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</si>
  <si>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</si>
  <si>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</si>
  <si>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</si>
  <si>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</si>
  <si>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</si>
  <si>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</si>
  <si>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</si>
  <si>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</si>
  <si>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</si>
  <si>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</si>
  <si>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</si>
  <si>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</si>
  <si>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</si>
  <si>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</si>
  <si>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</si>
  <si>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</si>
  <si>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</si>
  <si>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</si>
  <si>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</si>
  <si>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</si>
  <si>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</si>
  <si>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</si>
  <si>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</si>
  <si>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</si>
  <si>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</si>
  <si>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</si>
  <si>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</si>
  <si>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</si>
  <si>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</si>
  <si>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</si>
  <si>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</si>
  <si>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</si>
  <si>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</si>
  <si>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</si>
  <si>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</si>
  <si>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</si>
  <si>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</si>
  <si>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</si>
  <si>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</si>
  <si>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</si>
  <si>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</si>
  <si>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0152815</t>
  </si>
  <si>
    <t>MIKROKATETR - PERIFERNÍ; KORONÁRNÍ; NEUROVASKULARN</t>
  </si>
  <si>
    <t>0152781</t>
  </si>
  <si>
    <t>STENT INTRAKRANIÁLNÍ - PIPELINE FLEX; FLOW DIVERTO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</si>
  <si>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</si>
  <si>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</si>
  <si>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</si>
  <si>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</si>
  <si>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</si>
  <si>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</si>
  <si>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</si>
  <si>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</si>
  <si>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</si>
  <si>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</si>
  <si>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</si>
  <si>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</si>
  <si>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</si>
  <si>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</si>
  <si>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</si>
  <si>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</si>
  <si>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</si>
  <si>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</si>
  <si>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</si>
  <si>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</si>
  <si>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</si>
  <si>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</si>
  <si>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</si>
  <si>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89323</t>
  </si>
  <si>
    <t>TERAPEUTICKÁ EMBOLIZACE V CÉVNÍM ŘEČIŠTI</t>
  </si>
  <si>
    <t xml:space="preserve">TERAPEUTICKÁ EMBOLIZACE V CÉVNÍM ŘEČIŠTI         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</si>
  <si>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</si>
  <si>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</si>
  <si>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</si>
  <si>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</si>
  <si>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</si>
  <si>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</si>
  <si>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</si>
  <si>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</si>
  <si>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</si>
  <si>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</si>
  <si>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</si>
  <si>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</si>
  <si>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</si>
  <si>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</si>
  <si>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</si>
  <si>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</si>
  <si>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</si>
  <si>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</si>
  <si>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</si>
  <si>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</si>
  <si>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</si>
  <si>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</si>
  <si>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</si>
  <si>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</si>
  <si>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</si>
  <si>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</si>
  <si>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</si>
  <si>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</si>
  <si>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</si>
  <si>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</si>
  <si>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</si>
  <si>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</si>
  <si>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</si>
  <si>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</si>
  <si>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</si>
  <si>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</si>
  <si>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</si>
  <si>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</si>
  <si>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89115</t>
  </si>
  <si>
    <t>RTG LEBKY, PŘEHLEDNÉ SNÍMKY</t>
  </si>
  <si>
    <t xml:space="preserve">RTG LEBKY, PŘEHLEDNÉ SNÍMKY              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</si>
  <si>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</si>
  <si>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</si>
  <si>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</si>
  <si>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</si>
  <si>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</si>
  <si>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</si>
  <si>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</si>
  <si>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</si>
  <si>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</si>
  <si>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89411</t>
  </si>
  <si>
    <t>PŘEHLEDNÁ  ČI SELEKTIVNÍ ANGIOGRAFIE</t>
  </si>
  <si>
    <t xml:space="preserve">PŘEHLEDNÁ  ČI SELEKTIVNÍ ANGIOGRAFIE              </t>
  </si>
  <si>
    <t>89135</t>
  </si>
  <si>
    <t xml:space="preserve">RENTGENOVÉ VYŠETŘENÍ CELÉ PÁTEŘE JEDNOU EXPOZICÍ  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</si>
  <si>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</si>
  <si>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</si>
  <si>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</si>
  <si>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</si>
  <si>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</si>
  <si>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</si>
  <si>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</si>
  <si>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</si>
  <si>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</si>
  <si>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</si>
  <si>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</si>
  <si>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 xml:space="preserve">UPŘESNĚNÍ TYPU SENZIBILIZACE ERYTROCYTŮ           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</si>
  <si>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</si>
  <si>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</si>
  <si>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</si>
  <si>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</si>
  <si>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</si>
  <si>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</si>
  <si>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</si>
  <si>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</si>
  <si>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</si>
  <si>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</si>
  <si>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</si>
  <si>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</si>
  <si>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</si>
  <si>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</si>
  <si>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</si>
  <si>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</si>
  <si>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</si>
  <si>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</si>
  <si>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</si>
  <si>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</si>
  <si>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</si>
  <si>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</si>
  <si>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</si>
  <si>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</si>
  <si>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</si>
  <si>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</si>
  <si>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</si>
  <si>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</si>
  <si>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</si>
  <si>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</si>
  <si>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</si>
  <si>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</si>
  <si>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</si>
  <si>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</si>
  <si>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</si>
  <si>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</si>
  <si>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</si>
  <si>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</si>
  <si>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</si>
  <si>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</si>
  <si>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</si>
  <si>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</si>
  <si>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</si>
  <si>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 xml:space="preserve">IMUNOHISTOCHEMIE (ZA KAŽDÝ MARKER Z 1 BLOKU)      </t>
  </si>
  <si>
    <t>87413</t>
  </si>
  <si>
    <t xml:space="preserve">CYTOLOGICKÉ OTISKY A STĚRY -  ZA 1-3 PREPARÁTY    </t>
  </si>
  <si>
    <t>87431</t>
  </si>
  <si>
    <t xml:space="preserve">PREPARÁTY METODOU CYTOBLOKU - ZA KAŽDÝ PREPARÁT   </t>
  </si>
  <si>
    <t>87433</t>
  </si>
  <si>
    <t xml:space="preserve">STANDARDNÍ CYTOLOGICKÉ BARVENÍ,  ZA 1-3 PREPARÁTY </t>
  </si>
  <si>
    <t>87447</t>
  </si>
  <si>
    <t xml:space="preserve">CYTOLOGICKÉ PREPARÁTY ZHOTOVENÉ CYTOCENTRIFUGOU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</si>
  <si>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</si>
  <si>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</si>
  <si>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</si>
  <si>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</si>
  <si>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</si>
  <si>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</si>
  <si>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</si>
  <si>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</si>
  <si>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</si>
  <si>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</si>
  <si>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</si>
  <si>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</si>
  <si>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</si>
  <si>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</si>
  <si>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</si>
  <si>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</si>
  <si>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</si>
  <si>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</si>
  <si>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</si>
  <si>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</si>
  <si>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</si>
  <si>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</si>
  <si>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</si>
  <si>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</si>
  <si>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</si>
  <si>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</si>
  <si>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</si>
  <si>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</si>
  <si>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</si>
  <si>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</si>
  <si>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</si>
  <si>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</si>
  <si>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</si>
  <si>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</si>
  <si>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</si>
  <si>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</si>
  <si>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</si>
  <si>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99792</t>
  </si>
  <si>
    <t xml:space="preserve">(VZP) EXPRESE ALK-IHC                            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</si>
  <si>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</si>
  <si>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</si>
  <si>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</si>
  <si>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</si>
  <si>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</si>
  <si>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</si>
  <si>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</si>
  <si>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</si>
  <si>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</si>
  <si>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</si>
  <si>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</si>
  <si>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</si>
  <si>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</si>
  <si>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</si>
  <si>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</si>
  <si>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</si>
  <si>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</si>
  <si>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</si>
  <si>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</si>
  <si>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</si>
  <si>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</si>
  <si>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</si>
  <si>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</si>
  <si>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</si>
  <si>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</si>
  <si>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</si>
  <si>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</si>
  <si>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</si>
  <si>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</si>
  <si>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</si>
  <si>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</si>
  <si>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</si>
  <si>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</si>
  <si>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</si>
  <si>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</si>
  <si>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</si>
  <si>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</si>
  <si>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</si>
  <si>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</si>
  <si>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</si>
  <si>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</si>
  <si>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</si>
  <si>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</si>
  <si>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</si>
  <si>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</si>
  <si>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</si>
  <si>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</si>
  <si>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</si>
  <si>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</si>
  <si>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82083</t>
  </si>
  <si>
    <t xml:space="preserve">PRŮKAZ BAKTERIÁLNÍHO TOXINU NEBO ANTIGENU         </t>
  </si>
  <si>
    <t>82135</t>
  </si>
  <si>
    <t>KONFIRMAČNÍ TEST PRŮKAZU ANTIGENŮ</t>
  </si>
  <si>
    <t xml:space="preserve">KONFIRMAČNÍ TEST PRŮKAZU ANTIGENŮ                 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</si>
  <si>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</si>
  <si>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</si>
  <si>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</si>
  <si>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</si>
  <si>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</si>
  <si>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</si>
  <si>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</si>
  <si>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</si>
  <si>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</si>
  <si>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</si>
  <si>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</si>
  <si>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</si>
  <si>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813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</si>
  <si>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</si>
  <si>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</si>
  <si>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</si>
  <si>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</si>
  <si>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</si>
  <si>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</si>
  <si>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</si>
  <si>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</si>
  <si>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</si>
  <si>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IN SITU HYBRIDIZACE LIDSKÉ DNA SE ZNAČENOU SONDOU</t>
  </si>
  <si>
    <t>94123</t>
  </si>
  <si>
    <t xml:space="preserve">PCR ANALÝZA LIDSKÉ DNA                            </t>
  </si>
  <si>
    <t>94200</t>
  </si>
  <si>
    <t xml:space="preserve">(VZP) KVANTITATIVNÍ PCR (qPCR) V REÁLNÉM ČASE PRO </t>
  </si>
  <si>
    <t>99795</t>
  </si>
  <si>
    <t xml:space="preserve">(VZP) MUTACE BRAF                                 </t>
  </si>
  <si>
    <t>99793</t>
  </si>
  <si>
    <t xml:space="preserve">(VZP) PŘESTAVBA ALK-ISH                           </t>
  </si>
  <si>
    <t>99794</t>
  </si>
  <si>
    <t xml:space="preserve">(VZP) MUTACE EGFR                                 </t>
  </si>
  <si>
    <t>99791</t>
  </si>
  <si>
    <t xml:space="preserve">(VZP) AMPLIFIKACE HER2-ISH                        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</si>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</sst>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0.77477844037974253</c:v>
                </c:pt>
                <c:pt idx="1">
                  <c:v>0.9342984070274476</c:v>
                </c:pt>
                <c:pt idx="2">
                  <c:v>0.91848737386734502</c:v>
                </c:pt>
                <c:pt idx="3">
                  <c:v>0.88415294066544337</c:v>
                </c:pt>
                <c:pt idx="4">
                  <c:v>0.96426839194994385</c:v>
                </c:pt>
                <c:pt idx="5">
                  <c:v>1.0217240778208725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08592"/>
        <c:axId val="123704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1.0536361022970047</c:v>
                </c:pt>
                <c:pt idx="1">
                  <c:v>1.0536361022970047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0224"/>
        <c:axId val="123713488"/>
      </c:scatterChart>
      <c:catAx>
        <c:axId val="12370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4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08592"/>
        <c:crosses val="autoZero"/>
        <c:crossBetween val="between"/>
      </c:valAx>
      <c:valAx>
        <c:axId val="123710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3488"/>
        <c:crosses val="max"/>
        <c:crossBetween val="midCat"/>
      </c:valAx>
      <c:valAx>
        <c:axId val="123713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10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0.73085106382978726</c:v>
                </c:pt>
                <c:pt idx="1">
                  <c:v>0.71590372817366688</c:v>
                </c:pt>
                <c:pt idx="2">
                  <c:v>0.72698810269254854</c:v>
                </c:pt>
                <c:pt idx="3">
                  <c:v>0.74031462784691238</c:v>
                </c:pt>
                <c:pt idx="4">
                  <c:v>0.74506991753316598</c:v>
                </c:pt>
                <c:pt idx="5">
                  <c:v>0.74439205600800118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0768"/>
        <c:axId val="1237113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11856"/>
        <c:axId val="123714576"/>
      </c:scatterChart>
      <c:catAx>
        <c:axId val="12371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1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11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3710768"/>
        <c:crosses val="autoZero"/>
        <c:crossBetween val="between"/>
      </c:valAx>
      <c:valAx>
        <c:axId val="123711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4576"/>
        <c:crosses val="max"/>
        <c:crossBetween val="midCat"/>
      </c:valAx>
      <c:valAx>
        <c:axId val="1237145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37118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112" tableBorderDxfId="111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3" totalsRowShown="0">
  <autoFilter ref="C3:S9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1822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2116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2117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2130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3329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3353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3361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3452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3453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4174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4314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5130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76083.773150175097</v>
      </c>
      <c r="D4" s="280">
        <f ca="1">IF(ISERROR(VLOOKUP("Náklady celkem",INDIRECT("HI!$A:$G"),5,0)),0,VLOOKUP("Náklady celkem",INDIRECT("HI!$A:$G"),5,0))</f>
        <v>79847.709269999992</v>
      </c>
      <c r="E4" s="281">
        <f ca="1">IF(C4=0,0,D4/C4)</f>
        <v>1.0494709445126438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3912.6672371520995</v>
      </c>
      <c r="D7" s="288">
        <f>IF(ISERROR(HI!E5),"",HI!E5)</f>
        <v>3273.3291300000001</v>
      </c>
      <c r="E7" s="285">
        <f t="shared" ref="E7:E15" si="0">IF(C7=0,0,D7/C7)</f>
        <v>0.83659788364280818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0.87945593697477886</v>
      </c>
      <c r="E8" s="285">
        <f t="shared" si="0"/>
        <v>0.97717326330530985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0.18711340206185567</v>
      </c>
      <c r="E9" s="285">
        <f>IF(C9=0,0,D9/C9)</f>
        <v>0.62371134020618557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0.86719739461165624</v>
      </c>
      <c r="E11" s="285">
        <f t="shared" si="0"/>
        <v>1.4453289910194271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0.70196171720346978</v>
      </c>
      <c r="E12" s="285">
        <f t="shared" si="0"/>
        <v>0.87745214650433723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28585.169076629638</v>
      </c>
      <c r="D15" s="288">
        <f>IF(ISERROR(HI!E6),"",HI!E6)</f>
        <v>33039.732340000002</v>
      </c>
      <c r="E15" s="285">
        <f t="shared" si="0"/>
        <v>1.1558347705213428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34379.7405</v>
      </c>
      <c r="D16" s="284">
        <f ca="1">IF(ISERROR(VLOOKUP("Osobní náklady (Kč) *",INDIRECT("HI!$A:$G"),5,0)),0,VLOOKUP("Osobní náklady (Kč) *",INDIRECT("HI!$A:$G"),5,0))</f>
        <v>34196.219089999999</v>
      </c>
      <c r="E16" s="285">
        <f ca="1">IF(C16=0,0,D16/C16)</f>
        <v>0.99466193149421822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80164.610189999992</v>
      </c>
      <c r="D18" s="303">
        <f ca="1">IF(ISERROR(VLOOKUP("Výnosy celkem",INDIRECT("HI!$A:$G"),5,0)),0,VLOOKUP("Výnosy celkem",INDIRECT("HI!$A:$G"),5,0))</f>
        <v>81582.327270000009</v>
      </c>
      <c r="E18" s="304">
        <f t="shared" ref="E18:E31" ca="1" si="1">IF(C18=0,0,D18/C18)</f>
        <v>1.0176850742071826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1267.6401899999996</v>
      </c>
      <c r="D19" s="284">
        <f ca="1">IF(ISERROR(VLOOKUP("Ambulance *",INDIRECT("HI!$A:$G"),5,0)),0,VLOOKUP("Ambulance *",INDIRECT("HI!$A:$G"),5,0))</f>
        <v>1362.5372700000005</v>
      </c>
      <c r="E19" s="285">
        <f t="shared" ca="1" si="1"/>
        <v>1.0748612112085218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1.0748612112085218</v>
      </c>
      <c r="E20" s="285">
        <f t="shared" si="1"/>
        <v>1.0748612112085218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1.0748612112085216</v>
      </c>
      <c r="E21" s="285">
        <f t="shared" si="1"/>
        <v>1.0748612112085216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1.0788969217626971</v>
      </c>
      <c r="E23" s="285">
        <f t="shared" si="1"/>
        <v>1.2692904961914084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78896.969999999987</v>
      </c>
      <c r="D24" s="284">
        <f ca="1">IF(ISERROR(VLOOKUP("Hospitalizace *",INDIRECT("HI!$A:$G"),5,0)),0,VLOOKUP("Hospitalizace *",INDIRECT("HI!$A:$G"),5,0))</f>
        <v>80219.790000000008</v>
      </c>
      <c r="E24" s="285">
        <f ca="1">IF(C24=0,0,D24/C24)</f>
        <v>1.0167664233493381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1.0167664233493381</v>
      </c>
      <c r="E25" s="285">
        <f t="shared" si="1"/>
        <v>1.0167664233493381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1.0167664233493381</v>
      </c>
      <c r="E26" s="285">
        <f t="shared" si="1"/>
        <v>1.0167664233493381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0.98766954377311955</v>
      </c>
      <c r="E29" s="285">
        <f t="shared" si="1"/>
        <v>1.0396521513401258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0.74439205600800118</v>
      </c>
      <c r="E30" s="285">
        <f t="shared" si="1"/>
        <v>0.74439205600800118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1.1885430465458084</v>
      </c>
      <c r="E31" s="285">
        <f t="shared" si="1"/>
        <v>1.2510979437324301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3247.7959300000002</v>
      </c>
      <c r="C5" s="33">
        <v>3434.5875999999994</v>
      </c>
      <c r="D5" s="12"/>
      <c r="E5" s="226">
        <v>3273.3291300000001</v>
      </c>
      <c r="F5" s="32">
        <v>3912.6672371520995</v>
      </c>
      <c r="G5" s="225">
        <f>E5-F5</f>
        <v>-639.33810715209938</v>
      </c>
      <c r="H5" s="231">
        <f>IF(F5&lt;0.00000001,"",E5/F5)</f>
        <v>0.83659788364280818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28371.474260000003</v>
      </c>
      <c r="C6" s="35">
        <v>25829.610069999999</v>
      </c>
      <c r="D6" s="12"/>
      <c r="E6" s="227">
        <v>33039.732340000002</v>
      </c>
      <c r="F6" s="34">
        <v>28585.169076629638</v>
      </c>
      <c r="G6" s="228">
        <f>E6-F6</f>
        <v>4454.5632633703644</v>
      </c>
      <c r="H6" s="232">
        <f>IF(F6&lt;0.00000001,"",E6/F6)</f>
        <v>1.1558347705213428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27799.520489999995</v>
      </c>
      <c r="C7" s="35">
        <v>30859.543419999998</v>
      </c>
      <c r="D7" s="12"/>
      <c r="E7" s="227">
        <v>34196.219089999999</v>
      </c>
      <c r="F7" s="34">
        <v>34379.7405</v>
      </c>
      <c r="G7" s="228">
        <f>E7-F7</f>
        <v>-183.5214100000012</v>
      </c>
      <c r="H7" s="232">
        <f>IF(F7&lt;0.00000001,"",E7/F7)</f>
        <v>0.99466193149421822</v>
      </c>
    </row>
    <row r="8" spans="1:10" ht="14.4" customHeight="1" thickBot="1" x14ac:dyDescent="0.35">
      <c r="A8" s="1" t="s">
        <v>96</v>
      </c>
      <c r="B8" s="15">
        <v>9235.733610000003</v>
      </c>
      <c r="C8" s="37">
        <v>9140.5602499999768</v>
      </c>
      <c r="D8" s="12"/>
      <c r="E8" s="229">
        <v>9338.4287099999929</v>
      </c>
      <c r="F8" s="36">
        <v>9206.196336393361</v>
      </c>
      <c r="G8" s="230">
        <f>E8-F8</f>
        <v>132.23237360663188</v>
      </c>
      <c r="H8" s="233">
        <f>IF(F8&lt;0.00000001,"",E8/F8)</f>
        <v>1.0143634101180201</v>
      </c>
    </row>
    <row r="9" spans="1:10" ht="14.4" customHeight="1" thickBot="1" x14ac:dyDescent="0.35">
      <c r="A9" s="2" t="s">
        <v>97</v>
      </c>
      <c r="B9" s="3">
        <v>68654.524290000001</v>
      </c>
      <c r="C9" s="39">
        <v>69264.301339999976</v>
      </c>
      <c r="D9" s="12"/>
      <c r="E9" s="3">
        <v>79847.709269999992</v>
      </c>
      <c r="F9" s="38">
        <v>76083.773150175097</v>
      </c>
      <c r="G9" s="38">
        <f>E9-F9</f>
        <v>3763.9361198248953</v>
      </c>
      <c r="H9" s="234">
        <f>IF(F9&lt;0.00000001,"",E9/F9)</f>
        <v>1.0494709445126438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1216.2508799999998</v>
      </c>
      <c r="C11" s="33">
        <f>IF(ISERROR(VLOOKUP("Celkem:",'ZV Vykáz.-A'!A:H,5,0)),0,VLOOKUP("Celkem:",'ZV Vykáz.-A'!A:H,5,0)/1000)</f>
        <v>1267.6401899999996</v>
      </c>
      <c r="D11" s="12"/>
      <c r="E11" s="226">
        <f>IF(ISERROR(VLOOKUP("Celkem:",'ZV Vykáz.-A'!A:H,8,0)),0,VLOOKUP("Celkem:",'ZV Vykáz.-A'!A:H,8,0)/1000)</f>
        <v>1362.5372700000005</v>
      </c>
      <c r="F11" s="32">
        <f>C11</f>
        <v>1267.6401899999996</v>
      </c>
      <c r="G11" s="225">
        <f>E11-F11</f>
        <v>94.897080000000869</v>
      </c>
      <c r="H11" s="231">
        <f>IF(F11&lt;0.00000001,"",E11/F11)</f>
        <v>1.0748612112085218</v>
      </c>
      <c r="I11" s="225">
        <f>E11-B11</f>
        <v>146.28639000000067</v>
      </c>
      <c r="J11" s="231">
        <f>IF(B11&lt;0.00000001,"",E11/B11)</f>
        <v>1.1202764926262587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78296.700000000012</v>
      </c>
      <c r="C12" s="37">
        <f>IF(ISERROR(VLOOKUP("Celkem",CaseMix!A:D,3,0)),0,VLOOKUP("Celkem",CaseMix!A:D,3,0)*30)</f>
        <v>78896.969999999987</v>
      </c>
      <c r="D12" s="12"/>
      <c r="E12" s="229">
        <f>IF(ISERROR(VLOOKUP("Celkem",CaseMix!A:D,4,0)),0,VLOOKUP("Celkem",CaseMix!A:D,4,0)*30)</f>
        <v>80219.790000000008</v>
      </c>
      <c r="F12" s="36">
        <f>C12</f>
        <v>78896.969999999987</v>
      </c>
      <c r="G12" s="230">
        <f>E12-F12</f>
        <v>1322.8200000000215</v>
      </c>
      <c r="H12" s="233">
        <f>IF(F12&lt;0.00000001,"",E12/F12)</f>
        <v>1.0167664233493381</v>
      </c>
      <c r="I12" s="230">
        <f>E12-B12</f>
        <v>1923.0899999999965</v>
      </c>
      <c r="J12" s="233">
        <f>IF(B12&lt;0.00000001,"",E12/B12)</f>
        <v>1.0245615715604872</v>
      </c>
    </row>
    <row r="13" spans="1:10" ht="14.4" customHeight="1" thickBot="1" x14ac:dyDescent="0.35">
      <c r="A13" s="4" t="s">
        <v>100</v>
      </c>
      <c r="B13" s="9">
        <f>SUM(B11:B12)</f>
        <v>79512.950880000019</v>
      </c>
      <c r="C13" s="41">
        <f>SUM(C11:C12)</f>
        <v>80164.610189999992</v>
      </c>
      <c r="D13" s="12"/>
      <c r="E13" s="9">
        <f>SUM(E11:E12)</f>
        <v>81582.327270000009</v>
      </c>
      <c r="F13" s="40">
        <f>SUM(F11:F12)</f>
        <v>80164.610189999992</v>
      </c>
      <c r="G13" s="40">
        <f>E13-F13</f>
        <v>1417.7170800000167</v>
      </c>
      <c r="H13" s="235">
        <f>IF(F13&lt;0.00000001,"",E13/F13)</f>
        <v>1.0176850742071826</v>
      </c>
      <c r="I13" s="40">
        <f>SUM(I11:I12)</f>
        <v>2069.3763899999972</v>
      </c>
      <c r="J13" s="235">
        <f>IF(B13&lt;0.00000001,"",E13/B13)</f>
        <v>1.0260256520113695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1.1581603936855422</v>
      </c>
      <c r="C15" s="43">
        <f>IF(C9=0,"",C13/C9)</f>
        <v>1.157372681729558</v>
      </c>
      <c r="D15" s="12"/>
      <c r="E15" s="10">
        <f>IF(E9=0,"",E13/E9)</f>
        <v>1.0217240796994502</v>
      </c>
      <c r="F15" s="42">
        <f>IF(F9=0,"",F13/F9)</f>
        <v>1.0536361022970047</v>
      </c>
      <c r="G15" s="42">
        <f>IF(ISERROR(F15-E15),"",E15-F15)</f>
        <v>-3.1912022597554435E-2</v>
      </c>
      <c r="H15" s="236">
        <f>IF(ISERROR(F15-E15),"",IF(F15&lt;0.00000001,"",E15/F15))</f>
        <v>0.96971248182557157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0.77477844037974253</v>
      </c>
      <c r="C4" s="323">
        <f t="shared" ref="C4:M4" si="0">(C10+C8)/C6</f>
        <v>0.9342984070274476</v>
      </c>
      <c r="D4" s="323">
        <f t="shared" si="0"/>
        <v>0.91848737386734502</v>
      </c>
      <c r="E4" s="323">
        <f t="shared" si="0"/>
        <v>0.88415294066544337</v>
      </c>
      <c r="F4" s="323">
        <f t="shared" si="0"/>
        <v>0.96426839194994385</v>
      </c>
      <c r="G4" s="323">
        <f t="shared" si="0"/>
        <v>1.0217240778208725</v>
      </c>
      <c r="H4" s="323">
        <f t="shared" si="0"/>
        <v>1.7064197989608756E-2</v>
      </c>
      <c r="I4" s="323">
        <f t="shared" si="0"/>
        <v>1.7064197989608756E-2</v>
      </c>
      <c r="J4" s="323">
        <f t="shared" si="0"/>
        <v>1.7064197989608756E-2</v>
      </c>
      <c r="K4" s="323">
        <f t="shared" si="0"/>
        <v>1.7064197989608756E-2</v>
      </c>
      <c r="L4" s="323">
        <f t="shared" si="0"/>
        <v>1.7064197989608756E-2</v>
      </c>
      <c r="M4" s="323">
        <f t="shared" si="0"/>
        <v>1.7064197989608756E-2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14643.82249</v>
      </c>
      <c r="C5" s="323">
        <f>IF(ISERROR(VLOOKUP($A5,'Man Tab'!$A:$Q,COLUMN()+2,0)),0,VLOOKUP($A5,'Man Tab'!$A:$Q,COLUMN()+2,0))</f>
        <v>12547.965550000001</v>
      </c>
      <c r="D5" s="323">
        <f>IF(ISERROR(VLOOKUP($A5,'Man Tab'!$A:$Q,COLUMN()+2,0)),0,VLOOKUP($A5,'Man Tab'!$A:$Q,COLUMN()+2,0))</f>
        <v>13714.88775</v>
      </c>
      <c r="E5" s="323">
        <f>IF(ISERROR(VLOOKUP($A5,'Man Tab'!$A:$Q,COLUMN()+2,0)),0,VLOOKUP($A5,'Man Tab'!$A:$Q,COLUMN()+2,0))</f>
        <v>15328.5601100001</v>
      </c>
      <c r="F5" s="323">
        <f>IF(ISERROR(VLOOKUP($A5,'Man Tab'!$A:$Q,COLUMN()+2,0)),0,VLOOKUP($A5,'Man Tab'!$A:$Q,COLUMN()+2,0))</f>
        <v>11541.997820000001</v>
      </c>
      <c r="G5" s="323">
        <f>IF(ISERROR(VLOOKUP($A5,'Man Tab'!$A:$Q,COLUMN()+2,0)),0,VLOOKUP($A5,'Man Tab'!$A:$Q,COLUMN()+2,0))</f>
        <v>12070.475549999999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14643.82249</v>
      </c>
      <c r="C6" s="325">
        <f t="shared" ref="C6:M6" si="1">C5+B6</f>
        <v>27191.788039999999</v>
      </c>
      <c r="D6" s="325">
        <f t="shared" si="1"/>
        <v>40906.675790000001</v>
      </c>
      <c r="E6" s="325">
        <f t="shared" si="1"/>
        <v>56235.235900000102</v>
      </c>
      <c r="F6" s="325">
        <f t="shared" si="1"/>
        <v>67777.233720000106</v>
      </c>
      <c r="G6" s="325">
        <f t="shared" si="1"/>
        <v>79847.709270000109</v>
      </c>
      <c r="H6" s="325">
        <f t="shared" si="1"/>
        <v>79847.709270000109</v>
      </c>
      <c r="I6" s="325">
        <f t="shared" si="1"/>
        <v>79847.709270000109</v>
      </c>
      <c r="J6" s="325">
        <f t="shared" si="1"/>
        <v>79847.709270000109</v>
      </c>
      <c r="K6" s="325">
        <f t="shared" si="1"/>
        <v>79847.709270000109</v>
      </c>
      <c r="L6" s="325">
        <f t="shared" si="1"/>
        <v>79847.709270000109</v>
      </c>
      <c r="M6" s="325">
        <f t="shared" si="1"/>
        <v>79847.709270000109</v>
      </c>
    </row>
    <row r="7" spans="1:13" ht="14.4" customHeight="1" x14ac:dyDescent="0.3">
      <c r="A7" s="324" t="s">
        <v>125</v>
      </c>
      <c r="B7" s="324">
        <v>370.54199999999997</v>
      </c>
      <c r="C7" s="324">
        <v>831.61</v>
      </c>
      <c r="D7" s="324">
        <v>1230.3019999999999</v>
      </c>
      <c r="E7" s="324">
        <v>1627.61</v>
      </c>
      <c r="F7" s="324">
        <v>2140.7310000000002</v>
      </c>
      <c r="G7" s="324">
        <v>2673.9929999999999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11116.259999999998</v>
      </c>
      <c r="C8" s="325">
        <f t="shared" ref="C8:M8" si="2">C7*30</f>
        <v>24948.3</v>
      </c>
      <c r="D8" s="325">
        <f t="shared" si="2"/>
        <v>36909.06</v>
      </c>
      <c r="E8" s="325">
        <f t="shared" si="2"/>
        <v>48828.299999999996</v>
      </c>
      <c r="F8" s="325">
        <f t="shared" si="2"/>
        <v>64221.930000000008</v>
      </c>
      <c r="G8" s="325">
        <f t="shared" si="2"/>
        <v>80219.789999999994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229457.94999999998</v>
      </c>
      <c r="C9" s="324">
        <v>227486.3</v>
      </c>
      <c r="D9" s="324">
        <v>206260.97</v>
      </c>
      <c r="E9" s="324">
        <v>229043.97000000003</v>
      </c>
      <c r="F9" s="324">
        <v>241264.97999999998</v>
      </c>
      <c r="G9" s="324">
        <v>229022.95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229.45794999999998</v>
      </c>
      <c r="C10" s="325">
        <f t="shared" ref="C10:M10" si="3">C9/1000+B10</f>
        <v>456.94425000000001</v>
      </c>
      <c r="D10" s="325">
        <f t="shared" si="3"/>
        <v>663.20522000000005</v>
      </c>
      <c r="E10" s="325">
        <f t="shared" si="3"/>
        <v>892.24919000000011</v>
      </c>
      <c r="F10" s="325">
        <f t="shared" si="3"/>
        <v>1133.5141700000001</v>
      </c>
      <c r="G10" s="325">
        <f t="shared" si="3"/>
        <v>1362.5371200000002</v>
      </c>
      <c r="H10" s="325">
        <f t="shared" si="3"/>
        <v>1362.5371200000002</v>
      </c>
      <c r="I10" s="325">
        <f t="shared" si="3"/>
        <v>1362.5371200000002</v>
      </c>
      <c r="J10" s="325">
        <f t="shared" si="3"/>
        <v>1362.5371200000002</v>
      </c>
      <c r="K10" s="325">
        <f t="shared" si="3"/>
        <v>1362.5371200000002</v>
      </c>
      <c r="L10" s="325">
        <f t="shared" si="3"/>
        <v>1362.5371200000002</v>
      </c>
      <c r="M10" s="325">
        <f t="shared" si="3"/>
        <v>1362.5371200000002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1.0536361022970047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1.0536361022970047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7825.3345347882596</v>
      </c>
      <c r="C7" s="56">
        <v>652.111211232355</v>
      </c>
      <c r="D7" s="56">
        <v>476.74495000000002</v>
      </c>
      <c r="E7" s="56">
        <v>525.79593</v>
      </c>
      <c r="F7" s="56">
        <v>688.03661000000204</v>
      </c>
      <c r="G7" s="56">
        <v>471.24648000000201</v>
      </c>
      <c r="H7" s="56">
        <v>569.09397999999999</v>
      </c>
      <c r="I7" s="56">
        <v>542.41117999999994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3273.3291300000001</v>
      </c>
      <c r="Q7" s="185">
        <v>0.83659787717599998</v>
      </c>
    </row>
    <row r="8" spans="1:17" ht="14.4" customHeight="1" x14ac:dyDescent="0.3">
      <c r="A8" s="19" t="s">
        <v>36</v>
      </c>
      <c r="B8" s="55">
        <v>1356.7879879572299</v>
      </c>
      <c r="C8" s="56">
        <v>113.065665663103</v>
      </c>
      <c r="D8" s="56">
        <v>62.19</v>
      </c>
      <c r="E8" s="56">
        <v>107.49</v>
      </c>
      <c r="F8" s="56">
        <v>77.900000000000006</v>
      </c>
      <c r="G8" s="56">
        <v>31.5</v>
      </c>
      <c r="H8" s="56">
        <v>60.81</v>
      </c>
      <c r="I8" s="56">
        <v>118.205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458.09500000000003</v>
      </c>
      <c r="Q8" s="185">
        <v>0.67526393816200003</v>
      </c>
    </row>
    <row r="9" spans="1:17" ht="14.4" customHeight="1" x14ac:dyDescent="0.3">
      <c r="A9" s="19" t="s">
        <v>37</v>
      </c>
      <c r="B9" s="55">
        <v>57170.337269085103</v>
      </c>
      <c r="C9" s="56">
        <v>4764.1947724237598</v>
      </c>
      <c r="D9" s="56">
        <v>6682.1021899999996</v>
      </c>
      <c r="E9" s="56">
        <v>4744.9011300000002</v>
      </c>
      <c r="F9" s="56">
        <v>5567.3242800000198</v>
      </c>
      <c r="G9" s="56">
        <v>7781.0411000000304</v>
      </c>
      <c r="H9" s="56">
        <v>3590.4207999999999</v>
      </c>
      <c r="I9" s="56">
        <v>4673.9428399999997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33039.732340000002</v>
      </c>
      <c r="Q9" s="185">
        <v>1.1558347883969999</v>
      </c>
    </row>
    <row r="10" spans="1:17" ht="14.4" customHeight="1" x14ac:dyDescent="0.3">
      <c r="A10" s="19" t="s">
        <v>38</v>
      </c>
      <c r="B10" s="55">
        <v>635.82602787072597</v>
      </c>
      <c r="C10" s="56">
        <v>52.985502322560002</v>
      </c>
      <c r="D10" s="56">
        <v>51.612139999999997</v>
      </c>
      <c r="E10" s="56">
        <v>49.559579999999997</v>
      </c>
      <c r="F10" s="56">
        <v>48.563890000000001</v>
      </c>
      <c r="G10" s="56">
        <v>59.66563</v>
      </c>
      <c r="H10" s="56">
        <v>56.93468</v>
      </c>
      <c r="I10" s="56">
        <v>56.254739999999998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322.59066000000001</v>
      </c>
      <c r="Q10" s="185">
        <v>1.0147136035940001</v>
      </c>
    </row>
    <row r="11" spans="1:17" ht="14.4" customHeight="1" x14ac:dyDescent="0.3">
      <c r="A11" s="19" t="s">
        <v>39</v>
      </c>
      <c r="B11" s="55">
        <v>1073.37270312296</v>
      </c>
      <c r="C11" s="56">
        <v>89.447725260246003</v>
      </c>
      <c r="D11" s="56">
        <v>117.68467</v>
      </c>
      <c r="E11" s="56">
        <v>84.352589999998997</v>
      </c>
      <c r="F11" s="56">
        <v>83.636790000000005</v>
      </c>
      <c r="G11" s="56">
        <v>102.87470999999999</v>
      </c>
      <c r="H11" s="56">
        <v>101.17809</v>
      </c>
      <c r="I11" s="56">
        <v>99.461179999999999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589.18803000000105</v>
      </c>
      <c r="Q11" s="185">
        <v>1.097825626244</v>
      </c>
    </row>
    <row r="12" spans="1:17" ht="14.4" customHeight="1" x14ac:dyDescent="0.3">
      <c r="A12" s="19" t="s">
        <v>40</v>
      </c>
      <c r="B12" s="55">
        <v>607.215000238274</v>
      </c>
      <c r="C12" s="56">
        <v>50.601250019856003</v>
      </c>
      <c r="D12" s="56">
        <v>31.347570000000001</v>
      </c>
      <c r="E12" s="56">
        <v>1.62957</v>
      </c>
      <c r="F12" s="56">
        <v>41.232930000000003</v>
      </c>
      <c r="G12" s="56">
        <v>13.81706</v>
      </c>
      <c r="H12" s="56">
        <v>11.411110000000001</v>
      </c>
      <c r="I12" s="56">
        <v>5.6101999999999999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105.04844</v>
      </c>
      <c r="Q12" s="185">
        <v>0.34600080682700002</v>
      </c>
    </row>
    <row r="13" spans="1:17" ht="14.4" customHeight="1" x14ac:dyDescent="0.3">
      <c r="A13" s="19" t="s">
        <v>41</v>
      </c>
      <c r="B13" s="55">
        <v>1974.3860521393301</v>
      </c>
      <c r="C13" s="56">
        <v>164.53217101161101</v>
      </c>
      <c r="D13" s="56">
        <v>332.42613999999998</v>
      </c>
      <c r="E13" s="56">
        <v>129.16834</v>
      </c>
      <c r="F13" s="56">
        <v>189.32754</v>
      </c>
      <c r="G13" s="56">
        <v>175.872140000001</v>
      </c>
      <c r="H13" s="56">
        <v>239.41875999999999</v>
      </c>
      <c r="I13" s="56">
        <v>177.01543000000001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1243.2283500000001</v>
      </c>
      <c r="Q13" s="185">
        <v>1.2593569010000001</v>
      </c>
    </row>
    <row r="14" spans="1:17" ht="14.4" customHeight="1" x14ac:dyDescent="0.3">
      <c r="A14" s="19" t="s">
        <v>42</v>
      </c>
      <c r="B14" s="55">
        <v>2293.4354326765101</v>
      </c>
      <c r="C14" s="56">
        <v>191.11961938970899</v>
      </c>
      <c r="D14" s="56">
        <v>264.01900000000001</v>
      </c>
      <c r="E14" s="56">
        <v>256.07400000000001</v>
      </c>
      <c r="F14" s="56">
        <v>249.28400000000099</v>
      </c>
      <c r="G14" s="56">
        <v>154.435000000001</v>
      </c>
      <c r="H14" s="56">
        <v>133.51599999999999</v>
      </c>
      <c r="I14" s="56">
        <v>127.86499999999999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1185.193</v>
      </c>
      <c r="Q14" s="185">
        <v>1.033552532688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1337.2197460175801</v>
      </c>
      <c r="C17" s="56">
        <v>111.434978834799</v>
      </c>
      <c r="D17" s="56">
        <v>45.391419999999997</v>
      </c>
      <c r="E17" s="56">
        <v>29.02009</v>
      </c>
      <c r="F17" s="56">
        <v>91.061070000000001</v>
      </c>
      <c r="G17" s="56">
        <v>98.426230000000004</v>
      </c>
      <c r="H17" s="56">
        <v>140.51580000000001</v>
      </c>
      <c r="I17" s="56">
        <v>125.61532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530.02993000000095</v>
      </c>
      <c r="Q17" s="185">
        <v>0.79273422573700003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4.9939999999999998</v>
      </c>
      <c r="E18" s="56">
        <v>0</v>
      </c>
      <c r="F18" s="56">
        <v>4.3550000000000004</v>
      </c>
      <c r="G18" s="56">
        <v>0</v>
      </c>
      <c r="H18" s="56">
        <v>12.936999999999999</v>
      </c>
      <c r="I18" s="56">
        <v>3.593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25.879000000000001</v>
      </c>
      <c r="Q18" s="185" t="s">
        <v>329</v>
      </c>
    </row>
    <row r="19" spans="1:17" ht="14.4" customHeight="1" x14ac:dyDescent="0.3">
      <c r="A19" s="19" t="s">
        <v>47</v>
      </c>
      <c r="B19" s="55">
        <v>2841.3164236160701</v>
      </c>
      <c r="C19" s="56">
        <v>236.77636863467299</v>
      </c>
      <c r="D19" s="56">
        <v>270.01355000000001</v>
      </c>
      <c r="E19" s="56">
        <v>183.57138</v>
      </c>
      <c r="F19" s="56">
        <v>382.21082000000098</v>
      </c>
      <c r="G19" s="56">
        <v>237.40239000000099</v>
      </c>
      <c r="H19" s="56">
        <v>235.97269</v>
      </c>
      <c r="I19" s="56">
        <v>204.75979000000001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1513.9306200000001</v>
      </c>
      <c r="Q19" s="185">
        <v>1.0656543617709999</v>
      </c>
    </row>
    <row r="20" spans="1:17" ht="14.4" customHeight="1" x14ac:dyDescent="0.3">
      <c r="A20" s="19" t="s">
        <v>48</v>
      </c>
      <c r="B20" s="55">
        <v>68759.480999999796</v>
      </c>
      <c r="C20" s="56">
        <v>5729.9567499999903</v>
      </c>
      <c r="D20" s="56">
        <v>5791.4733800000004</v>
      </c>
      <c r="E20" s="56">
        <v>5605.8909899999999</v>
      </c>
      <c r="F20" s="56">
        <v>5783.0452400000204</v>
      </c>
      <c r="G20" s="56">
        <v>5684.8739000000296</v>
      </c>
      <c r="H20" s="56">
        <v>5872.1706000000004</v>
      </c>
      <c r="I20" s="56">
        <v>5458.7649799999999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34196.219089999999</v>
      </c>
      <c r="Q20" s="185">
        <v>0.99466193149399995</v>
      </c>
    </row>
    <row r="21" spans="1:17" ht="14.4" customHeight="1" x14ac:dyDescent="0.3">
      <c r="A21" s="20" t="s">
        <v>49</v>
      </c>
      <c r="B21" s="55">
        <v>6293.6676319958397</v>
      </c>
      <c r="C21" s="56">
        <v>524.47230266632005</v>
      </c>
      <c r="D21" s="56">
        <v>457.37799999999999</v>
      </c>
      <c r="E21" s="56">
        <v>457.37599999999998</v>
      </c>
      <c r="F21" s="56">
        <v>460.40100000000098</v>
      </c>
      <c r="G21" s="56">
        <v>460.401000000002</v>
      </c>
      <c r="H21" s="56">
        <v>460.4</v>
      </c>
      <c r="I21" s="56">
        <v>454.46600000000001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2750.422</v>
      </c>
      <c r="Q21" s="185">
        <v>0.87402836019399999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40.987229999999997</v>
      </c>
      <c r="E22" s="56">
        <v>369.35885000000002</v>
      </c>
      <c r="F22" s="56">
        <v>48.506700000000002</v>
      </c>
      <c r="G22" s="56">
        <v>57.005519999999997</v>
      </c>
      <c r="H22" s="56">
        <v>29.599150000000002</v>
      </c>
      <c r="I22" s="56">
        <v>8.4580000000000002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553.91544999999996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2.91038304567337E-11</v>
      </c>
      <c r="C24" s="56">
        <v>5.4569682106375702E-12</v>
      </c>
      <c r="D24" s="56">
        <v>15.458249999999</v>
      </c>
      <c r="E24" s="56">
        <v>3.7770999999970001</v>
      </c>
      <c r="F24" s="56">
        <v>1.879999996E-3</v>
      </c>
      <c r="G24" s="56">
        <v>-1.0499999999999999E-3</v>
      </c>
      <c r="H24" s="56">
        <v>27.619160000002999</v>
      </c>
      <c r="I24" s="56">
        <v>14.052889999996999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60.908229999992997</v>
      </c>
      <c r="Q24" s="185"/>
    </row>
    <row r="25" spans="1:17" ht="14.4" customHeight="1" x14ac:dyDescent="0.3">
      <c r="A25" s="21" t="s">
        <v>53</v>
      </c>
      <c r="B25" s="58">
        <v>152168.37980950801</v>
      </c>
      <c r="C25" s="59">
        <v>12680.698317459</v>
      </c>
      <c r="D25" s="59">
        <v>14643.82249</v>
      </c>
      <c r="E25" s="59">
        <v>12547.965550000001</v>
      </c>
      <c r="F25" s="59">
        <v>13714.88775</v>
      </c>
      <c r="G25" s="59">
        <v>15328.5601100001</v>
      </c>
      <c r="H25" s="59">
        <v>11541.997820000001</v>
      </c>
      <c r="I25" s="59">
        <v>12070.475549999999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79847.709270000094</v>
      </c>
      <c r="Q25" s="186">
        <v>1.0494651959879999</v>
      </c>
    </row>
    <row r="26" spans="1:17" ht="14.4" customHeight="1" x14ac:dyDescent="0.3">
      <c r="A26" s="19" t="s">
        <v>54</v>
      </c>
      <c r="B26" s="55">
        <v>11231.022196186599</v>
      </c>
      <c r="C26" s="56">
        <v>935.91851634887996</v>
      </c>
      <c r="D26" s="56">
        <v>960.56230000000005</v>
      </c>
      <c r="E26" s="56">
        <v>958.39417000000003</v>
      </c>
      <c r="F26" s="56">
        <v>993.52108999999996</v>
      </c>
      <c r="G26" s="56">
        <v>1037.6891800000001</v>
      </c>
      <c r="H26" s="56">
        <v>944.32818999999995</v>
      </c>
      <c r="I26" s="56">
        <v>1117.62318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6012.1181100000003</v>
      </c>
      <c r="Q26" s="185">
        <v>1.070627055129</v>
      </c>
    </row>
    <row r="27" spans="1:17" ht="14.4" customHeight="1" x14ac:dyDescent="0.3">
      <c r="A27" s="22" t="s">
        <v>55</v>
      </c>
      <c r="B27" s="58">
        <v>163399.40200569399</v>
      </c>
      <c r="C27" s="59">
        <v>13616.616833807901</v>
      </c>
      <c r="D27" s="59">
        <v>15604.38479</v>
      </c>
      <c r="E27" s="59">
        <v>13506.35972</v>
      </c>
      <c r="F27" s="59">
        <v>14708.40884</v>
      </c>
      <c r="G27" s="59">
        <v>16366.2492900001</v>
      </c>
      <c r="H27" s="59">
        <v>12486.326010000001</v>
      </c>
      <c r="I27" s="59">
        <v>13188.09873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85859.827380000104</v>
      </c>
      <c r="Q27" s="186">
        <v>1.05091972585</v>
      </c>
    </row>
    <row r="28" spans="1:17" ht="14.4" customHeight="1" x14ac:dyDescent="0.3">
      <c r="A28" s="20" t="s">
        <v>56</v>
      </c>
      <c r="B28" s="55">
        <v>207.23327640504399</v>
      </c>
      <c r="C28" s="56">
        <v>17.269439700420001</v>
      </c>
      <c r="D28" s="56">
        <v>0.1419</v>
      </c>
      <c r="E28" s="56">
        <v>5.2900000000000003E-2</v>
      </c>
      <c r="F28" s="56">
        <v>0.97399999999999998</v>
      </c>
      <c r="G28" s="56">
        <v>21.696709999999999</v>
      </c>
      <c r="H28" s="56">
        <v>0</v>
      </c>
      <c r="I28" s="56">
        <v>10.54261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33.408119999999997</v>
      </c>
      <c r="Q28" s="185">
        <v>0.32242041991999998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146644.97257560299</v>
      </c>
      <c r="C6" s="701">
        <v>148731.05549</v>
      </c>
      <c r="D6" s="702">
        <v>2086.0829143968599</v>
      </c>
      <c r="E6" s="703">
        <v>1.0142253967370001</v>
      </c>
      <c r="F6" s="701">
        <v>152168.37980950801</v>
      </c>
      <c r="G6" s="702">
        <v>76084.189904753905</v>
      </c>
      <c r="H6" s="704">
        <v>12070.475549999999</v>
      </c>
      <c r="I6" s="701">
        <v>79847.709270000094</v>
      </c>
      <c r="J6" s="702">
        <v>3763.5193652462199</v>
      </c>
      <c r="K6" s="705">
        <v>0.52473259799399996</v>
      </c>
    </row>
    <row r="7" spans="1:11" ht="14.4" customHeight="1" thickBot="1" x14ac:dyDescent="0.35">
      <c r="A7" s="720" t="s">
        <v>332</v>
      </c>
      <c r="B7" s="701">
        <v>75003.395315962698</v>
      </c>
      <c r="C7" s="701">
        <v>71708.529479999997</v>
      </c>
      <c r="D7" s="702">
        <v>-3294.8658359626702</v>
      </c>
      <c r="E7" s="703">
        <v>0.95607044424999998</v>
      </c>
      <c r="F7" s="701">
        <v>72936.695007878399</v>
      </c>
      <c r="G7" s="702">
        <v>36468.3475039392</v>
      </c>
      <c r="H7" s="704">
        <v>5800.7687999999998</v>
      </c>
      <c r="I7" s="701">
        <v>40216.412540000099</v>
      </c>
      <c r="J7" s="702">
        <v>3748.0650360608502</v>
      </c>
      <c r="K7" s="705">
        <v>0.55138791983400004</v>
      </c>
    </row>
    <row r="8" spans="1:11" ht="14.4" customHeight="1" thickBot="1" x14ac:dyDescent="0.35">
      <c r="A8" s="721" t="s">
        <v>333</v>
      </c>
      <c r="B8" s="701">
        <v>72650.888084930397</v>
      </c>
      <c r="C8" s="701">
        <v>69395.234479999999</v>
      </c>
      <c r="D8" s="702">
        <v>-3255.65360493046</v>
      </c>
      <c r="E8" s="703">
        <v>0.95518769706999995</v>
      </c>
      <c r="F8" s="701">
        <v>70643.259575201897</v>
      </c>
      <c r="G8" s="702">
        <v>35321.629787600999</v>
      </c>
      <c r="H8" s="704">
        <v>5672.9038</v>
      </c>
      <c r="I8" s="701">
        <v>39031.2195400001</v>
      </c>
      <c r="J8" s="702">
        <v>3709.5897523990998</v>
      </c>
      <c r="K8" s="705">
        <v>0.55251158815000001</v>
      </c>
    </row>
    <row r="9" spans="1:11" ht="14.4" customHeight="1" thickBot="1" x14ac:dyDescent="0.35">
      <c r="A9" s="722" t="s">
        <v>334</v>
      </c>
      <c r="B9" s="706">
        <v>0</v>
      </c>
      <c r="C9" s="706">
        <v>5.4799999999999996E-3</v>
      </c>
      <c r="D9" s="707">
        <v>5.4799999999999996E-3</v>
      </c>
      <c r="E9" s="708" t="s">
        <v>329</v>
      </c>
      <c r="F9" s="706">
        <v>0</v>
      </c>
      <c r="G9" s="707">
        <v>0</v>
      </c>
      <c r="H9" s="709">
        <v>3.2299999999999998E-3</v>
      </c>
      <c r="I9" s="706">
        <v>7.5900000000000004E-3</v>
      </c>
      <c r="J9" s="707">
        <v>7.5900000000000004E-3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5.4799999999999996E-3</v>
      </c>
      <c r="D10" s="702">
        <v>5.4799999999999996E-3</v>
      </c>
      <c r="E10" s="711" t="s">
        <v>329</v>
      </c>
      <c r="F10" s="701">
        <v>0</v>
      </c>
      <c r="G10" s="702">
        <v>0</v>
      </c>
      <c r="H10" s="704">
        <v>3.2299999999999998E-3</v>
      </c>
      <c r="I10" s="701">
        <v>7.5900000000000004E-3</v>
      </c>
      <c r="J10" s="702">
        <v>7.5900000000000004E-3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6982.8366593399196</v>
      </c>
      <c r="C11" s="706">
        <v>6729.2290300000004</v>
      </c>
      <c r="D11" s="707">
        <v>-253.60762933992399</v>
      </c>
      <c r="E11" s="713">
        <v>0.963681288606</v>
      </c>
      <c r="F11" s="706">
        <v>7825.3345347882596</v>
      </c>
      <c r="G11" s="707">
        <v>3912.6672673941298</v>
      </c>
      <c r="H11" s="709">
        <v>542.41117999999994</v>
      </c>
      <c r="I11" s="706">
        <v>3273.3291300000001</v>
      </c>
      <c r="J11" s="707">
        <v>-639.33813739412301</v>
      </c>
      <c r="K11" s="714">
        <v>0.41829893858799999</v>
      </c>
    </row>
    <row r="12" spans="1:11" ht="14.4" customHeight="1" thickBot="1" x14ac:dyDescent="0.35">
      <c r="A12" s="723" t="s">
        <v>337</v>
      </c>
      <c r="B12" s="701">
        <v>5004.4693410193504</v>
      </c>
      <c r="C12" s="701">
        <v>4610.6326600000002</v>
      </c>
      <c r="D12" s="702">
        <v>-393.83668101935501</v>
      </c>
      <c r="E12" s="703">
        <v>0.92130300853400005</v>
      </c>
      <c r="F12" s="701">
        <v>4794.7345347882501</v>
      </c>
      <c r="G12" s="702">
        <v>2397.3672673941301</v>
      </c>
      <c r="H12" s="704">
        <v>310.01251999999999</v>
      </c>
      <c r="I12" s="701">
        <v>1789.50578</v>
      </c>
      <c r="J12" s="702">
        <v>-607.86148739412499</v>
      </c>
      <c r="K12" s="705">
        <v>0.37322311944800002</v>
      </c>
    </row>
    <row r="13" spans="1:11" ht="14.4" customHeight="1" thickBot="1" x14ac:dyDescent="0.35">
      <c r="A13" s="723" t="s">
        <v>338</v>
      </c>
      <c r="B13" s="701">
        <v>220.11608187221799</v>
      </c>
      <c r="C13" s="701">
        <v>330.67628999999999</v>
      </c>
      <c r="D13" s="702">
        <v>110.560208127782</v>
      </c>
      <c r="E13" s="703">
        <v>1.5022813743879999</v>
      </c>
      <c r="F13" s="701">
        <v>300</v>
      </c>
      <c r="G13" s="702">
        <v>150</v>
      </c>
      <c r="H13" s="704">
        <v>3.9929999999999999</v>
      </c>
      <c r="I13" s="701">
        <v>58.511380000000003</v>
      </c>
      <c r="J13" s="702">
        <v>-91.488619999999003</v>
      </c>
      <c r="K13" s="705">
        <v>0.19503793333300001</v>
      </c>
    </row>
    <row r="14" spans="1:11" ht="14.4" customHeight="1" thickBot="1" x14ac:dyDescent="0.35">
      <c r="A14" s="723" t="s">
        <v>339</v>
      </c>
      <c r="B14" s="701">
        <v>160</v>
      </c>
      <c r="C14" s="701">
        <v>146.11526000000001</v>
      </c>
      <c r="D14" s="702">
        <v>-13.884740000000001</v>
      </c>
      <c r="E14" s="703">
        <v>0.91322037499999997</v>
      </c>
      <c r="F14" s="701">
        <v>140</v>
      </c>
      <c r="G14" s="702">
        <v>70</v>
      </c>
      <c r="H14" s="704">
        <v>17.063140000000001</v>
      </c>
      <c r="I14" s="701">
        <v>62.901980000000002</v>
      </c>
      <c r="J14" s="702">
        <v>-7.0980199999989999</v>
      </c>
      <c r="K14" s="705">
        <v>0.44929985714199999</v>
      </c>
    </row>
    <row r="15" spans="1:11" ht="14.4" customHeight="1" thickBot="1" x14ac:dyDescent="0.35">
      <c r="A15" s="723" t="s">
        <v>340</v>
      </c>
      <c r="B15" s="701">
        <v>560</v>
      </c>
      <c r="C15" s="701">
        <v>777.80880000000002</v>
      </c>
      <c r="D15" s="702">
        <v>217.80879999999999</v>
      </c>
      <c r="E15" s="703">
        <v>1.388944285714</v>
      </c>
      <c r="F15" s="701">
        <v>720</v>
      </c>
      <c r="G15" s="702">
        <v>360</v>
      </c>
      <c r="H15" s="704">
        <v>0</v>
      </c>
      <c r="I15" s="701">
        <v>353.04280000000102</v>
      </c>
      <c r="J15" s="702">
        <v>-6.9571999999990002</v>
      </c>
      <c r="K15" s="705">
        <v>0.49033722222199999</v>
      </c>
    </row>
    <row r="16" spans="1:11" ht="14.4" customHeight="1" thickBot="1" x14ac:dyDescent="0.35">
      <c r="A16" s="723" t="s">
        <v>341</v>
      </c>
      <c r="B16" s="701">
        <v>18.463462741886001</v>
      </c>
      <c r="C16" s="701">
        <v>0</v>
      </c>
      <c r="D16" s="702">
        <v>-18.463462741886001</v>
      </c>
      <c r="E16" s="703">
        <v>0</v>
      </c>
      <c r="F16" s="701">
        <v>1030</v>
      </c>
      <c r="G16" s="702">
        <v>515</v>
      </c>
      <c r="H16" s="704">
        <v>147.9589</v>
      </c>
      <c r="I16" s="701">
        <v>621.80124000000103</v>
      </c>
      <c r="J16" s="702">
        <v>106.801240000001</v>
      </c>
      <c r="K16" s="705">
        <v>0.60369052427100001</v>
      </c>
    </row>
    <row r="17" spans="1:11" ht="14.4" customHeight="1" thickBot="1" x14ac:dyDescent="0.35">
      <c r="A17" s="723" t="s">
        <v>342</v>
      </c>
      <c r="B17" s="701">
        <v>130</v>
      </c>
      <c r="C17" s="701">
        <v>0</v>
      </c>
      <c r="D17" s="702">
        <v>-130</v>
      </c>
      <c r="E17" s="703">
        <v>0</v>
      </c>
      <c r="F17" s="701">
        <v>0</v>
      </c>
      <c r="G17" s="702">
        <v>0</v>
      </c>
      <c r="H17" s="704">
        <v>0</v>
      </c>
      <c r="I17" s="701">
        <v>0</v>
      </c>
      <c r="J17" s="702">
        <v>0</v>
      </c>
      <c r="K17" s="705">
        <v>0</v>
      </c>
    </row>
    <row r="18" spans="1:11" ht="14.4" customHeight="1" thickBot="1" x14ac:dyDescent="0.35">
      <c r="A18" s="723" t="s">
        <v>343</v>
      </c>
      <c r="B18" s="701">
        <v>369.69785615866499</v>
      </c>
      <c r="C18" s="701">
        <v>415.76803999999998</v>
      </c>
      <c r="D18" s="702">
        <v>46.070183841334</v>
      </c>
      <c r="E18" s="703">
        <v>1.124615772241</v>
      </c>
      <c r="F18" s="701">
        <v>430</v>
      </c>
      <c r="G18" s="702">
        <v>215</v>
      </c>
      <c r="H18" s="704">
        <v>40.934840000000001</v>
      </c>
      <c r="I18" s="701">
        <v>176.06113999999999</v>
      </c>
      <c r="J18" s="702">
        <v>-38.938859999999003</v>
      </c>
      <c r="K18" s="705">
        <v>0.40944451162700002</v>
      </c>
    </row>
    <row r="19" spans="1:11" ht="14.4" customHeight="1" thickBot="1" x14ac:dyDescent="0.35">
      <c r="A19" s="723" t="s">
        <v>344</v>
      </c>
      <c r="B19" s="701">
        <v>15.089917547799001</v>
      </c>
      <c r="C19" s="701">
        <v>32.215609999999998</v>
      </c>
      <c r="D19" s="702">
        <v>17.125692452199999</v>
      </c>
      <c r="E19" s="703">
        <v>2.134909610867</v>
      </c>
      <c r="F19" s="701">
        <v>35</v>
      </c>
      <c r="G19" s="702">
        <v>17.5</v>
      </c>
      <c r="H19" s="704">
        <v>0.36424000000000001</v>
      </c>
      <c r="I19" s="701">
        <v>9.0715599999999998</v>
      </c>
      <c r="J19" s="702">
        <v>-8.4284400000000002</v>
      </c>
      <c r="K19" s="705">
        <v>0.25918742857100002</v>
      </c>
    </row>
    <row r="20" spans="1:11" ht="14.4" customHeight="1" thickBot="1" x14ac:dyDescent="0.35">
      <c r="A20" s="723" t="s">
        <v>345</v>
      </c>
      <c r="B20" s="701">
        <v>230</v>
      </c>
      <c r="C20" s="701">
        <v>164.92963</v>
      </c>
      <c r="D20" s="702">
        <v>-65.070369999999997</v>
      </c>
      <c r="E20" s="703">
        <v>0.71708534782599997</v>
      </c>
      <c r="F20" s="701">
        <v>115.6</v>
      </c>
      <c r="G20" s="702">
        <v>57.8</v>
      </c>
      <c r="H20" s="704">
        <v>0</v>
      </c>
      <c r="I20" s="701">
        <v>88.98648</v>
      </c>
      <c r="J20" s="702">
        <v>31.18648</v>
      </c>
      <c r="K20" s="705">
        <v>0.76977923875400001</v>
      </c>
    </row>
    <row r="21" spans="1:11" ht="14.4" customHeight="1" thickBot="1" x14ac:dyDescent="0.35">
      <c r="A21" s="723" t="s">
        <v>346</v>
      </c>
      <c r="B21" s="701">
        <v>275</v>
      </c>
      <c r="C21" s="701">
        <v>251.08274</v>
      </c>
      <c r="D21" s="702">
        <v>-23.917259999999999</v>
      </c>
      <c r="E21" s="703">
        <v>0.91302814545400002</v>
      </c>
      <c r="F21" s="701">
        <v>260</v>
      </c>
      <c r="G21" s="702">
        <v>130</v>
      </c>
      <c r="H21" s="704">
        <v>22.084540000000001</v>
      </c>
      <c r="I21" s="701">
        <v>113.44677</v>
      </c>
      <c r="J21" s="702">
        <v>-16.553229999999001</v>
      </c>
      <c r="K21" s="705">
        <v>0.43633373076900001</v>
      </c>
    </row>
    <row r="22" spans="1:11" ht="14.4" customHeight="1" thickBot="1" x14ac:dyDescent="0.35">
      <c r="A22" s="722" t="s">
        <v>347</v>
      </c>
      <c r="B22" s="706">
        <v>1062.54336832134</v>
      </c>
      <c r="C22" s="706">
        <v>1368.2</v>
      </c>
      <c r="D22" s="707">
        <v>305.65663167865699</v>
      </c>
      <c r="E22" s="713">
        <v>1.2876650881189999</v>
      </c>
      <c r="F22" s="706">
        <v>1356.7879879572299</v>
      </c>
      <c r="G22" s="707">
        <v>678.39399397861598</v>
      </c>
      <c r="H22" s="709">
        <v>118.205</v>
      </c>
      <c r="I22" s="706">
        <v>458.09500000000003</v>
      </c>
      <c r="J22" s="707">
        <v>-220.29899397861499</v>
      </c>
      <c r="K22" s="714">
        <v>0.33763196908100002</v>
      </c>
    </row>
    <row r="23" spans="1:11" ht="14.4" customHeight="1" thickBot="1" x14ac:dyDescent="0.35">
      <c r="A23" s="723" t="s">
        <v>348</v>
      </c>
      <c r="B23" s="701">
        <v>849.46118815901605</v>
      </c>
      <c r="C23" s="701">
        <v>1161.43</v>
      </c>
      <c r="D23" s="702">
        <v>311.96881184098498</v>
      </c>
      <c r="E23" s="703">
        <v>1.367254933114</v>
      </c>
      <c r="F23" s="701">
        <v>1159.1402394045799</v>
      </c>
      <c r="G23" s="702">
        <v>579.570119702292</v>
      </c>
      <c r="H23" s="704">
        <v>107.345</v>
      </c>
      <c r="I23" s="701">
        <v>397.71499999999997</v>
      </c>
      <c r="J23" s="702">
        <v>-181.855119702292</v>
      </c>
      <c r="K23" s="705">
        <v>0.34311206399299998</v>
      </c>
    </row>
    <row r="24" spans="1:11" ht="14.4" customHeight="1" thickBot="1" x14ac:dyDescent="0.35">
      <c r="A24" s="723" t="s">
        <v>349</v>
      </c>
      <c r="B24" s="701">
        <v>213.082180162328</v>
      </c>
      <c r="C24" s="701">
        <v>206.77</v>
      </c>
      <c r="D24" s="702">
        <v>-6.3121801623270004</v>
      </c>
      <c r="E24" s="703">
        <v>0.97037678064999999</v>
      </c>
      <c r="F24" s="701">
        <v>197.64774855264699</v>
      </c>
      <c r="G24" s="702">
        <v>98.823874276322996</v>
      </c>
      <c r="H24" s="704">
        <v>10.86</v>
      </c>
      <c r="I24" s="701">
        <v>60.38</v>
      </c>
      <c r="J24" s="702">
        <v>-38.443874276323001</v>
      </c>
      <c r="K24" s="705">
        <v>0.30549298153900001</v>
      </c>
    </row>
    <row r="25" spans="1:11" ht="14.4" customHeight="1" thickBot="1" x14ac:dyDescent="0.35">
      <c r="A25" s="722" t="s">
        <v>350</v>
      </c>
      <c r="B25" s="706">
        <v>60422.015180798102</v>
      </c>
      <c r="C25" s="706">
        <v>56972.311800000003</v>
      </c>
      <c r="D25" s="707">
        <v>-3449.7033807980602</v>
      </c>
      <c r="E25" s="713">
        <v>0.94290651560500005</v>
      </c>
      <c r="F25" s="706">
        <v>57170.337269085103</v>
      </c>
      <c r="G25" s="707">
        <v>28585.168634542599</v>
      </c>
      <c r="H25" s="709">
        <v>4673.9428399999997</v>
      </c>
      <c r="I25" s="706">
        <v>33039.732340000002</v>
      </c>
      <c r="J25" s="707">
        <v>4454.56370545748</v>
      </c>
      <c r="K25" s="714">
        <v>0.57791739419800003</v>
      </c>
    </row>
    <row r="26" spans="1:11" ht="14.4" customHeight="1" thickBot="1" x14ac:dyDescent="0.35">
      <c r="A26" s="723" t="s">
        <v>351</v>
      </c>
      <c r="B26" s="701">
        <v>17900</v>
      </c>
      <c r="C26" s="701">
        <v>14094.015069999999</v>
      </c>
      <c r="D26" s="702">
        <v>-3805.9849300000001</v>
      </c>
      <c r="E26" s="703">
        <v>0.78737514357500005</v>
      </c>
      <c r="F26" s="701">
        <v>14399.695938565101</v>
      </c>
      <c r="G26" s="702">
        <v>7199.8479692825704</v>
      </c>
      <c r="H26" s="704">
        <v>1113.5280700000001</v>
      </c>
      <c r="I26" s="701">
        <v>7788.8297700000103</v>
      </c>
      <c r="J26" s="702">
        <v>588.98180071743604</v>
      </c>
      <c r="K26" s="705">
        <v>0.540902377607</v>
      </c>
    </row>
    <row r="27" spans="1:11" ht="14.4" customHeight="1" thickBot="1" x14ac:dyDescent="0.35">
      <c r="A27" s="723" t="s">
        <v>352</v>
      </c>
      <c r="B27" s="701">
        <v>8000.4</v>
      </c>
      <c r="C27" s="701">
        <v>7804.2746299999999</v>
      </c>
      <c r="D27" s="702">
        <v>-196.12536999999799</v>
      </c>
      <c r="E27" s="703">
        <v>0.97548555447200003</v>
      </c>
      <c r="F27" s="701">
        <v>8000.1457892917397</v>
      </c>
      <c r="G27" s="702">
        <v>4000.0728946458698</v>
      </c>
      <c r="H27" s="704">
        <v>935.22271000000001</v>
      </c>
      <c r="I27" s="701">
        <v>4036.1068500000101</v>
      </c>
      <c r="J27" s="702">
        <v>36.033955354135998</v>
      </c>
      <c r="K27" s="705">
        <v>0.50450416233600004</v>
      </c>
    </row>
    <row r="28" spans="1:11" ht="14.4" customHeight="1" thickBot="1" x14ac:dyDescent="0.35">
      <c r="A28" s="723" t="s">
        <v>353</v>
      </c>
      <c r="B28" s="701">
        <v>23500.400000000001</v>
      </c>
      <c r="C28" s="701">
        <v>22823.92196</v>
      </c>
      <c r="D28" s="702">
        <v>-676.47804000001304</v>
      </c>
      <c r="E28" s="703">
        <v>0.97121419039599999</v>
      </c>
      <c r="F28" s="701">
        <v>22800.4955412282</v>
      </c>
      <c r="G28" s="702">
        <v>11400.2477706141</v>
      </c>
      <c r="H28" s="704">
        <v>1275.70246</v>
      </c>
      <c r="I28" s="701">
        <v>14570.334000000001</v>
      </c>
      <c r="J28" s="702">
        <v>3170.0862293859</v>
      </c>
      <c r="K28" s="705">
        <v>0.63903584786800005</v>
      </c>
    </row>
    <row r="29" spans="1:11" ht="14.4" customHeight="1" thickBot="1" x14ac:dyDescent="0.35">
      <c r="A29" s="723" t="s">
        <v>354</v>
      </c>
      <c r="B29" s="701">
        <v>2100</v>
      </c>
      <c r="C29" s="701">
        <v>2402.73218</v>
      </c>
      <c r="D29" s="702">
        <v>302.73218000000003</v>
      </c>
      <c r="E29" s="703">
        <v>1.1441581809520001</v>
      </c>
      <c r="F29" s="701">
        <v>2310</v>
      </c>
      <c r="G29" s="702">
        <v>1155</v>
      </c>
      <c r="H29" s="704">
        <v>407.42563000000001</v>
      </c>
      <c r="I29" s="701">
        <v>2081.3312099999998</v>
      </c>
      <c r="J29" s="702">
        <v>926.33121000000199</v>
      </c>
      <c r="K29" s="705">
        <v>0.90100918181800005</v>
      </c>
    </row>
    <row r="30" spans="1:11" ht="14.4" customHeight="1" thickBot="1" x14ac:dyDescent="0.35">
      <c r="A30" s="723" t="s">
        <v>355</v>
      </c>
      <c r="B30" s="701">
        <v>20</v>
      </c>
      <c r="C30" s="701">
        <v>15.23884</v>
      </c>
      <c r="D30" s="702">
        <v>-4.7611600000000003</v>
      </c>
      <c r="E30" s="703">
        <v>0.76194200000000001</v>
      </c>
      <c r="F30" s="701">
        <v>15</v>
      </c>
      <c r="G30" s="702">
        <v>7.5</v>
      </c>
      <c r="H30" s="704">
        <v>0</v>
      </c>
      <c r="I30" s="701">
        <v>2.35494</v>
      </c>
      <c r="J30" s="702">
        <v>-5.14506</v>
      </c>
      <c r="K30" s="705">
        <v>0.156996</v>
      </c>
    </row>
    <row r="31" spans="1:11" ht="14.4" customHeight="1" thickBot="1" x14ac:dyDescent="0.35">
      <c r="A31" s="723" t="s">
        <v>356</v>
      </c>
      <c r="B31" s="701">
        <v>0.30759026297600001</v>
      </c>
      <c r="C31" s="701">
        <v>0</v>
      </c>
      <c r="D31" s="702">
        <v>-0.30759026297600001</v>
      </c>
      <c r="E31" s="703">
        <v>0</v>
      </c>
      <c r="F31" s="701">
        <v>0</v>
      </c>
      <c r="G31" s="702">
        <v>0</v>
      </c>
      <c r="H31" s="704">
        <v>0</v>
      </c>
      <c r="I31" s="701">
        <v>0</v>
      </c>
      <c r="J31" s="702">
        <v>0</v>
      </c>
      <c r="K31" s="705">
        <v>0</v>
      </c>
    </row>
    <row r="32" spans="1:11" ht="14.4" customHeight="1" thickBot="1" x14ac:dyDescent="0.35">
      <c r="A32" s="723" t="s">
        <v>357</v>
      </c>
      <c r="B32" s="701">
        <v>1410</v>
      </c>
      <c r="C32" s="701">
        <v>1423.2492400000001</v>
      </c>
      <c r="D32" s="702">
        <v>13.24924</v>
      </c>
      <c r="E32" s="703">
        <v>1.0093966241129999</v>
      </c>
      <c r="F32" s="701">
        <v>1415</v>
      </c>
      <c r="G32" s="702">
        <v>707.5</v>
      </c>
      <c r="H32" s="704">
        <v>129.89814999999999</v>
      </c>
      <c r="I32" s="701">
        <v>815.37587000000099</v>
      </c>
      <c r="J32" s="702">
        <v>107.875870000001</v>
      </c>
      <c r="K32" s="705">
        <v>0.57623736395699998</v>
      </c>
    </row>
    <row r="33" spans="1:11" ht="14.4" customHeight="1" thickBot="1" x14ac:dyDescent="0.35">
      <c r="A33" s="723" t="s">
        <v>358</v>
      </c>
      <c r="B33" s="701">
        <v>3540.9075905350901</v>
      </c>
      <c r="C33" s="701">
        <v>4217.8640100000002</v>
      </c>
      <c r="D33" s="702">
        <v>676.95641946491196</v>
      </c>
      <c r="E33" s="703">
        <v>1.191181611537</v>
      </c>
      <c r="F33" s="701">
        <v>4000</v>
      </c>
      <c r="G33" s="702">
        <v>2000</v>
      </c>
      <c r="H33" s="704">
        <v>429.28692000000001</v>
      </c>
      <c r="I33" s="701">
        <v>2475.7999100000002</v>
      </c>
      <c r="J33" s="702">
        <v>475.799910000002</v>
      </c>
      <c r="K33" s="705">
        <v>0.61894997750000003</v>
      </c>
    </row>
    <row r="34" spans="1:11" ht="14.4" customHeight="1" thickBot="1" x14ac:dyDescent="0.35">
      <c r="A34" s="723" t="s">
        <v>359</v>
      </c>
      <c r="B34" s="701">
        <v>90</v>
      </c>
      <c r="C34" s="701">
        <v>105.71290999999999</v>
      </c>
      <c r="D34" s="702">
        <v>15.712910000000001</v>
      </c>
      <c r="E34" s="703">
        <v>1.1745878888879999</v>
      </c>
      <c r="F34" s="701">
        <v>75</v>
      </c>
      <c r="G34" s="702">
        <v>37.5</v>
      </c>
      <c r="H34" s="704">
        <v>6.1020000000000003</v>
      </c>
      <c r="I34" s="701">
        <v>30.91319</v>
      </c>
      <c r="J34" s="702">
        <v>-6.5868099999989997</v>
      </c>
      <c r="K34" s="705">
        <v>0.41217586666599998</v>
      </c>
    </row>
    <row r="35" spans="1:11" ht="14.4" customHeight="1" thickBot="1" x14ac:dyDescent="0.35">
      <c r="A35" s="723" t="s">
        <v>360</v>
      </c>
      <c r="B35" s="701">
        <v>740</v>
      </c>
      <c r="C35" s="701">
        <v>797.22454000000005</v>
      </c>
      <c r="D35" s="702">
        <v>57.224539999999003</v>
      </c>
      <c r="E35" s="703">
        <v>1.0773304594590001</v>
      </c>
      <c r="F35" s="701">
        <v>770</v>
      </c>
      <c r="G35" s="702">
        <v>385</v>
      </c>
      <c r="H35" s="704">
        <v>72.296999999999997</v>
      </c>
      <c r="I35" s="701">
        <v>386.39526999999998</v>
      </c>
      <c r="J35" s="702">
        <v>1.39527</v>
      </c>
      <c r="K35" s="705">
        <v>0.50181203896100002</v>
      </c>
    </row>
    <row r="36" spans="1:11" ht="14.4" customHeight="1" thickBot="1" x14ac:dyDescent="0.35">
      <c r="A36" s="723" t="s">
        <v>361</v>
      </c>
      <c r="B36" s="701">
        <v>100</v>
      </c>
      <c r="C36" s="701">
        <v>80.042460000000005</v>
      </c>
      <c r="D36" s="702">
        <v>-19.957540000000002</v>
      </c>
      <c r="E36" s="703">
        <v>0.80042460000000004</v>
      </c>
      <c r="F36" s="701">
        <v>90</v>
      </c>
      <c r="G36" s="702">
        <v>45</v>
      </c>
      <c r="H36" s="704">
        <v>8.5676400000000008</v>
      </c>
      <c r="I36" s="701">
        <v>46.129910000000002</v>
      </c>
      <c r="J36" s="702">
        <v>1.12991</v>
      </c>
      <c r="K36" s="705">
        <v>0.51255455555499996</v>
      </c>
    </row>
    <row r="37" spans="1:11" ht="14.4" customHeight="1" thickBot="1" x14ac:dyDescent="0.35">
      <c r="A37" s="723" t="s">
        <v>362</v>
      </c>
      <c r="B37" s="701">
        <v>300</v>
      </c>
      <c r="C37" s="701">
        <v>394.24277999999998</v>
      </c>
      <c r="D37" s="702">
        <v>94.242779999999001</v>
      </c>
      <c r="E37" s="703">
        <v>1.3141426</v>
      </c>
      <c r="F37" s="701">
        <v>390</v>
      </c>
      <c r="G37" s="702">
        <v>195</v>
      </c>
      <c r="H37" s="704">
        <v>44.631549999999997</v>
      </c>
      <c r="I37" s="701">
        <v>227.72370000000001</v>
      </c>
      <c r="J37" s="702">
        <v>32.723700000000001</v>
      </c>
      <c r="K37" s="705">
        <v>0.58390692307600001</v>
      </c>
    </row>
    <row r="38" spans="1:11" ht="14.4" customHeight="1" thickBot="1" x14ac:dyDescent="0.35">
      <c r="A38" s="723" t="s">
        <v>363</v>
      </c>
      <c r="B38" s="701">
        <v>300</v>
      </c>
      <c r="C38" s="701">
        <v>265.70391000000001</v>
      </c>
      <c r="D38" s="702">
        <v>-34.29609</v>
      </c>
      <c r="E38" s="703">
        <v>0.88567969999999996</v>
      </c>
      <c r="F38" s="701">
        <v>300</v>
      </c>
      <c r="G38" s="702">
        <v>150</v>
      </c>
      <c r="H38" s="704">
        <v>109.39615999999999</v>
      </c>
      <c r="I38" s="701">
        <v>112.37034</v>
      </c>
      <c r="J38" s="702">
        <v>-37.629660000000001</v>
      </c>
      <c r="K38" s="705">
        <v>0.37456780000000001</v>
      </c>
    </row>
    <row r="39" spans="1:11" ht="14.4" customHeight="1" thickBot="1" x14ac:dyDescent="0.35">
      <c r="A39" s="723" t="s">
        <v>364</v>
      </c>
      <c r="B39" s="701">
        <v>2000</v>
      </c>
      <c r="C39" s="701">
        <v>2175.2413900000001</v>
      </c>
      <c r="D39" s="702">
        <v>175.24139</v>
      </c>
      <c r="E39" s="703">
        <v>1.087620695</v>
      </c>
      <c r="F39" s="701">
        <v>2250</v>
      </c>
      <c r="G39" s="702">
        <v>1125</v>
      </c>
      <c r="H39" s="704">
        <v>112.65337</v>
      </c>
      <c r="I39" s="701">
        <v>308.07569999999998</v>
      </c>
      <c r="J39" s="702">
        <v>-816.92430000000002</v>
      </c>
      <c r="K39" s="705">
        <v>0.136922533333</v>
      </c>
    </row>
    <row r="40" spans="1:11" ht="14.4" customHeight="1" thickBot="1" x14ac:dyDescent="0.35">
      <c r="A40" s="723" t="s">
        <v>365</v>
      </c>
      <c r="B40" s="701">
        <v>400</v>
      </c>
      <c r="C40" s="701">
        <v>358.33780000000002</v>
      </c>
      <c r="D40" s="702">
        <v>-41.662199999999999</v>
      </c>
      <c r="E40" s="703">
        <v>0.89584450000000004</v>
      </c>
      <c r="F40" s="701">
        <v>340</v>
      </c>
      <c r="G40" s="702">
        <v>170</v>
      </c>
      <c r="H40" s="704">
        <v>29.231179999999998</v>
      </c>
      <c r="I40" s="701">
        <v>148.67668</v>
      </c>
      <c r="J40" s="702">
        <v>-21.323319999999001</v>
      </c>
      <c r="K40" s="705">
        <v>0.43728435294099999</v>
      </c>
    </row>
    <row r="41" spans="1:11" ht="14.4" customHeight="1" thickBot="1" x14ac:dyDescent="0.35">
      <c r="A41" s="723" t="s">
        <v>366</v>
      </c>
      <c r="B41" s="701">
        <v>20</v>
      </c>
      <c r="C41" s="701">
        <v>14.51008</v>
      </c>
      <c r="D41" s="702">
        <v>-5.4899199999999997</v>
      </c>
      <c r="E41" s="703">
        <v>0.72550399999899995</v>
      </c>
      <c r="F41" s="701">
        <v>15</v>
      </c>
      <c r="G41" s="702">
        <v>7.5</v>
      </c>
      <c r="H41" s="704">
        <v>0</v>
      </c>
      <c r="I41" s="701">
        <v>0</v>
      </c>
      <c r="J41" s="702">
        <v>-7.5</v>
      </c>
      <c r="K41" s="705">
        <v>0</v>
      </c>
    </row>
    <row r="42" spans="1:11" ht="14.4" customHeight="1" thickBot="1" x14ac:dyDescent="0.35">
      <c r="A42" s="723" t="s">
        <v>367</v>
      </c>
      <c r="B42" s="701">
        <v>0</v>
      </c>
      <c r="C42" s="701">
        <v>0</v>
      </c>
      <c r="D42" s="702">
        <v>0</v>
      </c>
      <c r="E42" s="703">
        <v>1</v>
      </c>
      <c r="F42" s="701">
        <v>0</v>
      </c>
      <c r="G42" s="702">
        <v>0</v>
      </c>
      <c r="H42" s="704">
        <v>0</v>
      </c>
      <c r="I42" s="701">
        <v>9.3149999999999995</v>
      </c>
      <c r="J42" s="702">
        <v>9.3149999999999995</v>
      </c>
      <c r="K42" s="712" t="s">
        <v>368</v>
      </c>
    </row>
    <row r="43" spans="1:11" ht="14.4" customHeight="1" thickBot="1" x14ac:dyDescent="0.35">
      <c r="A43" s="722" t="s">
        <v>369</v>
      </c>
      <c r="B43" s="706">
        <v>691.01870674908901</v>
      </c>
      <c r="C43" s="706">
        <v>625.04462000000001</v>
      </c>
      <c r="D43" s="707">
        <v>-65.974086749088002</v>
      </c>
      <c r="E43" s="713">
        <v>0.90452633755800005</v>
      </c>
      <c r="F43" s="706">
        <v>635.82602787072597</v>
      </c>
      <c r="G43" s="707">
        <v>317.91301393536298</v>
      </c>
      <c r="H43" s="709">
        <v>56.254739999999998</v>
      </c>
      <c r="I43" s="706">
        <v>322.59066000000001</v>
      </c>
      <c r="J43" s="707">
        <v>4.6776460646369999</v>
      </c>
      <c r="K43" s="714">
        <v>0.50735680179700005</v>
      </c>
    </row>
    <row r="44" spans="1:11" ht="14.4" customHeight="1" thickBot="1" x14ac:dyDescent="0.35">
      <c r="A44" s="723" t="s">
        <v>370</v>
      </c>
      <c r="B44" s="701">
        <v>657.50126440552594</v>
      </c>
      <c r="C44" s="701">
        <v>532.51128000000006</v>
      </c>
      <c r="D44" s="702">
        <v>-124.989984405526</v>
      </c>
      <c r="E44" s="703">
        <v>0.80990152997099996</v>
      </c>
      <c r="F44" s="701">
        <v>541.71733041511902</v>
      </c>
      <c r="G44" s="702">
        <v>270.858665207559</v>
      </c>
      <c r="H44" s="704">
        <v>49.570810000000002</v>
      </c>
      <c r="I44" s="701">
        <v>285.06443000000002</v>
      </c>
      <c r="J44" s="702">
        <v>14.205764792441</v>
      </c>
      <c r="K44" s="705">
        <v>0.52622357453699997</v>
      </c>
    </row>
    <row r="45" spans="1:11" ht="14.4" customHeight="1" thickBot="1" x14ac:dyDescent="0.35">
      <c r="A45" s="723" t="s">
        <v>371</v>
      </c>
      <c r="B45" s="701">
        <v>33.517442343562003</v>
      </c>
      <c r="C45" s="701">
        <v>92.533339999999995</v>
      </c>
      <c r="D45" s="702">
        <v>59.015897656436998</v>
      </c>
      <c r="E45" s="703">
        <v>2.7607518214389999</v>
      </c>
      <c r="F45" s="701">
        <v>94.108697455607</v>
      </c>
      <c r="G45" s="702">
        <v>47.054348727803003</v>
      </c>
      <c r="H45" s="704">
        <v>6.6839300000000001</v>
      </c>
      <c r="I45" s="701">
        <v>37.526229999999998</v>
      </c>
      <c r="J45" s="702">
        <v>-9.5281187278029993</v>
      </c>
      <c r="K45" s="705">
        <v>0.39875411109199999</v>
      </c>
    </row>
    <row r="46" spans="1:11" ht="14.4" customHeight="1" thickBot="1" x14ac:dyDescent="0.35">
      <c r="A46" s="722" t="s">
        <v>372</v>
      </c>
      <c r="B46" s="706">
        <v>1063.08228398293</v>
      </c>
      <c r="C46" s="706">
        <v>1197.07908</v>
      </c>
      <c r="D46" s="707">
        <v>133.99679601707501</v>
      </c>
      <c r="E46" s="713">
        <v>1.1260455545500001</v>
      </c>
      <c r="F46" s="706">
        <v>1073.37270312296</v>
      </c>
      <c r="G46" s="707">
        <v>536.686351561479</v>
      </c>
      <c r="H46" s="709">
        <v>99.461179999999999</v>
      </c>
      <c r="I46" s="706">
        <v>589.18803000000105</v>
      </c>
      <c r="J46" s="707">
        <v>52.501678438520997</v>
      </c>
      <c r="K46" s="714">
        <v>0.54891281312200002</v>
      </c>
    </row>
    <row r="47" spans="1:11" ht="14.4" customHeight="1" thickBot="1" x14ac:dyDescent="0.35">
      <c r="A47" s="723" t="s">
        <v>373</v>
      </c>
      <c r="B47" s="701">
        <v>0</v>
      </c>
      <c r="C47" s="701">
        <v>23.295300000000001</v>
      </c>
      <c r="D47" s="702">
        <v>23.295300000000001</v>
      </c>
      <c r="E47" s="711" t="s">
        <v>329</v>
      </c>
      <c r="F47" s="701">
        <v>0</v>
      </c>
      <c r="G47" s="702">
        <v>0</v>
      </c>
      <c r="H47" s="704">
        <v>1.1495</v>
      </c>
      <c r="I47" s="701">
        <v>1.1494999999990001</v>
      </c>
      <c r="J47" s="702">
        <v>1.1494999999990001</v>
      </c>
      <c r="K47" s="712" t="s">
        <v>329</v>
      </c>
    </row>
    <row r="48" spans="1:11" ht="14.4" customHeight="1" thickBot="1" x14ac:dyDescent="0.35">
      <c r="A48" s="723" t="s">
        <v>374</v>
      </c>
      <c r="B48" s="701">
        <v>131.103653432371</v>
      </c>
      <c r="C48" s="701">
        <v>74.790319999999994</v>
      </c>
      <c r="D48" s="702">
        <v>-56.313333432370001</v>
      </c>
      <c r="E48" s="703">
        <v>0.57046709257799999</v>
      </c>
      <c r="F48" s="701">
        <v>75</v>
      </c>
      <c r="G48" s="702">
        <v>37.5</v>
      </c>
      <c r="H48" s="704">
        <v>7.23942</v>
      </c>
      <c r="I48" s="701">
        <v>32.30715</v>
      </c>
      <c r="J48" s="702">
        <v>-5.1928499999989999</v>
      </c>
      <c r="K48" s="705">
        <v>0.43076199999999998</v>
      </c>
    </row>
    <row r="49" spans="1:11" ht="14.4" customHeight="1" thickBot="1" x14ac:dyDescent="0.35">
      <c r="A49" s="723" t="s">
        <v>375</v>
      </c>
      <c r="B49" s="701">
        <v>435</v>
      </c>
      <c r="C49" s="701">
        <v>469.13571999999999</v>
      </c>
      <c r="D49" s="702">
        <v>34.135719999998997</v>
      </c>
      <c r="E49" s="703">
        <v>1.07847291954</v>
      </c>
      <c r="F49" s="701">
        <v>411.57572987162803</v>
      </c>
      <c r="G49" s="702">
        <v>205.78786493581401</v>
      </c>
      <c r="H49" s="704">
        <v>38.027650000000001</v>
      </c>
      <c r="I49" s="701">
        <v>217.46978999999999</v>
      </c>
      <c r="J49" s="702">
        <v>11.681925064186</v>
      </c>
      <c r="K49" s="705">
        <v>0.52838341577500003</v>
      </c>
    </row>
    <row r="50" spans="1:11" ht="14.4" customHeight="1" thickBot="1" x14ac:dyDescent="0.35">
      <c r="A50" s="723" t="s">
        <v>376</v>
      </c>
      <c r="B50" s="701">
        <v>102.32951799772501</v>
      </c>
      <c r="C50" s="701">
        <v>114.34048</v>
      </c>
      <c r="D50" s="702">
        <v>12.010962002275001</v>
      </c>
      <c r="E50" s="703">
        <v>1.1173753403440001</v>
      </c>
      <c r="F50" s="701">
        <v>115</v>
      </c>
      <c r="G50" s="702">
        <v>57.5</v>
      </c>
      <c r="H50" s="704">
        <v>8.09788</v>
      </c>
      <c r="I50" s="701">
        <v>52.246110000000002</v>
      </c>
      <c r="J50" s="702">
        <v>-5.2538899999990001</v>
      </c>
      <c r="K50" s="705">
        <v>0.454314</v>
      </c>
    </row>
    <row r="51" spans="1:11" ht="14.4" customHeight="1" thickBot="1" x14ac:dyDescent="0.35">
      <c r="A51" s="723" t="s">
        <v>377</v>
      </c>
      <c r="B51" s="701">
        <v>10.866107078952</v>
      </c>
      <c r="C51" s="701">
        <v>58.519620000000003</v>
      </c>
      <c r="D51" s="702">
        <v>47.653512921047003</v>
      </c>
      <c r="E51" s="703">
        <v>5.3855184358840003</v>
      </c>
      <c r="F51" s="701">
        <v>53.320483009919002</v>
      </c>
      <c r="G51" s="702">
        <v>26.660241504959</v>
      </c>
      <c r="H51" s="704">
        <v>1.5469999999999999</v>
      </c>
      <c r="I51" s="701">
        <v>11.499879999999999</v>
      </c>
      <c r="J51" s="702">
        <v>-15.160361504959001</v>
      </c>
      <c r="K51" s="705">
        <v>0.21567471543399999</v>
      </c>
    </row>
    <row r="52" spans="1:11" ht="14.4" customHeight="1" thickBot="1" x14ac:dyDescent="0.35">
      <c r="A52" s="723" t="s">
        <v>378</v>
      </c>
      <c r="B52" s="701">
        <v>0</v>
      </c>
      <c r="C52" s="701">
        <v>6.0122099999999996</v>
      </c>
      <c r="D52" s="702">
        <v>6.0122099999999996</v>
      </c>
      <c r="E52" s="711" t="s">
        <v>329</v>
      </c>
      <c r="F52" s="701">
        <v>5.2394330998819996</v>
      </c>
      <c r="G52" s="702">
        <v>2.6197165499409998</v>
      </c>
      <c r="H52" s="704">
        <v>1.00335</v>
      </c>
      <c r="I52" s="701">
        <v>1.4558500000000001</v>
      </c>
      <c r="J52" s="702">
        <v>-1.1638665499409999</v>
      </c>
      <c r="K52" s="705">
        <v>0.27786403075400001</v>
      </c>
    </row>
    <row r="53" spans="1:11" ht="14.4" customHeight="1" thickBot="1" x14ac:dyDescent="0.35">
      <c r="A53" s="723" t="s">
        <v>379</v>
      </c>
      <c r="B53" s="701">
        <v>0</v>
      </c>
      <c r="C53" s="701">
        <v>15.139720000000001</v>
      </c>
      <c r="D53" s="702">
        <v>15.139720000000001</v>
      </c>
      <c r="E53" s="711" t="s">
        <v>368</v>
      </c>
      <c r="F53" s="701">
        <v>0</v>
      </c>
      <c r="G53" s="702">
        <v>0</v>
      </c>
      <c r="H53" s="704">
        <v>0</v>
      </c>
      <c r="I53" s="701">
        <v>6.7057399999999996</v>
      </c>
      <c r="J53" s="702">
        <v>6.7057399999999996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13</v>
      </c>
      <c r="C54" s="701">
        <v>11.81522</v>
      </c>
      <c r="D54" s="702">
        <v>-1.1847799999999999</v>
      </c>
      <c r="E54" s="703">
        <v>0.90886307692299995</v>
      </c>
      <c r="F54" s="701">
        <v>18.082650291650001</v>
      </c>
      <c r="G54" s="702">
        <v>9.0413251458250006</v>
      </c>
      <c r="H54" s="704">
        <v>0.52102000000000004</v>
      </c>
      <c r="I54" s="701">
        <v>3.7167400000000002</v>
      </c>
      <c r="J54" s="702">
        <v>-5.324585145825</v>
      </c>
      <c r="K54" s="705">
        <v>0.20554177291699999</v>
      </c>
    </row>
    <row r="55" spans="1:11" ht="14.4" customHeight="1" thickBot="1" x14ac:dyDescent="0.35">
      <c r="A55" s="723" t="s">
        <v>381</v>
      </c>
      <c r="B55" s="701">
        <v>220</v>
      </c>
      <c r="C55" s="701">
        <v>249.23418000000001</v>
      </c>
      <c r="D55" s="702">
        <v>29.234179999999999</v>
      </c>
      <c r="E55" s="703">
        <v>1.132882636363</v>
      </c>
      <c r="F55" s="701">
        <v>250</v>
      </c>
      <c r="G55" s="702">
        <v>125</v>
      </c>
      <c r="H55" s="704">
        <v>29.199459999999998</v>
      </c>
      <c r="I55" s="701">
        <v>147.79049000000001</v>
      </c>
      <c r="J55" s="702">
        <v>22.790489999999998</v>
      </c>
      <c r="K55" s="705">
        <v>0.59116195999999999</v>
      </c>
    </row>
    <row r="56" spans="1:11" ht="14.4" customHeight="1" thickBot="1" x14ac:dyDescent="0.35">
      <c r="A56" s="723" t="s">
        <v>382</v>
      </c>
      <c r="B56" s="701">
        <v>41.833148868392001</v>
      </c>
      <c r="C56" s="701">
        <v>37.339300000000001</v>
      </c>
      <c r="D56" s="702">
        <v>-4.4938488683919999</v>
      </c>
      <c r="E56" s="703">
        <v>0.89257684420200001</v>
      </c>
      <c r="F56" s="701">
        <v>35.154406849876999</v>
      </c>
      <c r="G56" s="702">
        <v>17.577203424937998</v>
      </c>
      <c r="H56" s="704">
        <v>3.13808</v>
      </c>
      <c r="I56" s="701">
        <v>19.39489</v>
      </c>
      <c r="J56" s="702">
        <v>1.8176865750610001</v>
      </c>
      <c r="K56" s="705">
        <v>0.55170579560099997</v>
      </c>
    </row>
    <row r="57" spans="1:11" ht="14.4" customHeight="1" thickBot="1" x14ac:dyDescent="0.35">
      <c r="A57" s="723" t="s">
        <v>383</v>
      </c>
      <c r="B57" s="701">
        <v>0</v>
      </c>
      <c r="C57" s="701">
        <v>4.150499999999</v>
      </c>
      <c r="D57" s="702">
        <v>4.150499999999</v>
      </c>
      <c r="E57" s="711" t="s">
        <v>368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0</v>
      </c>
      <c r="C58" s="701">
        <v>0</v>
      </c>
      <c r="D58" s="702">
        <v>0</v>
      </c>
      <c r="E58" s="711" t="s">
        <v>329</v>
      </c>
      <c r="F58" s="701">
        <v>0</v>
      </c>
      <c r="G58" s="702">
        <v>0</v>
      </c>
      <c r="H58" s="704">
        <v>0</v>
      </c>
      <c r="I58" s="701">
        <v>15.972</v>
      </c>
      <c r="J58" s="702">
        <v>15.972</v>
      </c>
      <c r="K58" s="712" t="s">
        <v>368</v>
      </c>
    </row>
    <row r="59" spans="1:11" ht="14.4" customHeight="1" thickBot="1" x14ac:dyDescent="0.35">
      <c r="A59" s="723" t="s">
        <v>385</v>
      </c>
      <c r="B59" s="701">
        <v>0</v>
      </c>
      <c r="C59" s="701">
        <v>13.7425</v>
      </c>
      <c r="D59" s="702">
        <v>13.7425</v>
      </c>
      <c r="E59" s="711" t="s">
        <v>368</v>
      </c>
      <c r="F59" s="701">
        <v>0</v>
      </c>
      <c r="G59" s="702">
        <v>0</v>
      </c>
      <c r="H59" s="704">
        <v>0</v>
      </c>
      <c r="I59" s="701">
        <v>4.8886099999999999</v>
      </c>
      <c r="J59" s="702">
        <v>4.8886099999999999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108.949856605484</v>
      </c>
      <c r="C60" s="701">
        <v>118.91387</v>
      </c>
      <c r="D60" s="702">
        <v>9.9640133945149998</v>
      </c>
      <c r="E60" s="703">
        <v>1.091455039088</v>
      </c>
      <c r="F60" s="701">
        <v>110</v>
      </c>
      <c r="G60" s="702">
        <v>55</v>
      </c>
      <c r="H60" s="704">
        <v>9.53782</v>
      </c>
      <c r="I60" s="701">
        <v>74.457160000000002</v>
      </c>
      <c r="J60" s="702">
        <v>19.457159999999998</v>
      </c>
      <c r="K60" s="705">
        <v>0.676883272727</v>
      </c>
    </row>
    <row r="61" spans="1:11" ht="14.4" customHeight="1" thickBot="1" x14ac:dyDescent="0.35">
      <c r="A61" s="723" t="s">
        <v>387</v>
      </c>
      <c r="B61" s="701">
        <v>0</v>
      </c>
      <c r="C61" s="701">
        <v>0.65014000000000005</v>
      </c>
      <c r="D61" s="702">
        <v>0.65014000000000005</v>
      </c>
      <c r="E61" s="711" t="s">
        <v>329</v>
      </c>
      <c r="F61" s="701">
        <v>0</v>
      </c>
      <c r="G61" s="702">
        <v>0</v>
      </c>
      <c r="H61" s="704">
        <v>0</v>
      </c>
      <c r="I61" s="701">
        <v>0.13411999999999999</v>
      </c>
      <c r="J61" s="702">
        <v>0.13411999999999999</v>
      </c>
      <c r="K61" s="712" t="s">
        <v>329</v>
      </c>
    </row>
    <row r="62" spans="1:11" ht="14.4" customHeight="1" thickBot="1" x14ac:dyDescent="0.35">
      <c r="A62" s="722" t="s">
        <v>388</v>
      </c>
      <c r="B62" s="706">
        <v>493.22157490012802</v>
      </c>
      <c r="C62" s="706">
        <v>519.44140000000004</v>
      </c>
      <c r="D62" s="707">
        <v>26.219825099870999</v>
      </c>
      <c r="E62" s="713">
        <v>1.053160336923</v>
      </c>
      <c r="F62" s="706">
        <v>607.215000238274</v>
      </c>
      <c r="G62" s="707">
        <v>303.607500119137</v>
      </c>
      <c r="H62" s="709">
        <v>5.6101999999999999</v>
      </c>
      <c r="I62" s="706">
        <v>105.04844</v>
      </c>
      <c r="J62" s="707">
        <v>-198.559060119137</v>
      </c>
      <c r="K62" s="714">
        <v>0.17300040341299999</v>
      </c>
    </row>
    <row r="63" spans="1:11" ht="14.4" customHeight="1" thickBot="1" x14ac:dyDescent="0.35">
      <c r="A63" s="723" t="s">
        <v>389</v>
      </c>
      <c r="B63" s="701">
        <v>0</v>
      </c>
      <c r="C63" s="701">
        <v>29.842960000000001</v>
      </c>
      <c r="D63" s="702">
        <v>29.842960000000001</v>
      </c>
      <c r="E63" s="711" t="s">
        <v>329</v>
      </c>
      <c r="F63" s="701">
        <v>0</v>
      </c>
      <c r="G63" s="702">
        <v>0</v>
      </c>
      <c r="H63" s="704">
        <v>3.7303700000000002</v>
      </c>
      <c r="I63" s="701">
        <v>14.99813</v>
      </c>
      <c r="J63" s="702">
        <v>14.99813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0</v>
      </c>
      <c r="C64" s="701">
        <v>31.34759</v>
      </c>
      <c r="D64" s="702">
        <v>31.34759</v>
      </c>
      <c r="E64" s="711" t="s">
        <v>329</v>
      </c>
      <c r="F64" s="701">
        <v>26.426422801249</v>
      </c>
      <c r="G64" s="702">
        <v>13.213211400623999</v>
      </c>
      <c r="H64" s="704">
        <v>1.8008999999999999</v>
      </c>
      <c r="I64" s="701">
        <v>30.52289</v>
      </c>
      <c r="J64" s="702">
        <v>17.309678599375001</v>
      </c>
      <c r="K64" s="705">
        <v>1.1550140641260001</v>
      </c>
    </row>
    <row r="65" spans="1:11" ht="14.4" customHeight="1" thickBot="1" x14ac:dyDescent="0.35">
      <c r="A65" s="723" t="s">
        <v>391</v>
      </c>
      <c r="B65" s="701">
        <v>53.281130809125003</v>
      </c>
      <c r="C65" s="701">
        <v>7.8526400000000001</v>
      </c>
      <c r="D65" s="702">
        <v>-45.428490809125002</v>
      </c>
      <c r="E65" s="703">
        <v>0.14738125637999999</v>
      </c>
      <c r="F65" s="701">
        <v>8.6196147737610005</v>
      </c>
      <c r="G65" s="702">
        <v>4.3098073868800002</v>
      </c>
      <c r="H65" s="704">
        <v>0</v>
      </c>
      <c r="I65" s="701">
        <v>9.5986999999999991</v>
      </c>
      <c r="J65" s="702">
        <v>5.2888926131189997</v>
      </c>
      <c r="K65" s="705">
        <v>1.1135880491100001</v>
      </c>
    </row>
    <row r="66" spans="1:11" ht="14.4" customHeight="1" thickBot="1" x14ac:dyDescent="0.35">
      <c r="A66" s="723" t="s">
        <v>392</v>
      </c>
      <c r="B66" s="701">
        <v>433.88506425927</v>
      </c>
      <c r="C66" s="701">
        <v>439.13378999999998</v>
      </c>
      <c r="D66" s="702">
        <v>5.2487257407290002</v>
      </c>
      <c r="E66" s="703">
        <v>1.012097041758</v>
      </c>
      <c r="F66" s="701">
        <v>570.78196884818897</v>
      </c>
      <c r="G66" s="702">
        <v>285.39098442409397</v>
      </c>
      <c r="H66" s="704">
        <v>0</v>
      </c>
      <c r="I66" s="701">
        <v>39.356059999999999</v>
      </c>
      <c r="J66" s="702">
        <v>-246.03492442409399</v>
      </c>
      <c r="K66" s="705">
        <v>6.8951126959000006E-2</v>
      </c>
    </row>
    <row r="67" spans="1:11" ht="14.4" customHeight="1" thickBot="1" x14ac:dyDescent="0.35">
      <c r="A67" s="723" t="s">
        <v>393</v>
      </c>
      <c r="B67" s="701">
        <v>0</v>
      </c>
      <c r="C67" s="701">
        <v>9.6044</v>
      </c>
      <c r="D67" s="702">
        <v>9.6044</v>
      </c>
      <c r="E67" s="711" t="s">
        <v>329</v>
      </c>
      <c r="F67" s="701">
        <v>0</v>
      </c>
      <c r="G67" s="702">
        <v>0</v>
      </c>
      <c r="H67" s="704">
        <v>0</v>
      </c>
      <c r="I67" s="701">
        <v>1.5246</v>
      </c>
      <c r="J67" s="702">
        <v>1.5246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6.055379831732</v>
      </c>
      <c r="C68" s="701">
        <v>1.6600200000000001</v>
      </c>
      <c r="D68" s="702">
        <v>-4.3953598317319997</v>
      </c>
      <c r="E68" s="703">
        <v>0.274139698273</v>
      </c>
      <c r="F68" s="701">
        <v>1.386993815074</v>
      </c>
      <c r="G68" s="702">
        <v>0.693496907537</v>
      </c>
      <c r="H68" s="704">
        <v>7.893E-2</v>
      </c>
      <c r="I68" s="701">
        <v>9.0480599999999995</v>
      </c>
      <c r="J68" s="702">
        <v>8.3545630924619996</v>
      </c>
      <c r="K68" s="705">
        <v>6.5235042158520002</v>
      </c>
    </row>
    <row r="69" spans="1:11" ht="14.4" customHeight="1" thickBot="1" x14ac:dyDescent="0.35">
      <c r="A69" s="722" t="s">
        <v>395</v>
      </c>
      <c r="B69" s="706">
        <v>1936.17031083897</v>
      </c>
      <c r="C69" s="706">
        <v>1983.9230700000001</v>
      </c>
      <c r="D69" s="707">
        <v>47.752759161031001</v>
      </c>
      <c r="E69" s="713">
        <v>1.0246635117239999</v>
      </c>
      <c r="F69" s="706">
        <v>1974.3860521393301</v>
      </c>
      <c r="G69" s="707">
        <v>987.19302606966505</v>
      </c>
      <c r="H69" s="709">
        <v>177.01543000000001</v>
      </c>
      <c r="I69" s="706">
        <v>1243.2283500000001</v>
      </c>
      <c r="J69" s="707">
        <v>256.03532393033601</v>
      </c>
      <c r="K69" s="714">
        <v>0.62967845050000004</v>
      </c>
    </row>
    <row r="70" spans="1:11" ht="14.4" customHeight="1" thickBot="1" x14ac:dyDescent="0.35">
      <c r="A70" s="723" t="s">
        <v>396</v>
      </c>
      <c r="B70" s="701">
        <v>14</v>
      </c>
      <c r="C70" s="701">
        <v>61.780069999999</v>
      </c>
      <c r="D70" s="702">
        <v>47.780069999999</v>
      </c>
      <c r="E70" s="703">
        <v>4.4128621428569996</v>
      </c>
      <c r="F70" s="701">
        <v>0</v>
      </c>
      <c r="G70" s="702">
        <v>0</v>
      </c>
      <c r="H70" s="704">
        <v>0</v>
      </c>
      <c r="I70" s="701">
        <v>5.9751200000000004</v>
      </c>
      <c r="J70" s="702">
        <v>5.9751200000000004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50</v>
      </c>
      <c r="C71" s="701">
        <v>44.152650000000001</v>
      </c>
      <c r="D71" s="702">
        <v>-5.8473499999999996</v>
      </c>
      <c r="E71" s="703">
        <v>0.883052999999</v>
      </c>
      <c r="F71" s="701">
        <v>49.386052139329998</v>
      </c>
      <c r="G71" s="702">
        <v>24.693026069664999</v>
      </c>
      <c r="H71" s="704">
        <v>5.4341299999999997</v>
      </c>
      <c r="I71" s="701">
        <v>30.573319999999999</v>
      </c>
      <c r="J71" s="702">
        <v>5.8802939303340001</v>
      </c>
      <c r="K71" s="705">
        <v>0.61906790835799996</v>
      </c>
    </row>
    <row r="72" spans="1:11" ht="14.4" customHeight="1" thickBot="1" x14ac:dyDescent="0.35">
      <c r="A72" s="723" t="s">
        <v>398</v>
      </c>
      <c r="B72" s="701">
        <v>0</v>
      </c>
      <c r="C72" s="701">
        <v>0</v>
      </c>
      <c r="D72" s="702">
        <v>0</v>
      </c>
      <c r="E72" s="711" t="s">
        <v>329</v>
      </c>
      <c r="F72" s="701">
        <v>0</v>
      </c>
      <c r="G72" s="702">
        <v>0</v>
      </c>
      <c r="H72" s="704">
        <v>1.7514000000000001</v>
      </c>
      <c r="I72" s="701">
        <v>2.1234000000000002</v>
      </c>
      <c r="J72" s="702">
        <v>2.1234000000000002</v>
      </c>
      <c r="K72" s="712" t="s">
        <v>368</v>
      </c>
    </row>
    <row r="73" spans="1:11" ht="14.4" customHeight="1" thickBot="1" x14ac:dyDescent="0.35">
      <c r="A73" s="723" t="s">
        <v>399</v>
      </c>
      <c r="B73" s="701">
        <v>0</v>
      </c>
      <c r="C73" s="701">
        <v>8.7545300000000008</v>
      </c>
      <c r="D73" s="702">
        <v>8.7545300000000008</v>
      </c>
      <c r="E73" s="711" t="s">
        <v>329</v>
      </c>
      <c r="F73" s="701">
        <v>0</v>
      </c>
      <c r="G73" s="702">
        <v>0</v>
      </c>
      <c r="H73" s="704">
        <v>0</v>
      </c>
      <c r="I73" s="701">
        <v>19.06251</v>
      </c>
      <c r="J73" s="702">
        <v>19.06251</v>
      </c>
      <c r="K73" s="712" t="s">
        <v>329</v>
      </c>
    </row>
    <row r="74" spans="1:11" ht="14.4" customHeight="1" thickBot="1" x14ac:dyDescent="0.3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-6.1499999999999999E-2</v>
      </c>
      <c r="J74" s="702">
        <v>-6.1499999999999999E-2</v>
      </c>
      <c r="K74" s="712" t="s">
        <v>368</v>
      </c>
    </row>
    <row r="75" spans="1:11" ht="14.4" customHeight="1" thickBot="1" x14ac:dyDescent="0.35">
      <c r="A75" s="723" t="s">
        <v>401</v>
      </c>
      <c r="B75" s="701">
        <v>440</v>
      </c>
      <c r="C75" s="701">
        <v>445.86381</v>
      </c>
      <c r="D75" s="702">
        <v>5.8638099999989999</v>
      </c>
      <c r="E75" s="703">
        <v>1.0133268409089999</v>
      </c>
      <c r="F75" s="701">
        <v>445</v>
      </c>
      <c r="G75" s="702">
        <v>222.5</v>
      </c>
      <c r="H75" s="704">
        <v>44.91742</v>
      </c>
      <c r="I75" s="701">
        <v>319.50893000000002</v>
      </c>
      <c r="J75" s="702">
        <v>97.008930000000007</v>
      </c>
      <c r="K75" s="705">
        <v>0.71799759550499997</v>
      </c>
    </row>
    <row r="76" spans="1:11" ht="14.4" customHeight="1" thickBot="1" x14ac:dyDescent="0.35">
      <c r="A76" s="723" t="s">
        <v>402</v>
      </c>
      <c r="B76" s="701">
        <v>1262.17031083897</v>
      </c>
      <c r="C76" s="701">
        <v>1288.4913300000001</v>
      </c>
      <c r="D76" s="702">
        <v>26.321019161031</v>
      </c>
      <c r="E76" s="703">
        <v>1.0208537777619999</v>
      </c>
      <c r="F76" s="701">
        <v>1360</v>
      </c>
      <c r="G76" s="702">
        <v>680</v>
      </c>
      <c r="H76" s="704">
        <v>112.22417</v>
      </c>
      <c r="I76" s="701">
        <v>770.00821000000099</v>
      </c>
      <c r="J76" s="702">
        <v>90.008210000000005</v>
      </c>
      <c r="K76" s="705">
        <v>0.56618250735200004</v>
      </c>
    </row>
    <row r="77" spans="1:11" ht="14.4" customHeight="1" thickBot="1" x14ac:dyDescent="0.35">
      <c r="A77" s="723" t="s">
        <v>403</v>
      </c>
      <c r="B77" s="701">
        <v>170</v>
      </c>
      <c r="C77" s="701">
        <v>134.88068000000001</v>
      </c>
      <c r="D77" s="702">
        <v>-35.119320000000002</v>
      </c>
      <c r="E77" s="703">
        <v>0.79341576470499997</v>
      </c>
      <c r="F77" s="701">
        <v>120</v>
      </c>
      <c r="G77" s="702">
        <v>60</v>
      </c>
      <c r="H77" s="704">
        <v>12.68831</v>
      </c>
      <c r="I77" s="701">
        <v>96.038359999999997</v>
      </c>
      <c r="J77" s="702">
        <v>36.038359999999997</v>
      </c>
      <c r="K77" s="705">
        <v>0.80031966666599996</v>
      </c>
    </row>
    <row r="78" spans="1:11" ht="14.4" customHeight="1" thickBot="1" x14ac:dyDescent="0.35">
      <c r="A78" s="721" t="s">
        <v>42</v>
      </c>
      <c r="B78" s="701">
        <v>2352.5072310322198</v>
      </c>
      <c r="C78" s="701">
        <v>2313.2950000000001</v>
      </c>
      <c r="D78" s="702">
        <v>-39.212231032218</v>
      </c>
      <c r="E78" s="703">
        <v>0.98333172773499999</v>
      </c>
      <c r="F78" s="701">
        <v>2293.4354326765101</v>
      </c>
      <c r="G78" s="702">
        <v>1146.7177163382601</v>
      </c>
      <c r="H78" s="704">
        <v>127.86499999999999</v>
      </c>
      <c r="I78" s="701">
        <v>1185.193</v>
      </c>
      <c r="J78" s="702">
        <v>38.475283661745003</v>
      </c>
      <c r="K78" s="705">
        <v>0.51677626634399998</v>
      </c>
    </row>
    <row r="79" spans="1:11" ht="14.4" customHeight="1" thickBot="1" x14ac:dyDescent="0.35">
      <c r="A79" s="722" t="s">
        <v>404</v>
      </c>
      <c r="B79" s="706">
        <v>2352.5072310322198</v>
      </c>
      <c r="C79" s="706">
        <v>2313.2950000000001</v>
      </c>
      <c r="D79" s="707">
        <v>-39.212231032218</v>
      </c>
      <c r="E79" s="713">
        <v>0.98333172773499999</v>
      </c>
      <c r="F79" s="706">
        <v>2293.4354326765101</v>
      </c>
      <c r="G79" s="707">
        <v>1146.7177163382601</v>
      </c>
      <c r="H79" s="709">
        <v>127.86499999999999</v>
      </c>
      <c r="I79" s="706">
        <v>1185.193</v>
      </c>
      <c r="J79" s="707">
        <v>38.475283661745003</v>
      </c>
      <c r="K79" s="714">
        <v>0.51677626634399998</v>
      </c>
    </row>
    <row r="80" spans="1:11" ht="14.4" customHeight="1" thickBot="1" x14ac:dyDescent="0.35">
      <c r="A80" s="723" t="s">
        <v>405</v>
      </c>
      <c r="B80" s="701">
        <v>758.30899999999701</v>
      </c>
      <c r="C80" s="701">
        <v>772.322</v>
      </c>
      <c r="D80" s="702">
        <v>14.013000000003</v>
      </c>
      <c r="E80" s="703">
        <v>1.01847927428</v>
      </c>
      <c r="F80" s="701">
        <v>763.51065710169496</v>
      </c>
      <c r="G80" s="702">
        <v>381.75532855084703</v>
      </c>
      <c r="H80" s="704">
        <v>69.13</v>
      </c>
      <c r="I80" s="701">
        <v>382.09199999999998</v>
      </c>
      <c r="J80" s="702">
        <v>0.33667144915300001</v>
      </c>
      <c r="K80" s="705">
        <v>0.50044095186600002</v>
      </c>
    </row>
    <row r="81" spans="1:11" ht="14.4" customHeight="1" thickBot="1" x14ac:dyDescent="0.35">
      <c r="A81" s="723" t="s">
        <v>406</v>
      </c>
      <c r="B81" s="701">
        <v>220.19823103222799</v>
      </c>
      <c r="C81" s="701">
        <v>200.47200000000001</v>
      </c>
      <c r="D81" s="702">
        <v>-19.726231032228</v>
      </c>
      <c r="E81" s="703">
        <v>0.91041603313599995</v>
      </c>
      <c r="F81" s="701">
        <v>213.17424084048099</v>
      </c>
      <c r="G81" s="702">
        <v>106.58712042024101</v>
      </c>
      <c r="H81" s="704">
        <v>13.645</v>
      </c>
      <c r="I81" s="701">
        <v>110.751</v>
      </c>
      <c r="J81" s="702">
        <v>4.1638795797589996</v>
      </c>
      <c r="K81" s="705">
        <v>0.519532752002</v>
      </c>
    </row>
    <row r="82" spans="1:11" ht="14.4" customHeight="1" thickBot="1" x14ac:dyDescent="0.35">
      <c r="A82" s="723" t="s">
        <v>407</v>
      </c>
      <c r="B82" s="701">
        <v>1373.99999999999</v>
      </c>
      <c r="C82" s="701">
        <v>1340.501</v>
      </c>
      <c r="D82" s="702">
        <v>-33.498999999993998</v>
      </c>
      <c r="E82" s="703">
        <v>0.97561935953400003</v>
      </c>
      <c r="F82" s="701">
        <v>1316.7505347343399</v>
      </c>
      <c r="G82" s="702">
        <v>658.37526736716802</v>
      </c>
      <c r="H82" s="704">
        <v>45.09</v>
      </c>
      <c r="I82" s="701">
        <v>692.35000000000105</v>
      </c>
      <c r="J82" s="702">
        <v>33.974732632832001</v>
      </c>
      <c r="K82" s="705">
        <v>0.52580195089000004</v>
      </c>
    </row>
    <row r="83" spans="1:11" ht="14.4" customHeight="1" thickBot="1" x14ac:dyDescent="0.35">
      <c r="A83" s="724" t="s">
        <v>408</v>
      </c>
      <c r="B83" s="706">
        <v>4369.5772596404604</v>
      </c>
      <c r="C83" s="706">
        <v>4034.09863</v>
      </c>
      <c r="D83" s="707">
        <v>-335.47862964045999</v>
      </c>
      <c r="E83" s="713">
        <v>0.923224007791</v>
      </c>
      <c r="F83" s="706">
        <v>4178.5361696336604</v>
      </c>
      <c r="G83" s="707">
        <v>2089.2680848168302</v>
      </c>
      <c r="H83" s="709">
        <v>333.96811000000002</v>
      </c>
      <c r="I83" s="706">
        <v>2069.8395500000001</v>
      </c>
      <c r="J83" s="707">
        <v>-19.428534816824001</v>
      </c>
      <c r="K83" s="714">
        <v>0.49535039687799998</v>
      </c>
    </row>
    <row r="84" spans="1:11" ht="14.4" customHeight="1" thickBot="1" x14ac:dyDescent="0.35">
      <c r="A84" s="721" t="s">
        <v>45</v>
      </c>
      <c r="B84" s="701">
        <v>1577.8268364083799</v>
      </c>
      <c r="C84" s="701">
        <v>1303.8955900000001</v>
      </c>
      <c r="D84" s="702">
        <v>-273.93124640837999</v>
      </c>
      <c r="E84" s="703">
        <v>0.826387002624</v>
      </c>
      <c r="F84" s="701">
        <v>1337.2197460175801</v>
      </c>
      <c r="G84" s="702">
        <v>668.60987300879196</v>
      </c>
      <c r="H84" s="704">
        <v>125.61532</v>
      </c>
      <c r="I84" s="701">
        <v>530.02993000000095</v>
      </c>
      <c r="J84" s="702">
        <v>-138.57994300879099</v>
      </c>
      <c r="K84" s="705">
        <v>0.39636711286800003</v>
      </c>
    </row>
    <row r="85" spans="1:11" ht="14.4" customHeight="1" thickBot="1" x14ac:dyDescent="0.35">
      <c r="A85" s="725" t="s">
        <v>409</v>
      </c>
      <c r="B85" s="701">
        <v>1577.8268364083799</v>
      </c>
      <c r="C85" s="701">
        <v>1303.8955900000001</v>
      </c>
      <c r="D85" s="702">
        <v>-273.93124640837999</v>
      </c>
      <c r="E85" s="703">
        <v>0.826387002624</v>
      </c>
      <c r="F85" s="701">
        <v>1337.2197460175801</v>
      </c>
      <c r="G85" s="702">
        <v>668.60987300879196</v>
      </c>
      <c r="H85" s="704">
        <v>125.61532</v>
      </c>
      <c r="I85" s="701">
        <v>530.02993000000095</v>
      </c>
      <c r="J85" s="702">
        <v>-138.57994300879099</v>
      </c>
      <c r="K85" s="705">
        <v>0.39636711286800003</v>
      </c>
    </row>
    <row r="86" spans="1:11" ht="14.4" customHeight="1" thickBot="1" x14ac:dyDescent="0.35">
      <c r="A86" s="723" t="s">
        <v>410</v>
      </c>
      <c r="B86" s="701">
        <v>902.40905854169102</v>
      </c>
      <c r="C86" s="701">
        <v>664.00320999999997</v>
      </c>
      <c r="D86" s="702">
        <v>-238.405848541691</v>
      </c>
      <c r="E86" s="703">
        <v>0.73581177373399997</v>
      </c>
      <c r="F86" s="701">
        <v>668.62502463781402</v>
      </c>
      <c r="G86" s="702">
        <v>334.31251231890701</v>
      </c>
      <c r="H86" s="704">
        <v>61.86533</v>
      </c>
      <c r="I86" s="701">
        <v>280.26326</v>
      </c>
      <c r="J86" s="702">
        <v>-54.049252318905999</v>
      </c>
      <c r="K86" s="705">
        <v>0.41916358148799998</v>
      </c>
    </row>
    <row r="87" spans="1:11" ht="14.4" customHeight="1" thickBot="1" x14ac:dyDescent="0.35">
      <c r="A87" s="723" t="s">
        <v>411</v>
      </c>
      <c r="B87" s="701">
        <v>88.311250760050996</v>
      </c>
      <c r="C87" s="701">
        <v>95.839250000000007</v>
      </c>
      <c r="D87" s="702">
        <v>7.5279992399479996</v>
      </c>
      <c r="E87" s="703">
        <v>1.085243943157</v>
      </c>
      <c r="F87" s="701">
        <v>81.651664046161997</v>
      </c>
      <c r="G87" s="702">
        <v>40.825832023080999</v>
      </c>
      <c r="H87" s="704">
        <v>38.137390000000003</v>
      </c>
      <c r="I87" s="701">
        <v>91.577020000000005</v>
      </c>
      <c r="J87" s="702">
        <v>50.751187976918999</v>
      </c>
      <c r="K87" s="705">
        <v>1.121557301615</v>
      </c>
    </row>
    <row r="88" spans="1:11" ht="14.4" customHeight="1" thickBot="1" x14ac:dyDescent="0.35">
      <c r="A88" s="723" t="s">
        <v>412</v>
      </c>
      <c r="B88" s="701">
        <v>406.10652710663902</v>
      </c>
      <c r="C88" s="701">
        <v>359.61233000000101</v>
      </c>
      <c r="D88" s="702">
        <v>-46.494197106637998</v>
      </c>
      <c r="E88" s="703">
        <v>0.88551231264800001</v>
      </c>
      <c r="F88" s="701">
        <v>426.541912138638</v>
      </c>
      <c r="G88" s="702">
        <v>213.270956069319</v>
      </c>
      <c r="H88" s="704">
        <v>8.9600500000000007</v>
      </c>
      <c r="I88" s="701">
        <v>68.446569999999994</v>
      </c>
      <c r="J88" s="702">
        <v>-144.82438606931899</v>
      </c>
      <c r="K88" s="705">
        <v>0.16046856839099999</v>
      </c>
    </row>
    <row r="89" spans="1:11" ht="14.4" customHeight="1" thickBot="1" x14ac:dyDescent="0.35">
      <c r="A89" s="723" t="s">
        <v>413</v>
      </c>
      <c r="B89" s="701">
        <v>180.99999999999901</v>
      </c>
      <c r="C89" s="701">
        <v>181.92036999999999</v>
      </c>
      <c r="D89" s="702">
        <v>0.92037000000000002</v>
      </c>
      <c r="E89" s="703">
        <v>1.005084917127</v>
      </c>
      <c r="F89" s="701">
        <v>157.819549887618</v>
      </c>
      <c r="G89" s="702">
        <v>78.909774943808998</v>
      </c>
      <c r="H89" s="704">
        <v>16.652550000000002</v>
      </c>
      <c r="I89" s="701">
        <v>89.743080000000006</v>
      </c>
      <c r="J89" s="702">
        <v>10.833305056191</v>
      </c>
      <c r="K89" s="705">
        <v>0.56864361901799998</v>
      </c>
    </row>
    <row r="90" spans="1:11" ht="14.4" customHeight="1" thickBot="1" x14ac:dyDescent="0.35">
      <c r="A90" s="723" t="s">
        <v>414</v>
      </c>
      <c r="B90" s="701">
        <v>0</v>
      </c>
      <c r="C90" s="701">
        <v>2.5204300000000002</v>
      </c>
      <c r="D90" s="702">
        <v>2.5204300000000002</v>
      </c>
      <c r="E90" s="711" t="s">
        <v>368</v>
      </c>
      <c r="F90" s="701">
        <v>2.5815953073509998</v>
      </c>
      <c r="G90" s="702">
        <v>1.2907976536750001</v>
      </c>
      <c r="H90" s="704">
        <v>0</v>
      </c>
      <c r="I90" s="701">
        <v>0</v>
      </c>
      <c r="J90" s="702">
        <v>-1.2907976536750001</v>
      </c>
      <c r="K90" s="705">
        <v>0</v>
      </c>
    </row>
    <row r="91" spans="1:11" ht="14.4" customHeight="1" thickBot="1" x14ac:dyDescent="0.35">
      <c r="A91" s="726" t="s">
        <v>46</v>
      </c>
      <c r="B91" s="706">
        <v>0</v>
      </c>
      <c r="C91" s="706">
        <v>67.043000000000006</v>
      </c>
      <c r="D91" s="707">
        <v>67.043000000000006</v>
      </c>
      <c r="E91" s="708" t="s">
        <v>329</v>
      </c>
      <c r="F91" s="706">
        <v>0</v>
      </c>
      <c r="G91" s="707">
        <v>0</v>
      </c>
      <c r="H91" s="709">
        <v>3.593</v>
      </c>
      <c r="I91" s="706">
        <v>25.879000000000001</v>
      </c>
      <c r="J91" s="707">
        <v>25.879000000000001</v>
      </c>
      <c r="K91" s="710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67.043000000000006</v>
      </c>
      <c r="D92" s="707">
        <v>67.043000000000006</v>
      </c>
      <c r="E92" s="708" t="s">
        <v>329</v>
      </c>
      <c r="F92" s="706">
        <v>0</v>
      </c>
      <c r="G92" s="707">
        <v>0</v>
      </c>
      <c r="H92" s="709">
        <v>3.593</v>
      </c>
      <c r="I92" s="706">
        <v>16.792000000000002</v>
      </c>
      <c r="J92" s="707">
        <v>16.792000000000002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49.396000000000001</v>
      </c>
      <c r="D93" s="702">
        <v>49.396000000000001</v>
      </c>
      <c r="E93" s="711" t="s">
        <v>329</v>
      </c>
      <c r="F93" s="701">
        <v>0</v>
      </c>
      <c r="G93" s="702">
        <v>0</v>
      </c>
      <c r="H93" s="704">
        <v>3.593</v>
      </c>
      <c r="I93" s="701">
        <v>13.112</v>
      </c>
      <c r="J93" s="702">
        <v>13.112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17.646999999999998</v>
      </c>
      <c r="D94" s="702">
        <v>17.646999999999998</v>
      </c>
      <c r="E94" s="711" t="s">
        <v>329</v>
      </c>
      <c r="F94" s="701">
        <v>0</v>
      </c>
      <c r="G94" s="702">
        <v>0</v>
      </c>
      <c r="H94" s="704">
        <v>0</v>
      </c>
      <c r="I94" s="701">
        <v>3.68</v>
      </c>
      <c r="J94" s="702">
        <v>3.68</v>
      </c>
      <c r="K94" s="712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0</v>
      </c>
      <c r="D95" s="707">
        <v>0</v>
      </c>
      <c r="E95" s="708" t="s">
        <v>329</v>
      </c>
      <c r="F95" s="706">
        <v>0</v>
      </c>
      <c r="G95" s="707">
        <v>0</v>
      </c>
      <c r="H95" s="709">
        <v>0</v>
      </c>
      <c r="I95" s="706">
        <v>9.0869999999999997</v>
      </c>
      <c r="J95" s="707">
        <v>9.0869999999999997</v>
      </c>
      <c r="K95" s="710" t="s">
        <v>368</v>
      </c>
    </row>
    <row r="96" spans="1:11" ht="14.4" customHeight="1" thickBot="1" x14ac:dyDescent="0.35">
      <c r="A96" s="723" t="s">
        <v>419</v>
      </c>
      <c r="B96" s="701">
        <v>0</v>
      </c>
      <c r="C96" s="701">
        <v>0</v>
      </c>
      <c r="D96" s="702">
        <v>0</v>
      </c>
      <c r="E96" s="703">
        <v>1</v>
      </c>
      <c r="F96" s="701">
        <v>0</v>
      </c>
      <c r="G96" s="702">
        <v>0</v>
      </c>
      <c r="H96" s="704">
        <v>0</v>
      </c>
      <c r="I96" s="701">
        <v>9.0869999999999997</v>
      </c>
      <c r="J96" s="702">
        <v>9.0869999999999997</v>
      </c>
      <c r="K96" s="712" t="s">
        <v>368</v>
      </c>
    </row>
    <row r="97" spans="1:11" ht="14.4" customHeight="1" thickBot="1" x14ac:dyDescent="0.35">
      <c r="A97" s="721" t="s">
        <v>47</v>
      </c>
      <c r="B97" s="701">
        <v>2791.7504232320798</v>
      </c>
      <c r="C97" s="701">
        <v>2663.1600400000002</v>
      </c>
      <c r="D97" s="702">
        <v>-128.590383232081</v>
      </c>
      <c r="E97" s="703">
        <v>0.95393915510399996</v>
      </c>
      <c r="F97" s="701">
        <v>2841.3164236160701</v>
      </c>
      <c r="G97" s="702">
        <v>1420.6582118080401</v>
      </c>
      <c r="H97" s="704">
        <v>204.75979000000001</v>
      </c>
      <c r="I97" s="701">
        <v>1513.9306200000001</v>
      </c>
      <c r="J97" s="702">
        <v>93.272408191965994</v>
      </c>
      <c r="K97" s="705">
        <v>0.53282718088500003</v>
      </c>
    </row>
    <row r="98" spans="1:11" ht="14.4" customHeight="1" thickBot="1" x14ac:dyDescent="0.35">
      <c r="A98" s="722" t="s">
        <v>420</v>
      </c>
      <c r="B98" s="706">
        <v>0.670030685279</v>
      </c>
      <c r="C98" s="706">
        <v>0</v>
      </c>
      <c r="D98" s="707">
        <v>-0.670030685279</v>
      </c>
      <c r="E98" s="713">
        <v>0</v>
      </c>
      <c r="F98" s="706">
        <v>0</v>
      </c>
      <c r="G98" s="707">
        <v>0</v>
      </c>
      <c r="H98" s="709">
        <v>0</v>
      </c>
      <c r="I98" s="706">
        <v>0</v>
      </c>
      <c r="J98" s="707">
        <v>0</v>
      </c>
      <c r="K98" s="714">
        <v>0</v>
      </c>
    </row>
    <row r="99" spans="1:11" ht="14.4" customHeight="1" thickBot="1" x14ac:dyDescent="0.35">
      <c r="A99" s="723" t="s">
        <v>421</v>
      </c>
      <c r="B99" s="701">
        <v>0.670030685279</v>
      </c>
      <c r="C99" s="701">
        <v>0</v>
      </c>
      <c r="D99" s="702">
        <v>-0.670030685279</v>
      </c>
      <c r="E99" s="703">
        <v>0</v>
      </c>
      <c r="F99" s="701">
        <v>0</v>
      </c>
      <c r="G99" s="702">
        <v>0</v>
      </c>
      <c r="H99" s="704">
        <v>0</v>
      </c>
      <c r="I99" s="701">
        <v>0</v>
      </c>
      <c r="J99" s="702">
        <v>0</v>
      </c>
      <c r="K99" s="705">
        <v>0</v>
      </c>
    </row>
    <row r="100" spans="1:11" ht="14.4" customHeight="1" thickBot="1" x14ac:dyDescent="0.35">
      <c r="A100" s="722" t="s">
        <v>422</v>
      </c>
      <c r="B100" s="706">
        <v>65.344375061603998</v>
      </c>
      <c r="C100" s="706">
        <v>56.9497</v>
      </c>
      <c r="D100" s="707">
        <v>-8.3946750616039996</v>
      </c>
      <c r="E100" s="713">
        <v>0.871531787492</v>
      </c>
      <c r="F100" s="706">
        <v>57.108338639353001</v>
      </c>
      <c r="G100" s="707">
        <v>28.554169319675999</v>
      </c>
      <c r="H100" s="709">
        <v>5.16249</v>
      </c>
      <c r="I100" s="706">
        <v>29.48301</v>
      </c>
      <c r="J100" s="707">
        <v>0.92884068032300005</v>
      </c>
      <c r="K100" s="714">
        <v>0.51626453688600005</v>
      </c>
    </row>
    <row r="101" spans="1:11" ht="14.4" customHeight="1" thickBot="1" x14ac:dyDescent="0.35">
      <c r="A101" s="723" t="s">
        <v>423</v>
      </c>
      <c r="B101" s="701">
        <v>17.274141345312</v>
      </c>
      <c r="C101" s="701">
        <v>17.011800000000001</v>
      </c>
      <c r="D101" s="702">
        <v>-0.26234134531199998</v>
      </c>
      <c r="E101" s="703">
        <v>0.98481306016500003</v>
      </c>
      <c r="F101" s="701">
        <v>15.927629474391001</v>
      </c>
      <c r="G101" s="702">
        <v>7.9638147371950003</v>
      </c>
      <c r="H101" s="704">
        <v>1.5145999999999999</v>
      </c>
      <c r="I101" s="701">
        <v>7.9396000000000004</v>
      </c>
      <c r="J101" s="702">
        <v>-2.4214737194999999E-2</v>
      </c>
      <c r="K101" s="705">
        <v>0.49847970237900002</v>
      </c>
    </row>
    <row r="102" spans="1:11" ht="14.4" customHeight="1" thickBot="1" x14ac:dyDescent="0.35">
      <c r="A102" s="723" t="s">
        <v>424</v>
      </c>
      <c r="B102" s="701">
        <v>48.070233716292002</v>
      </c>
      <c r="C102" s="701">
        <v>39.937899999999999</v>
      </c>
      <c r="D102" s="702">
        <v>-8.1323337162920009</v>
      </c>
      <c r="E102" s="703">
        <v>0.83082391976100001</v>
      </c>
      <c r="F102" s="701">
        <v>41.180709164961002</v>
      </c>
      <c r="G102" s="702">
        <v>20.59035458248</v>
      </c>
      <c r="H102" s="704">
        <v>3.6478899999999999</v>
      </c>
      <c r="I102" s="701">
        <v>21.543410000000002</v>
      </c>
      <c r="J102" s="702">
        <v>0.95305541751900003</v>
      </c>
      <c r="K102" s="705">
        <v>0.52314324927400002</v>
      </c>
    </row>
    <row r="103" spans="1:11" ht="14.4" customHeight="1" thickBot="1" x14ac:dyDescent="0.35">
      <c r="A103" s="722" t="s">
        <v>425</v>
      </c>
      <c r="B103" s="706">
        <v>64</v>
      </c>
      <c r="C103" s="706">
        <v>59.972799999999999</v>
      </c>
      <c r="D103" s="707">
        <v>-4.0271999999999997</v>
      </c>
      <c r="E103" s="713">
        <v>0.93707499999900001</v>
      </c>
      <c r="F103" s="706">
        <v>72.298388045132</v>
      </c>
      <c r="G103" s="707">
        <v>36.149194022566</v>
      </c>
      <c r="H103" s="709">
        <v>0</v>
      </c>
      <c r="I103" s="706">
        <v>39.537329999999997</v>
      </c>
      <c r="J103" s="707">
        <v>3.388135977433</v>
      </c>
      <c r="K103" s="714">
        <v>0.54686322985900004</v>
      </c>
    </row>
    <row r="104" spans="1:11" ht="14.4" customHeight="1" thickBot="1" x14ac:dyDescent="0.35">
      <c r="A104" s="723" t="s">
        <v>426</v>
      </c>
      <c r="B104" s="701">
        <v>30</v>
      </c>
      <c r="C104" s="701">
        <v>31.32</v>
      </c>
      <c r="D104" s="702">
        <v>1.319999999999</v>
      </c>
      <c r="E104" s="703">
        <v>1.044</v>
      </c>
      <c r="F104" s="701">
        <v>32.937464788732001</v>
      </c>
      <c r="G104" s="702">
        <v>16.468732394366</v>
      </c>
      <c r="H104" s="704">
        <v>0</v>
      </c>
      <c r="I104" s="701">
        <v>15.66</v>
      </c>
      <c r="J104" s="702">
        <v>-0.80873239436599997</v>
      </c>
      <c r="K104" s="705">
        <v>0.475446428571</v>
      </c>
    </row>
    <row r="105" spans="1:11" ht="14.4" customHeight="1" thickBot="1" x14ac:dyDescent="0.35">
      <c r="A105" s="723" t="s">
        <v>427</v>
      </c>
      <c r="B105" s="701">
        <v>34</v>
      </c>
      <c r="C105" s="701">
        <v>28.652799999999999</v>
      </c>
      <c r="D105" s="702">
        <v>-5.3472</v>
      </c>
      <c r="E105" s="703">
        <v>0.84272941176399996</v>
      </c>
      <c r="F105" s="701">
        <v>39.360923256398998</v>
      </c>
      <c r="G105" s="702">
        <v>19.680461628199001</v>
      </c>
      <c r="H105" s="704">
        <v>0</v>
      </c>
      <c r="I105" s="701">
        <v>23.877330000000001</v>
      </c>
      <c r="J105" s="702">
        <v>4.1968683717999999</v>
      </c>
      <c r="K105" s="705">
        <v>0.60662525226999997</v>
      </c>
    </row>
    <row r="106" spans="1:11" ht="14.4" customHeight="1" thickBot="1" x14ac:dyDescent="0.35">
      <c r="A106" s="722" t="s">
        <v>428</v>
      </c>
      <c r="B106" s="706">
        <v>0</v>
      </c>
      <c r="C106" s="706">
        <v>0</v>
      </c>
      <c r="D106" s="707">
        <v>0</v>
      </c>
      <c r="E106" s="708" t="s">
        <v>329</v>
      </c>
      <c r="F106" s="706">
        <v>0</v>
      </c>
      <c r="G106" s="707">
        <v>0</v>
      </c>
      <c r="H106" s="709">
        <v>0</v>
      </c>
      <c r="I106" s="706">
        <v>7.26</v>
      </c>
      <c r="J106" s="707">
        <v>7.26</v>
      </c>
      <c r="K106" s="710" t="s">
        <v>368</v>
      </c>
    </row>
    <row r="107" spans="1:11" ht="14.4" customHeight="1" thickBot="1" x14ac:dyDescent="0.35">
      <c r="A107" s="723" t="s">
        <v>429</v>
      </c>
      <c r="B107" s="701">
        <v>0</v>
      </c>
      <c r="C107" s="701">
        <v>0</v>
      </c>
      <c r="D107" s="702">
        <v>0</v>
      </c>
      <c r="E107" s="711" t="s">
        <v>329</v>
      </c>
      <c r="F107" s="701">
        <v>0</v>
      </c>
      <c r="G107" s="702">
        <v>0</v>
      </c>
      <c r="H107" s="704">
        <v>0</v>
      </c>
      <c r="I107" s="701">
        <v>7.26</v>
      </c>
      <c r="J107" s="702">
        <v>7.26</v>
      </c>
      <c r="K107" s="712" t="s">
        <v>368</v>
      </c>
    </row>
    <row r="108" spans="1:11" ht="14.4" customHeight="1" thickBot="1" x14ac:dyDescent="0.35">
      <c r="A108" s="722" t="s">
        <v>430</v>
      </c>
      <c r="B108" s="706">
        <v>1565.88718825408</v>
      </c>
      <c r="C108" s="706">
        <v>1499.5571299999999</v>
      </c>
      <c r="D108" s="707">
        <v>-66.330058254077997</v>
      </c>
      <c r="E108" s="713">
        <v>0.95764058946700004</v>
      </c>
      <c r="F108" s="706">
        <v>1667.41566474245</v>
      </c>
      <c r="G108" s="707">
        <v>833.70783237122498</v>
      </c>
      <c r="H108" s="709">
        <v>135.89155</v>
      </c>
      <c r="I108" s="706">
        <v>818.09239000000105</v>
      </c>
      <c r="J108" s="707">
        <v>-15.615442371224001</v>
      </c>
      <c r="K108" s="714">
        <v>0.49063494322200002</v>
      </c>
    </row>
    <row r="109" spans="1:11" ht="14.4" customHeight="1" thickBot="1" x14ac:dyDescent="0.35">
      <c r="A109" s="723" t="s">
        <v>431</v>
      </c>
      <c r="B109" s="701">
        <v>1194</v>
      </c>
      <c r="C109" s="701">
        <v>1168.61491</v>
      </c>
      <c r="D109" s="702">
        <v>-25.385090000000002</v>
      </c>
      <c r="E109" s="703">
        <v>0.97873945561099995</v>
      </c>
      <c r="F109" s="701">
        <v>1334.80369749381</v>
      </c>
      <c r="G109" s="702">
        <v>667.40184874690499</v>
      </c>
      <c r="H109" s="704">
        <v>110.49053000000001</v>
      </c>
      <c r="I109" s="701">
        <v>650.76922000000104</v>
      </c>
      <c r="J109" s="702">
        <v>-16.632628746904</v>
      </c>
      <c r="K109" s="705">
        <v>0.487539269798</v>
      </c>
    </row>
    <row r="110" spans="1:11" ht="14.4" customHeight="1" thickBot="1" x14ac:dyDescent="0.35">
      <c r="A110" s="723" t="s">
        <v>432</v>
      </c>
      <c r="B110" s="701">
        <v>0</v>
      </c>
      <c r="C110" s="701">
        <v>8.9237500000000001</v>
      </c>
      <c r="D110" s="702">
        <v>8.9237500000000001</v>
      </c>
      <c r="E110" s="711" t="s">
        <v>329</v>
      </c>
      <c r="F110" s="701">
        <v>5.6188528999480001</v>
      </c>
      <c r="G110" s="702">
        <v>2.809426449974</v>
      </c>
      <c r="H110" s="704">
        <v>0</v>
      </c>
      <c r="I110" s="701">
        <v>13.902900000000001</v>
      </c>
      <c r="J110" s="702">
        <v>11.093473550024999</v>
      </c>
      <c r="K110" s="705">
        <v>2.4743306592210002</v>
      </c>
    </row>
    <row r="111" spans="1:11" ht="14.4" customHeight="1" thickBot="1" x14ac:dyDescent="0.35">
      <c r="A111" s="723" t="s">
        <v>433</v>
      </c>
      <c r="B111" s="701">
        <v>6.8498295277999999E-2</v>
      </c>
      <c r="C111" s="701">
        <v>0</v>
      </c>
      <c r="D111" s="702">
        <v>-6.8498295277999999E-2</v>
      </c>
      <c r="E111" s="703">
        <v>0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05">
        <v>6</v>
      </c>
    </row>
    <row r="112" spans="1:11" ht="14.4" customHeight="1" thickBot="1" x14ac:dyDescent="0.35">
      <c r="A112" s="723" t="s">
        <v>434</v>
      </c>
      <c r="B112" s="701">
        <v>371.81868995880001</v>
      </c>
      <c r="C112" s="701">
        <v>322.01846999999998</v>
      </c>
      <c r="D112" s="702">
        <v>-49.800219958798998</v>
      </c>
      <c r="E112" s="703">
        <v>0.86606316114899995</v>
      </c>
      <c r="F112" s="701">
        <v>326.99311434869099</v>
      </c>
      <c r="G112" s="702">
        <v>163.49655717434501</v>
      </c>
      <c r="H112" s="704">
        <v>25.401019999999999</v>
      </c>
      <c r="I112" s="701">
        <v>153.42026999999999</v>
      </c>
      <c r="J112" s="702">
        <v>-10.076287174345</v>
      </c>
      <c r="K112" s="705">
        <v>0.46918501726099998</v>
      </c>
    </row>
    <row r="113" spans="1:11" ht="14.4" customHeight="1" thickBot="1" x14ac:dyDescent="0.35">
      <c r="A113" s="722" t="s">
        <v>435</v>
      </c>
      <c r="B113" s="706">
        <v>1095.8488292311199</v>
      </c>
      <c r="C113" s="706">
        <v>990.66416000000004</v>
      </c>
      <c r="D113" s="707">
        <v>-105.184669231117</v>
      </c>
      <c r="E113" s="713">
        <v>0.90401534734900002</v>
      </c>
      <c r="F113" s="706">
        <v>1044.4571279485699</v>
      </c>
      <c r="G113" s="707">
        <v>522.22856397428302</v>
      </c>
      <c r="H113" s="709">
        <v>63.705750000000002</v>
      </c>
      <c r="I113" s="706">
        <v>614.07239000000095</v>
      </c>
      <c r="J113" s="707">
        <v>91.843826025718002</v>
      </c>
      <c r="K113" s="714">
        <v>0.58793451025200005</v>
      </c>
    </row>
    <row r="114" spans="1:11" ht="14.4" customHeight="1" thickBot="1" x14ac:dyDescent="0.35">
      <c r="A114" s="723" t="s">
        <v>436</v>
      </c>
      <c r="B114" s="701">
        <v>0</v>
      </c>
      <c r="C114" s="701">
        <v>0</v>
      </c>
      <c r="D114" s="702">
        <v>0</v>
      </c>
      <c r="E114" s="711" t="s">
        <v>329</v>
      </c>
      <c r="F114" s="701">
        <v>40</v>
      </c>
      <c r="G114" s="702">
        <v>20</v>
      </c>
      <c r="H114" s="704">
        <v>0</v>
      </c>
      <c r="I114" s="701">
        <v>0</v>
      </c>
      <c r="J114" s="702">
        <v>-20</v>
      </c>
      <c r="K114" s="705">
        <v>0</v>
      </c>
    </row>
    <row r="115" spans="1:11" ht="14.4" customHeight="1" thickBot="1" x14ac:dyDescent="0.35">
      <c r="A115" s="723" t="s">
        <v>437</v>
      </c>
      <c r="B115" s="701">
        <v>481.64011669528799</v>
      </c>
      <c r="C115" s="701">
        <v>564.17881999999997</v>
      </c>
      <c r="D115" s="702">
        <v>82.538703304711007</v>
      </c>
      <c r="E115" s="703">
        <v>1.1713700757959999</v>
      </c>
      <c r="F115" s="701">
        <v>573.502209843983</v>
      </c>
      <c r="G115" s="702">
        <v>286.75110492199099</v>
      </c>
      <c r="H115" s="704">
        <v>59.19623</v>
      </c>
      <c r="I115" s="701">
        <v>383.84753000000097</v>
      </c>
      <c r="J115" s="702">
        <v>97.096425078009005</v>
      </c>
      <c r="K115" s="705">
        <v>0.66930436084</v>
      </c>
    </row>
    <row r="116" spans="1:11" ht="14.4" customHeight="1" thickBot="1" x14ac:dyDescent="0.35">
      <c r="A116" s="723" t="s">
        <v>438</v>
      </c>
      <c r="B116" s="701">
        <v>19</v>
      </c>
      <c r="C116" s="701">
        <v>17.685300000000002</v>
      </c>
      <c r="D116" s="702">
        <v>-1.3146999999989999</v>
      </c>
      <c r="E116" s="703">
        <v>0.93080526315699996</v>
      </c>
      <c r="F116" s="701">
        <v>38.669028626002003</v>
      </c>
      <c r="G116" s="702">
        <v>19.334514313001002</v>
      </c>
      <c r="H116" s="704">
        <v>0</v>
      </c>
      <c r="I116" s="701">
        <v>6.3525</v>
      </c>
      <c r="J116" s="702">
        <v>-12.982014313001001</v>
      </c>
      <c r="K116" s="705">
        <v>0.16427875811000001</v>
      </c>
    </row>
    <row r="117" spans="1:11" ht="14.4" customHeight="1" thickBot="1" x14ac:dyDescent="0.35">
      <c r="A117" s="723" t="s">
        <v>439</v>
      </c>
      <c r="B117" s="701">
        <v>29.443372017969999</v>
      </c>
      <c r="C117" s="701">
        <v>2.1783999999999999</v>
      </c>
      <c r="D117" s="702">
        <v>-27.264972017969999</v>
      </c>
      <c r="E117" s="703">
        <v>7.398609095E-2</v>
      </c>
      <c r="F117" s="701">
        <v>2.3136463418069999</v>
      </c>
      <c r="G117" s="702">
        <v>1.1568231709029999</v>
      </c>
      <c r="H117" s="704">
        <v>0</v>
      </c>
      <c r="I117" s="701">
        <v>13.59774</v>
      </c>
      <c r="J117" s="702">
        <v>12.440916829096</v>
      </c>
      <c r="K117" s="705">
        <v>5.8771903701479999</v>
      </c>
    </row>
    <row r="118" spans="1:11" ht="14.4" customHeight="1" thickBot="1" x14ac:dyDescent="0.35">
      <c r="A118" s="723" t="s">
        <v>440</v>
      </c>
      <c r="B118" s="701">
        <v>565.76534051785904</v>
      </c>
      <c r="C118" s="701">
        <v>404.6705</v>
      </c>
      <c r="D118" s="702">
        <v>-161.09484051785901</v>
      </c>
      <c r="E118" s="703">
        <v>0.71526209016099995</v>
      </c>
      <c r="F118" s="701">
        <v>389.97224313677202</v>
      </c>
      <c r="G118" s="702">
        <v>194.98612156838601</v>
      </c>
      <c r="H118" s="704">
        <v>4.5095200000000002</v>
      </c>
      <c r="I118" s="701">
        <v>210.27462</v>
      </c>
      <c r="J118" s="702">
        <v>15.288498431614</v>
      </c>
      <c r="K118" s="705">
        <v>0.53920406823900002</v>
      </c>
    </row>
    <row r="119" spans="1:11" ht="14.4" customHeight="1" thickBot="1" x14ac:dyDescent="0.35">
      <c r="A119" s="723" t="s">
        <v>441</v>
      </c>
      <c r="B119" s="701">
        <v>0</v>
      </c>
      <c r="C119" s="701">
        <v>1.9511400000000001</v>
      </c>
      <c r="D119" s="702">
        <v>1.9511400000000001</v>
      </c>
      <c r="E119" s="711" t="s">
        <v>368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12" t="s">
        <v>329</v>
      </c>
    </row>
    <row r="120" spans="1:11" ht="14.4" customHeight="1" thickBot="1" x14ac:dyDescent="0.35">
      <c r="A120" s="722" t="s">
        <v>442</v>
      </c>
      <c r="B120" s="706">
        <v>0</v>
      </c>
      <c r="C120" s="706">
        <v>56.016249999998998</v>
      </c>
      <c r="D120" s="707">
        <v>56.016249999998998</v>
      </c>
      <c r="E120" s="708" t="s">
        <v>329</v>
      </c>
      <c r="F120" s="706">
        <v>3.6904240570000003E-2</v>
      </c>
      <c r="G120" s="707">
        <v>1.8452120285000002E-2</v>
      </c>
      <c r="H120" s="709">
        <v>0</v>
      </c>
      <c r="I120" s="706">
        <v>5.4855</v>
      </c>
      <c r="J120" s="707">
        <v>5.4670478797140003</v>
      </c>
      <c r="K120" s="714">
        <v>0</v>
      </c>
    </row>
    <row r="121" spans="1:11" ht="14.4" customHeight="1" thickBot="1" x14ac:dyDescent="0.35">
      <c r="A121" s="723" t="s">
        <v>443</v>
      </c>
      <c r="B121" s="701">
        <v>0</v>
      </c>
      <c r="C121" s="701">
        <v>5.0999999999999997E-2</v>
      </c>
      <c r="D121" s="702">
        <v>5.0999999999999997E-2</v>
      </c>
      <c r="E121" s="711" t="s">
        <v>368</v>
      </c>
      <c r="F121" s="701">
        <v>3.6904240570000003E-2</v>
      </c>
      <c r="G121" s="702">
        <v>1.8452120285000002E-2</v>
      </c>
      <c r="H121" s="704">
        <v>0</v>
      </c>
      <c r="I121" s="701">
        <v>0</v>
      </c>
      <c r="J121" s="702">
        <v>-1.8452120285000002E-2</v>
      </c>
      <c r="K121" s="705">
        <v>0</v>
      </c>
    </row>
    <row r="122" spans="1:11" ht="14.4" customHeight="1" thickBot="1" x14ac:dyDescent="0.35">
      <c r="A122" s="723" t="s">
        <v>444</v>
      </c>
      <c r="B122" s="701">
        <v>0</v>
      </c>
      <c r="C122" s="701">
        <v>55.965249999999003</v>
      </c>
      <c r="D122" s="702">
        <v>55.965249999999003</v>
      </c>
      <c r="E122" s="711" t="s">
        <v>368</v>
      </c>
      <c r="F122" s="701">
        <v>0</v>
      </c>
      <c r="G122" s="702">
        <v>0</v>
      </c>
      <c r="H122" s="704">
        <v>0</v>
      </c>
      <c r="I122" s="701">
        <v>5.4855</v>
      </c>
      <c r="J122" s="702">
        <v>5.4855</v>
      </c>
      <c r="K122" s="712" t="s">
        <v>329</v>
      </c>
    </row>
    <row r="123" spans="1:11" ht="14.4" customHeight="1" thickBot="1" x14ac:dyDescent="0.35">
      <c r="A123" s="720" t="s">
        <v>48</v>
      </c>
      <c r="B123" s="701">
        <v>61104</v>
      </c>
      <c r="C123" s="701">
        <v>66330.17555</v>
      </c>
      <c r="D123" s="702">
        <v>5226.1755499999699</v>
      </c>
      <c r="E123" s="703">
        <v>1.08552918876</v>
      </c>
      <c r="F123" s="701">
        <v>68759.480999999796</v>
      </c>
      <c r="G123" s="702">
        <v>34379.740499999898</v>
      </c>
      <c r="H123" s="704">
        <v>5458.7649799999999</v>
      </c>
      <c r="I123" s="701">
        <v>34196.219089999999</v>
      </c>
      <c r="J123" s="702">
        <v>-183.52140999987</v>
      </c>
      <c r="K123" s="705">
        <v>0.49733096574699998</v>
      </c>
    </row>
    <row r="124" spans="1:11" ht="14.4" customHeight="1" thickBot="1" x14ac:dyDescent="0.35">
      <c r="A124" s="726" t="s">
        <v>445</v>
      </c>
      <c r="B124" s="706">
        <v>44961</v>
      </c>
      <c r="C124" s="706">
        <v>49165.847999999998</v>
      </c>
      <c r="D124" s="707">
        <v>4204.8479999999799</v>
      </c>
      <c r="E124" s="713">
        <v>1.0935221191690001</v>
      </c>
      <c r="F124" s="706">
        <v>50590.280999999901</v>
      </c>
      <c r="G124" s="707">
        <v>25295.140499999899</v>
      </c>
      <c r="H124" s="709">
        <v>4016.1489999999999</v>
      </c>
      <c r="I124" s="706">
        <v>25157.506000000001</v>
      </c>
      <c r="J124" s="707">
        <v>-137.63449999989101</v>
      </c>
      <c r="K124" s="714">
        <v>0.49727942803800002</v>
      </c>
    </row>
    <row r="125" spans="1:11" ht="14.4" customHeight="1" thickBot="1" x14ac:dyDescent="0.35">
      <c r="A125" s="722" t="s">
        <v>446</v>
      </c>
      <c r="B125" s="706">
        <v>44837</v>
      </c>
      <c r="C125" s="706">
        <v>49020.885999999999</v>
      </c>
      <c r="D125" s="707">
        <v>4183.8859999999804</v>
      </c>
      <c r="E125" s="713">
        <v>1.093313245756</v>
      </c>
      <c r="F125" s="706">
        <v>50469.999999999804</v>
      </c>
      <c r="G125" s="707">
        <v>25234.999999999902</v>
      </c>
      <c r="H125" s="709">
        <v>4006.0410000000002</v>
      </c>
      <c r="I125" s="706">
        <v>25091.41</v>
      </c>
      <c r="J125" s="707">
        <v>-143.589999999887</v>
      </c>
      <c r="K125" s="714">
        <v>0.49715494353</v>
      </c>
    </row>
    <row r="126" spans="1:11" ht="14.4" customHeight="1" thickBot="1" x14ac:dyDescent="0.35">
      <c r="A126" s="723" t="s">
        <v>447</v>
      </c>
      <c r="B126" s="701">
        <v>44837</v>
      </c>
      <c r="C126" s="701">
        <v>49020.885999999999</v>
      </c>
      <c r="D126" s="702">
        <v>4183.8859999999804</v>
      </c>
      <c r="E126" s="703">
        <v>1.093313245756</v>
      </c>
      <c r="F126" s="701">
        <v>50469.999999999804</v>
      </c>
      <c r="G126" s="702">
        <v>25234.999999999902</v>
      </c>
      <c r="H126" s="704">
        <v>4006.0410000000002</v>
      </c>
      <c r="I126" s="701">
        <v>25091.41</v>
      </c>
      <c r="J126" s="702">
        <v>-143.589999999887</v>
      </c>
      <c r="K126" s="705">
        <v>0.49715494353</v>
      </c>
    </row>
    <row r="127" spans="1:11" ht="14.4" customHeight="1" thickBot="1" x14ac:dyDescent="0.35">
      <c r="A127" s="722" t="s">
        <v>448</v>
      </c>
      <c r="B127" s="706">
        <v>124</v>
      </c>
      <c r="C127" s="706">
        <v>110.212</v>
      </c>
      <c r="D127" s="707">
        <v>-13.788</v>
      </c>
      <c r="E127" s="713">
        <v>0.888806451612</v>
      </c>
      <c r="F127" s="706">
        <v>120.28100000000001</v>
      </c>
      <c r="G127" s="707">
        <v>60.140500000000003</v>
      </c>
      <c r="H127" s="709">
        <v>9.3580000000000005</v>
      </c>
      <c r="I127" s="706">
        <v>52.095999999999997</v>
      </c>
      <c r="J127" s="707">
        <v>-8.0444999999989992</v>
      </c>
      <c r="K127" s="714">
        <v>0.433119112744</v>
      </c>
    </row>
    <row r="128" spans="1:11" ht="14.4" customHeight="1" thickBot="1" x14ac:dyDescent="0.35">
      <c r="A128" s="723" t="s">
        <v>449</v>
      </c>
      <c r="B128" s="701">
        <v>124</v>
      </c>
      <c r="C128" s="701">
        <v>110.212</v>
      </c>
      <c r="D128" s="702">
        <v>-13.788</v>
      </c>
      <c r="E128" s="703">
        <v>0.888806451612</v>
      </c>
      <c r="F128" s="701">
        <v>120.28100000000001</v>
      </c>
      <c r="G128" s="702">
        <v>60.140500000000003</v>
      </c>
      <c r="H128" s="704">
        <v>9.3580000000000005</v>
      </c>
      <c r="I128" s="701">
        <v>52.095999999999997</v>
      </c>
      <c r="J128" s="702">
        <v>-8.0444999999989992</v>
      </c>
      <c r="K128" s="705">
        <v>0.433119112744</v>
      </c>
    </row>
    <row r="129" spans="1:11" ht="14.4" customHeight="1" thickBot="1" x14ac:dyDescent="0.35">
      <c r="A129" s="725" t="s">
        <v>450</v>
      </c>
      <c r="B129" s="701">
        <v>0</v>
      </c>
      <c r="C129" s="701">
        <v>34.75</v>
      </c>
      <c r="D129" s="702">
        <v>34.75</v>
      </c>
      <c r="E129" s="711" t="s">
        <v>368</v>
      </c>
      <c r="F129" s="701">
        <v>0</v>
      </c>
      <c r="G129" s="702">
        <v>0</v>
      </c>
      <c r="H129" s="704">
        <v>0.75</v>
      </c>
      <c r="I129" s="701">
        <v>14</v>
      </c>
      <c r="J129" s="702">
        <v>14</v>
      </c>
      <c r="K129" s="712" t="s">
        <v>329</v>
      </c>
    </row>
    <row r="130" spans="1:11" ht="14.4" customHeight="1" thickBot="1" x14ac:dyDescent="0.35">
      <c r="A130" s="723" t="s">
        <v>451</v>
      </c>
      <c r="B130" s="701">
        <v>0</v>
      </c>
      <c r="C130" s="701">
        <v>34.75</v>
      </c>
      <c r="D130" s="702">
        <v>34.75</v>
      </c>
      <c r="E130" s="711" t="s">
        <v>368</v>
      </c>
      <c r="F130" s="701">
        <v>0</v>
      </c>
      <c r="G130" s="702">
        <v>0</v>
      </c>
      <c r="H130" s="704">
        <v>0.75</v>
      </c>
      <c r="I130" s="701">
        <v>14</v>
      </c>
      <c r="J130" s="702">
        <v>14</v>
      </c>
      <c r="K130" s="712" t="s">
        <v>329</v>
      </c>
    </row>
    <row r="131" spans="1:11" ht="14.4" customHeight="1" thickBot="1" x14ac:dyDescent="0.35">
      <c r="A131" s="721" t="s">
        <v>452</v>
      </c>
      <c r="B131" s="701">
        <v>15246</v>
      </c>
      <c r="C131" s="701">
        <v>16181.707689999999</v>
      </c>
      <c r="D131" s="702">
        <v>935.70769000002099</v>
      </c>
      <c r="E131" s="703">
        <v>1.061373979404</v>
      </c>
      <c r="F131" s="701">
        <v>17159.8</v>
      </c>
      <c r="G131" s="702">
        <v>8579.9</v>
      </c>
      <c r="H131" s="704">
        <v>1362.30736</v>
      </c>
      <c r="I131" s="701">
        <v>8535.8344300000099</v>
      </c>
      <c r="J131" s="702">
        <v>-44.065569999986003</v>
      </c>
      <c r="K131" s="705">
        <v>0.49743204640999999</v>
      </c>
    </row>
    <row r="132" spans="1:11" ht="14.4" customHeight="1" thickBot="1" x14ac:dyDescent="0.35">
      <c r="A132" s="722" t="s">
        <v>453</v>
      </c>
      <c r="B132" s="706">
        <v>4035.99999999998</v>
      </c>
      <c r="C132" s="706">
        <v>4415.0050099999999</v>
      </c>
      <c r="D132" s="707">
        <v>379.005010000016</v>
      </c>
      <c r="E132" s="713">
        <v>1.093906097621</v>
      </c>
      <c r="F132" s="706">
        <v>4542.3000000000102</v>
      </c>
      <c r="G132" s="707">
        <v>2271.1500000000101</v>
      </c>
      <c r="H132" s="709">
        <v>360.60960999999998</v>
      </c>
      <c r="I132" s="706">
        <v>2259.4819299999999</v>
      </c>
      <c r="J132" s="707">
        <v>-11.668070000002</v>
      </c>
      <c r="K132" s="714">
        <v>0.49743124188100002</v>
      </c>
    </row>
    <row r="133" spans="1:11" ht="14.4" customHeight="1" thickBot="1" x14ac:dyDescent="0.35">
      <c r="A133" s="723" t="s">
        <v>454</v>
      </c>
      <c r="B133" s="701">
        <v>4035.99999999998</v>
      </c>
      <c r="C133" s="701">
        <v>4415.0050099999999</v>
      </c>
      <c r="D133" s="702">
        <v>379.005010000016</v>
      </c>
      <c r="E133" s="703">
        <v>1.093906097621</v>
      </c>
      <c r="F133" s="701">
        <v>4542.3000000000102</v>
      </c>
      <c r="G133" s="702">
        <v>2271.1500000000101</v>
      </c>
      <c r="H133" s="704">
        <v>360.60960999999998</v>
      </c>
      <c r="I133" s="701">
        <v>2259.4819299999999</v>
      </c>
      <c r="J133" s="702">
        <v>-11.668070000002</v>
      </c>
      <c r="K133" s="705">
        <v>0.49743124188100002</v>
      </c>
    </row>
    <row r="134" spans="1:11" ht="14.4" customHeight="1" thickBot="1" x14ac:dyDescent="0.35">
      <c r="A134" s="722" t="s">
        <v>455</v>
      </c>
      <c r="B134" s="706">
        <v>11210</v>
      </c>
      <c r="C134" s="706">
        <v>11766.70268</v>
      </c>
      <c r="D134" s="707">
        <v>556.70268000000601</v>
      </c>
      <c r="E134" s="713">
        <v>1.0496612560209999</v>
      </c>
      <c r="F134" s="706">
        <v>12617.5</v>
      </c>
      <c r="G134" s="707">
        <v>6308.74999999999</v>
      </c>
      <c r="H134" s="709">
        <v>1001.69775</v>
      </c>
      <c r="I134" s="706">
        <v>6276.35250000001</v>
      </c>
      <c r="J134" s="707">
        <v>-32.397499999982003</v>
      </c>
      <c r="K134" s="714">
        <v>0.49743233604100001</v>
      </c>
    </row>
    <row r="135" spans="1:11" ht="14.4" customHeight="1" thickBot="1" x14ac:dyDescent="0.35">
      <c r="A135" s="723" t="s">
        <v>456</v>
      </c>
      <c r="B135" s="701">
        <v>11210</v>
      </c>
      <c r="C135" s="701">
        <v>11766.70268</v>
      </c>
      <c r="D135" s="702">
        <v>556.70268000000601</v>
      </c>
      <c r="E135" s="703">
        <v>1.0496612560209999</v>
      </c>
      <c r="F135" s="701">
        <v>12617.5</v>
      </c>
      <c r="G135" s="702">
        <v>6308.74999999999</v>
      </c>
      <c r="H135" s="704">
        <v>1001.69775</v>
      </c>
      <c r="I135" s="701">
        <v>6276.35250000001</v>
      </c>
      <c r="J135" s="702">
        <v>-32.397499999982003</v>
      </c>
      <c r="K135" s="705">
        <v>0.49743233604100001</v>
      </c>
    </row>
    <row r="136" spans="1:11" ht="14.4" customHeight="1" thickBot="1" x14ac:dyDescent="0.35">
      <c r="A136" s="721" t="s">
        <v>457</v>
      </c>
      <c r="B136" s="701">
        <v>897.00000000000102</v>
      </c>
      <c r="C136" s="701">
        <v>982.61986000000002</v>
      </c>
      <c r="D136" s="702">
        <v>85.619859999998994</v>
      </c>
      <c r="E136" s="703">
        <v>1.09545134894</v>
      </c>
      <c r="F136" s="701">
        <v>1009.4</v>
      </c>
      <c r="G136" s="702">
        <v>504.70000000000198</v>
      </c>
      <c r="H136" s="704">
        <v>80.308620000000005</v>
      </c>
      <c r="I136" s="701">
        <v>502.87866000000099</v>
      </c>
      <c r="J136" s="702">
        <v>-1.821340000001</v>
      </c>
      <c r="K136" s="705">
        <v>0.49819562116100002</v>
      </c>
    </row>
    <row r="137" spans="1:11" ht="14.4" customHeight="1" thickBot="1" x14ac:dyDescent="0.35">
      <c r="A137" s="722" t="s">
        <v>458</v>
      </c>
      <c r="B137" s="706">
        <v>897.00000000000102</v>
      </c>
      <c r="C137" s="706">
        <v>982.61986000000002</v>
      </c>
      <c r="D137" s="707">
        <v>85.619859999998994</v>
      </c>
      <c r="E137" s="713">
        <v>1.09545134894</v>
      </c>
      <c r="F137" s="706">
        <v>1009.4</v>
      </c>
      <c r="G137" s="707">
        <v>504.70000000000198</v>
      </c>
      <c r="H137" s="709">
        <v>80.308620000000005</v>
      </c>
      <c r="I137" s="706">
        <v>502.87866000000099</v>
      </c>
      <c r="J137" s="707">
        <v>-1.821340000001</v>
      </c>
      <c r="K137" s="714">
        <v>0.49819562116100002</v>
      </c>
    </row>
    <row r="138" spans="1:11" ht="14.4" customHeight="1" thickBot="1" x14ac:dyDescent="0.35">
      <c r="A138" s="723" t="s">
        <v>459</v>
      </c>
      <c r="B138" s="701">
        <v>897.00000000000102</v>
      </c>
      <c r="C138" s="701">
        <v>982.61986000000002</v>
      </c>
      <c r="D138" s="702">
        <v>85.619859999998994</v>
      </c>
      <c r="E138" s="703">
        <v>1.09545134894</v>
      </c>
      <c r="F138" s="701">
        <v>1009.4</v>
      </c>
      <c r="G138" s="702">
        <v>504.70000000000198</v>
      </c>
      <c r="H138" s="704">
        <v>80.308620000000005</v>
      </c>
      <c r="I138" s="701">
        <v>502.87866000000099</v>
      </c>
      <c r="J138" s="702">
        <v>-1.821340000001</v>
      </c>
      <c r="K138" s="705">
        <v>0.49819562116100002</v>
      </c>
    </row>
    <row r="139" spans="1:11" ht="14.4" customHeight="1" thickBot="1" x14ac:dyDescent="0.35">
      <c r="A139" s="720" t="s">
        <v>460</v>
      </c>
      <c r="B139" s="701">
        <v>0</v>
      </c>
      <c r="C139" s="701">
        <v>110.97011000000001</v>
      </c>
      <c r="D139" s="702">
        <v>110.97011000000001</v>
      </c>
      <c r="E139" s="711" t="s">
        <v>329</v>
      </c>
      <c r="F139" s="701">
        <v>0</v>
      </c>
      <c r="G139" s="702">
        <v>0</v>
      </c>
      <c r="H139" s="704">
        <v>14.006</v>
      </c>
      <c r="I139" s="701">
        <v>60.85698</v>
      </c>
      <c r="J139" s="702">
        <v>60.85698</v>
      </c>
      <c r="K139" s="712" t="s">
        <v>329</v>
      </c>
    </row>
    <row r="140" spans="1:11" ht="14.4" customHeight="1" thickBot="1" x14ac:dyDescent="0.35">
      <c r="A140" s="721" t="s">
        <v>461</v>
      </c>
      <c r="B140" s="701">
        <v>0</v>
      </c>
      <c r="C140" s="701">
        <v>110.97011000000001</v>
      </c>
      <c r="D140" s="702">
        <v>110.97011000000001</v>
      </c>
      <c r="E140" s="711" t="s">
        <v>329</v>
      </c>
      <c r="F140" s="701">
        <v>0</v>
      </c>
      <c r="G140" s="702">
        <v>0</v>
      </c>
      <c r="H140" s="704">
        <v>14.006</v>
      </c>
      <c r="I140" s="701">
        <v>60.85698</v>
      </c>
      <c r="J140" s="702">
        <v>60.85698</v>
      </c>
      <c r="K140" s="712" t="s">
        <v>329</v>
      </c>
    </row>
    <row r="141" spans="1:11" ht="14.4" customHeight="1" thickBot="1" x14ac:dyDescent="0.35">
      <c r="A141" s="722" t="s">
        <v>462</v>
      </c>
      <c r="B141" s="706">
        <v>0</v>
      </c>
      <c r="C141" s="706">
        <v>110.72011000000001</v>
      </c>
      <c r="D141" s="707">
        <v>110.72011000000001</v>
      </c>
      <c r="E141" s="708" t="s">
        <v>329</v>
      </c>
      <c r="F141" s="706">
        <v>0</v>
      </c>
      <c r="G141" s="707">
        <v>0</v>
      </c>
      <c r="H141" s="709">
        <v>0</v>
      </c>
      <c r="I141" s="706">
        <v>43.85098</v>
      </c>
      <c r="J141" s="707">
        <v>43.85098</v>
      </c>
      <c r="K141" s="710" t="s">
        <v>329</v>
      </c>
    </row>
    <row r="142" spans="1:11" ht="14.4" customHeight="1" thickBot="1" x14ac:dyDescent="0.35">
      <c r="A142" s="723" t="s">
        <v>463</v>
      </c>
      <c r="B142" s="701">
        <v>0</v>
      </c>
      <c r="C142" s="701">
        <v>4.6361100000000004</v>
      </c>
      <c r="D142" s="702">
        <v>4.6361100000000004</v>
      </c>
      <c r="E142" s="711" t="s">
        <v>329</v>
      </c>
      <c r="F142" s="701">
        <v>0</v>
      </c>
      <c r="G142" s="702">
        <v>0</v>
      </c>
      <c r="H142" s="704">
        <v>0</v>
      </c>
      <c r="I142" s="701">
        <v>0.17849999999999999</v>
      </c>
      <c r="J142" s="702">
        <v>0.17849999999999999</v>
      </c>
      <c r="K142" s="712" t="s">
        <v>329</v>
      </c>
    </row>
    <row r="143" spans="1:11" ht="14.4" customHeight="1" thickBot="1" x14ac:dyDescent="0.35">
      <c r="A143" s="723" t="s">
        <v>464</v>
      </c>
      <c r="B143" s="701">
        <v>0</v>
      </c>
      <c r="C143" s="701">
        <v>-4.9969999999999999</v>
      </c>
      <c r="D143" s="702">
        <v>-4.9969999999999999</v>
      </c>
      <c r="E143" s="711" t="s">
        <v>368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40.25</v>
      </c>
      <c r="D144" s="702">
        <v>40.25</v>
      </c>
      <c r="E144" s="711" t="s">
        <v>329</v>
      </c>
      <c r="F144" s="701">
        <v>0</v>
      </c>
      <c r="G144" s="702">
        <v>0</v>
      </c>
      <c r="H144" s="704">
        <v>0</v>
      </c>
      <c r="I144" s="701">
        <v>16.840479999999999</v>
      </c>
      <c r="J144" s="702">
        <v>16.840479999999999</v>
      </c>
      <c r="K144" s="712" t="s">
        <v>329</v>
      </c>
    </row>
    <row r="145" spans="1:11" ht="14.4" customHeight="1" thickBot="1" x14ac:dyDescent="0.35">
      <c r="A145" s="723" t="s">
        <v>466</v>
      </c>
      <c r="B145" s="701">
        <v>0</v>
      </c>
      <c r="C145" s="701">
        <v>70.831000000000003</v>
      </c>
      <c r="D145" s="702">
        <v>70.831000000000003</v>
      </c>
      <c r="E145" s="711" t="s">
        <v>329</v>
      </c>
      <c r="F145" s="701">
        <v>0</v>
      </c>
      <c r="G145" s="702">
        <v>0</v>
      </c>
      <c r="H145" s="704">
        <v>0</v>
      </c>
      <c r="I145" s="701">
        <v>26.832000000000001</v>
      </c>
      <c r="J145" s="702">
        <v>26.832000000000001</v>
      </c>
      <c r="K145" s="712" t="s">
        <v>329</v>
      </c>
    </row>
    <row r="146" spans="1:11" ht="14.4" customHeight="1" thickBot="1" x14ac:dyDescent="0.35">
      <c r="A146" s="725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0</v>
      </c>
      <c r="G146" s="702">
        <v>0</v>
      </c>
      <c r="H146" s="704">
        <v>14.006</v>
      </c>
      <c r="I146" s="701">
        <v>14.006</v>
      </c>
      <c r="J146" s="702">
        <v>14.006</v>
      </c>
      <c r="K146" s="712" t="s">
        <v>368</v>
      </c>
    </row>
    <row r="147" spans="1:11" ht="14.4" customHeight="1" thickBot="1" x14ac:dyDescent="0.35">
      <c r="A147" s="723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0</v>
      </c>
      <c r="G147" s="702">
        <v>0</v>
      </c>
      <c r="H147" s="704">
        <v>14.006</v>
      </c>
      <c r="I147" s="701">
        <v>14.006</v>
      </c>
      <c r="J147" s="702">
        <v>14.006</v>
      </c>
      <c r="K147" s="712" t="s">
        <v>368</v>
      </c>
    </row>
    <row r="148" spans="1:11" ht="14.4" customHeight="1" thickBot="1" x14ac:dyDescent="0.35">
      <c r="A148" s="725" t="s">
        <v>469</v>
      </c>
      <c r="B148" s="701">
        <v>0</v>
      </c>
      <c r="C148" s="701">
        <v>0.24999999999899999</v>
      </c>
      <c r="D148" s="702">
        <v>0.24999999999899999</v>
      </c>
      <c r="E148" s="711" t="s">
        <v>329</v>
      </c>
      <c r="F148" s="701">
        <v>0</v>
      </c>
      <c r="G148" s="702">
        <v>0</v>
      </c>
      <c r="H148" s="704">
        <v>0</v>
      </c>
      <c r="I148" s="701">
        <v>3</v>
      </c>
      <c r="J148" s="702">
        <v>3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0.24999999999899999</v>
      </c>
      <c r="D149" s="702">
        <v>0.24999999999899999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3</v>
      </c>
      <c r="J149" s="702">
        <v>3</v>
      </c>
      <c r="K149" s="712" t="s">
        <v>329</v>
      </c>
    </row>
    <row r="150" spans="1:11" ht="14.4" customHeight="1" thickBot="1" x14ac:dyDescent="0.35">
      <c r="A150" s="720" t="s">
        <v>471</v>
      </c>
      <c r="B150" s="701">
        <v>6168.00000000001</v>
      </c>
      <c r="C150" s="701">
        <v>6547.28172</v>
      </c>
      <c r="D150" s="702">
        <v>379.28171999999103</v>
      </c>
      <c r="E150" s="703">
        <v>1.0614918482489999</v>
      </c>
      <c r="F150" s="701">
        <v>6293.6676319958397</v>
      </c>
      <c r="G150" s="702">
        <v>3146.8338159979198</v>
      </c>
      <c r="H150" s="704">
        <v>462.92399999999998</v>
      </c>
      <c r="I150" s="701">
        <v>3304.33745</v>
      </c>
      <c r="J150" s="702">
        <v>157.503634002084</v>
      </c>
      <c r="K150" s="705">
        <v>0.525025731133</v>
      </c>
    </row>
    <row r="151" spans="1:11" ht="14.4" customHeight="1" thickBot="1" x14ac:dyDescent="0.35">
      <c r="A151" s="721" t="s">
        <v>472</v>
      </c>
      <c r="B151" s="701">
        <v>5867.00000000001</v>
      </c>
      <c r="C151" s="701">
        <v>5961.0820000000003</v>
      </c>
      <c r="D151" s="702">
        <v>94.081999999990998</v>
      </c>
      <c r="E151" s="703">
        <v>1.0160357934199999</v>
      </c>
      <c r="F151" s="701">
        <v>6293.6676319958397</v>
      </c>
      <c r="G151" s="702">
        <v>3146.8338159979198</v>
      </c>
      <c r="H151" s="704">
        <v>454.46600000000001</v>
      </c>
      <c r="I151" s="701">
        <v>2750.422</v>
      </c>
      <c r="J151" s="702">
        <v>-396.41181599791702</v>
      </c>
      <c r="K151" s="705">
        <v>0.43701418009699999</v>
      </c>
    </row>
    <row r="152" spans="1:11" ht="14.4" customHeight="1" thickBot="1" x14ac:dyDescent="0.35">
      <c r="A152" s="722" t="s">
        <v>473</v>
      </c>
      <c r="B152" s="706">
        <v>5867.00000000001</v>
      </c>
      <c r="C152" s="706">
        <v>5943.3220000000001</v>
      </c>
      <c r="D152" s="707">
        <v>76.321999999990993</v>
      </c>
      <c r="E152" s="713">
        <v>1.0130086926869999</v>
      </c>
      <c r="F152" s="706">
        <v>6293.6676319958397</v>
      </c>
      <c r="G152" s="707">
        <v>3146.8338159979198</v>
      </c>
      <c r="H152" s="709">
        <v>454.46600000000001</v>
      </c>
      <c r="I152" s="706">
        <v>2750.422</v>
      </c>
      <c r="J152" s="707">
        <v>-396.41181599791702</v>
      </c>
      <c r="K152" s="714">
        <v>0.43701418009699999</v>
      </c>
    </row>
    <row r="153" spans="1:11" ht="14.4" customHeight="1" thickBot="1" x14ac:dyDescent="0.35">
      <c r="A153" s="723" t="s">
        <v>474</v>
      </c>
      <c r="B153" s="701">
        <v>494.00000000000102</v>
      </c>
      <c r="C153" s="701">
        <v>494.78899999999999</v>
      </c>
      <c r="D153" s="702">
        <v>0.78899999999899995</v>
      </c>
      <c r="E153" s="703">
        <v>1.0015971659909999</v>
      </c>
      <c r="F153" s="701">
        <v>525.18426062683795</v>
      </c>
      <c r="G153" s="702">
        <v>262.59213031341898</v>
      </c>
      <c r="H153" s="704">
        <v>41.901000000000003</v>
      </c>
      <c r="I153" s="701">
        <v>250.98599999999999</v>
      </c>
      <c r="J153" s="702">
        <v>-11.606130313417999</v>
      </c>
      <c r="K153" s="705">
        <v>0.47790084131600002</v>
      </c>
    </row>
    <row r="154" spans="1:11" ht="14.4" customHeight="1" thickBot="1" x14ac:dyDescent="0.35">
      <c r="A154" s="723" t="s">
        <v>475</v>
      </c>
      <c r="B154" s="701">
        <v>1713</v>
      </c>
      <c r="C154" s="701">
        <v>1718.115</v>
      </c>
      <c r="D154" s="702">
        <v>5.1149999999969999</v>
      </c>
      <c r="E154" s="703">
        <v>1.0029859894919999</v>
      </c>
      <c r="F154" s="701">
        <v>1787.7968464451701</v>
      </c>
      <c r="G154" s="702">
        <v>893.89842322258596</v>
      </c>
      <c r="H154" s="704">
        <v>160.00899999999999</v>
      </c>
      <c r="I154" s="701">
        <v>984.10400000000095</v>
      </c>
      <c r="J154" s="702">
        <v>90.205576777415004</v>
      </c>
      <c r="K154" s="705">
        <v>0.55045627916600004</v>
      </c>
    </row>
    <row r="155" spans="1:11" ht="14.4" customHeight="1" thickBot="1" x14ac:dyDescent="0.35">
      <c r="A155" s="723" t="s">
        <v>476</v>
      </c>
      <c r="B155" s="701">
        <v>64</v>
      </c>
      <c r="C155" s="701">
        <v>79.085999999999999</v>
      </c>
      <c r="D155" s="702">
        <v>15.085999999999</v>
      </c>
      <c r="E155" s="703">
        <v>1.23571875</v>
      </c>
      <c r="F155" s="701">
        <v>84.049121431271004</v>
      </c>
      <c r="G155" s="702">
        <v>42.024560715634998</v>
      </c>
      <c r="H155" s="704">
        <v>10.243</v>
      </c>
      <c r="I155" s="701">
        <v>61.457999999999998</v>
      </c>
      <c r="J155" s="702">
        <v>19.433439284363999</v>
      </c>
      <c r="K155" s="705">
        <v>0.73121525785599994</v>
      </c>
    </row>
    <row r="156" spans="1:11" ht="14.4" customHeight="1" thickBot="1" x14ac:dyDescent="0.35">
      <c r="A156" s="723" t="s">
        <v>477</v>
      </c>
      <c r="B156" s="701">
        <v>11</v>
      </c>
      <c r="C156" s="701">
        <v>9.4120000000000008</v>
      </c>
      <c r="D156" s="702">
        <v>-1.5880000000000001</v>
      </c>
      <c r="E156" s="703">
        <v>0.85563636363600004</v>
      </c>
      <c r="F156" s="701">
        <v>9.9984084973999998</v>
      </c>
      <c r="G156" s="702">
        <v>4.9992042486999999</v>
      </c>
      <c r="H156" s="704">
        <v>0.78800000000000003</v>
      </c>
      <c r="I156" s="701">
        <v>4.7229999999999999</v>
      </c>
      <c r="J156" s="702">
        <v>-0.27620424869999999</v>
      </c>
      <c r="K156" s="705">
        <v>0.47237517863200001</v>
      </c>
    </row>
    <row r="157" spans="1:11" ht="14.4" customHeight="1" thickBot="1" x14ac:dyDescent="0.35">
      <c r="A157" s="723" t="s">
        <v>478</v>
      </c>
      <c r="B157" s="701">
        <v>3583.00000000001</v>
      </c>
      <c r="C157" s="701">
        <v>3639.58</v>
      </c>
      <c r="D157" s="702">
        <v>56.579999999992999</v>
      </c>
      <c r="E157" s="703">
        <v>1.015791236394</v>
      </c>
      <c r="F157" s="701">
        <v>3884.15214594287</v>
      </c>
      <c r="G157" s="702">
        <v>1942.07607297144</v>
      </c>
      <c r="H157" s="704">
        <v>241.52500000000001</v>
      </c>
      <c r="I157" s="701">
        <v>1449.1510000000001</v>
      </c>
      <c r="J157" s="702">
        <v>-492.92507297143499</v>
      </c>
      <c r="K157" s="705">
        <v>0.37309326348400002</v>
      </c>
    </row>
    <row r="158" spans="1:11" ht="14.4" customHeight="1" thickBot="1" x14ac:dyDescent="0.35">
      <c r="A158" s="723" t="s">
        <v>479</v>
      </c>
      <c r="B158" s="701">
        <v>2</v>
      </c>
      <c r="C158" s="701">
        <v>2.34</v>
      </c>
      <c r="D158" s="702">
        <v>0.33999999999899999</v>
      </c>
      <c r="E158" s="703">
        <v>1.17</v>
      </c>
      <c r="F158" s="701">
        <v>2.4868490522869999</v>
      </c>
      <c r="G158" s="702">
        <v>1.2434245261429999</v>
      </c>
      <c r="H158" s="704">
        <v>0</v>
      </c>
      <c r="I158" s="701">
        <v>0</v>
      </c>
      <c r="J158" s="702">
        <v>-1.2434245261429999</v>
      </c>
      <c r="K158" s="705">
        <v>0</v>
      </c>
    </row>
    <row r="159" spans="1:11" ht="14.4" customHeight="1" thickBot="1" x14ac:dyDescent="0.35">
      <c r="A159" s="722" t="s">
        <v>480</v>
      </c>
      <c r="B159" s="706">
        <v>0</v>
      </c>
      <c r="C159" s="706">
        <v>17.760000000000002</v>
      </c>
      <c r="D159" s="707">
        <v>17.760000000000002</v>
      </c>
      <c r="E159" s="708" t="s">
        <v>329</v>
      </c>
      <c r="F159" s="706">
        <v>0</v>
      </c>
      <c r="G159" s="707">
        <v>0</v>
      </c>
      <c r="H159" s="709">
        <v>0</v>
      </c>
      <c r="I159" s="706">
        <v>0</v>
      </c>
      <c r="J159" s="707">
        <v>0</v>
      </c>
      <c r="K159" s="710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17.760000000000002</v>
      </c>
      <c r="D160" s="702">
        <v>17.760000000000002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1" t="s">
        <v>482</v>
      </c>
      <c r="B161" s="701">
        <v>301</v>
      </c>
      <c r="C161" s="701">
        <v>586.19971999999996</v>
      </c>
      <c r="D161" s="702">
        <v>285.19972000000001</v>
      </c>
      <c r="E161" s="703">
        <v>1.9475073754150001</v>
      </c>
      <c r="F161" s="701">
        <v>0</v>
      </c>
      <c r="G161" s="702">
        <v>0</v>
      </c>
      <c r="H161" s="704">
        <v>8.4580000000000002</v>
      </c>
      <c r="I161" s="701">
        <v>553.91544999999996</v>
      </c>
      <c r="J161" s="702">
        <v>553.91544999999996</v>
      </c>
      <c r="K161" s="712" t="s">
        <v>329</v>
      </c>
    </row>
    <row r="162" spans="1:11" ht="14.4" customHeight="1" thickBot="1" x14ac:dyDescent="0.35">
      <c r="A162" s="722" t="s">
        <v>483</v>
      </c>
      <c r="B162" s="706">
        <v>301</v>
      </c>
      <c r="C162" s="706">
        <v>266.32382000000001</v>
      </c>
      <c r="D162" s="707">
        <v>-34.676180000000002</v>
      </c>
      <c r="E162" s="713">
        <v>0.88479674418599996</v>
      </c>
      <c r="F162" s="706">
        <v>0</v>
      </c>
      <c r="G162" s="707">
        <v>0</v>
      </c>
      <c r="H162" s="709">
        <v>0</v>
      </c>
      <c r="I162" s="706">
        <v>495.78077000000002</v>
      </c>
      <c r="J162" s="707">
        <v>495.78077000000002</v>
      </c>
      <c r="K162" s="710" t="s">
        <v>329</v>
      </c>
    </row>
    <row r="163" spans="1:11" ht="14.4" customHeight="1" thickBot="1" x14ac:dyDescent="0.35">
      <c r="A163" s="723" t="s">
        <v>484</v>
      </c>
      <c r="B163" s="701">
        <v>301</v>
      </c>
      <c r="C163" s="701">
        <v>248.31728000000001</v>
      </c>
      <c r="D163" s="702">
        <v>-52.682720000000003</v>
      </c>
      <c r="E163" s="703">
        <v>0.82497435215899995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329</v>
      </c>
    </row>
    <row r="164" spans="1:11" ht="14.4" customHeight="1" thickBot="1" x14ac:dyDescent="0.35">
      <c r="A164" s="723" t="s">
        <v>485</v>
      </c>
      <c r="B164" s="701">
        <v>0</v>
      </c>
      <c r="C164" s="701">
        <v>18.006540000000001</v>
      </c>
      <c r="D164" s="702">
        <v>18.006540000000001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495.78077000000002</v>
      </c>
      <c r="J164" s="702">
        <v>495.78077000000002</v>
      </c>
      <c r="K164" s="712" t="s">
        <v>329</v>
      </c>
    </row>
    <row r="165" spans="1:11" ht="14.4" customHeight="1" thickBot="1" x14ac:dyDescent="0.35">
      <c r="A165" s="722" t="s">
        <v>486</v>
      </c>
      <c r="B165" s="706">
        <v>0</v>
      </c>
      <c r="C165" s="706">
        <v>172.4171</v>
      </c>
      <c r="D165" s="707">
        <v>172.4171</v>
      </c>
      <c r="E165" s="708" t="s">
        <v>368</v>
      </c>
      <c r="F165" s="706">
        <v>0</v>
      </c>
      <c r="G165" s="707">
        <v>0</v>
      </c>
      <c r="H165" s="709">
        <v>0</v>
      </c>
      <c r="I165" s="706">
        <v>0</v>
      </c>
      <c r="J165" s="707">
        <v>0</v>
      </c>
      <c r="K165" s="710" t="s">
        <v>329</v>
      </c>
    </row>
    <row r="166" spans="1:11" ht="14.4" customHeight="1" thickBot="1" x14ac:dyDescent="0.35">
      <c r="A166" s="723" t="s">
        <v>487</v>
      </c>
      <c r="B166" s="701">
        <v>0</v>
      </c>
      <c r="C166" s="701">
        <v>8.8680000000000003</v>
      </c>
      <c r="D166" s="702">
        <v>8.8680000000000003</v>
      </c>
      <c r="E166" s="711" t="s">
        <v>368</v>
      </c>
      <c r="F166" s="701">
        <v>0</v>
      </c>
      <c r="G166" s="702">
        <v>0</v>
      </c>
      <c r="H166" s="704">
        <v>0</v>
      </c>
      <c r="I166" s="701">
        <v>0</v>
      </c>
      <c r="J166" s="702">
        <v>0</v>
      </c>
      <c r="K166" s="712" t="s">
        <v>329</v>
      </c>
    </row>
    <row r="167" spans="1:11" ht="14.4" customHeight="1" thickBot="1" x14ac:dyDescent="0.35">
      <c r="A167" s="723" t="s">
        <v>488</v>
      </c>
      <c r="B167" s="701">
        <v>0</v>
      </c>
      <c r="C167" s="701">
        <v>6.6</v>
      </c>
      <c r="D167" s="702">
        <v>6.6</v>
      </c>
      <c r="E167" s="711" t="s">
        <v>368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12" t="s">
        <v>329</v>
      </c>
    </row>
    <row r="168" spans="1:11" ht="14.4" customHeight="1" thickBot="1" x14ac:dyDescent="0.35">
      <c r="A168" s="723" t="s">
        <v>489</v>
      </c>
      <c r="B168" s="701">
        <v>0</v>
      </c>
      <c r="C168" s="701">
        <v>12.257300000000001</v>
      </c>
      <c r="D168" s="702">
        <v>12.257300000000001</v>
      </c>
      <c r="E168" s="711" t="s">
        <v>368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144.6918</v>
      </c>
      <c r="D169" s="702">
        <v>144.6918</v>
      </c>
      <c r="E169" s="711" t="s">
        <v>368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" customHeight="1" thickBot="1" x14ac:dyDescent="0.35">
      <c r="A170" s="722" t="s">
        <v>491</v>
      </c>
      <c r="B170" s="706">
        <v>0</v>
      </c>
      <c r="C170" s="706">
        <v>28.184799999999999</v>
      </c>
      <c r="D170" s="707">
        <v>28.184799999999999</v>
      </c>
      <c r="E170" s="708" t="s">
        <v>329</v>
      </c>
      <c r="F170" s="706">
        <v>0</v>
      </c>
      <c r="G170" s="707">
        <v>0</v>
      </c>
      <c r="H170" s="709">
        <v>0</v>
      </c>
      <c r="I170" s="706">
        <v>9.1234000000000002</v>
      </c>
      <c r="J170" s="707">
        <v>9.1234000000000002</v>
      </c>
      <c r="K170" s="710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0.5</v>
      </c>
      <c r="D171" s="702">
        <v>0.5</v>
      </c>
      <c r="E171" s="711" t="s">
        <v>368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3" t="s">
        <v>493</v>
      </c>
      <c r="B172" s="701">
        <v>0</v>
      </c>
      <c r="C172" s="701">
        <v>27.684799999999999</v>
      </c>
      <c r="D172" s="702">
        <v>27.684799999999999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9.1234000000000002</v>
      </c>
      <c r="J172" s="702">
        <v>9.1234000000000002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0</v>
      </c>
      <c r="C173" s="706">
        <v>119.274</v>
      </c>
      <c r="D173" s="707">
        <v>119.274</v>
      </c>
      <c r="E173" s="708" t="s">
        <v>329</v>
      </c>
      <c r="F173" s="706">
        <v>0</v>
      </c>
      <c r="G173" s="707">
        <v>0</v>
      </c>
      <c r="H173" s="709">
        <v>8.4580000000000002</v>
      </c>
      <c r="I173" s="706">
        <v>49.011279999999999</v>
      </c>
      <c r="J173" s="707">
        <v>49.011279999999999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0</v>
      </c>
      <c r="C174" s="701">
        <v>119.274</v>
      </c>
      <c r="D174" s="702">
        <v>119.274</v>
      </c>
      <c r="E174" s="711" t="s">
        <v>329</v>
      </c>
      <c r="F174" s="701">
        <v>0</v>
      </c>
      <c r="G174" s="702">
        <v>0</v>
      </c>
      <c r="H174" s="704">
        <v>8.4580000000000002</v>
      </c>
      <c r="I174" s="701">
        <v>49.011279999999999</v>
      </c>
      <c r="J174" s="702">
        <v>49.011279999999999</v>
      </c>
      <c r="K174" s="712" t="s">
        <v>329</v>
      </c>
    </row>
    <row r="175" spans="1:11" ht="14.4" customHeight="1" thickBot="1" x14ac:dyDescent="0.35">
      <c r="A175" s="720" t="s">
        <v>496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4.3659999999999997E-2</v>
      </c>
      <c r="I175" s="701">
        <v>4.3659999999999997E-2</v>
      </c>
      <c r="J175" s="702">
        <v>4.3659999999999997E-2</v>
      </c>
      <c r="K175" s="712" t="s">
        <v>368</v>
      </c>
    </row>
    <row r="176" spans="1:11" ht="14.4" customHeight="1" thickBot="1" x14ac:dyDescent="0.35">
      <c r="A176" s="721" t="s">
        <v>497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4.3659999999999997E-2</v>
      </c>
      <c r="I176" s="701">
        <v>4.3659999999999997E-2</v>
      </c>
      <c r="J176" s="702">
        <v>4.3659999999999997E-2</v>
      </c>
      <c r="K176" s="712" t="s">
        <v>368</v>
      </c>
    </row>
    <row r="177" spans="1:11" ht="14.4" customHeight="1" thickBot="1" x14ac:dyDescent="0.35">
      <c r="A177" s="722" t="s">
        <v>498</v>
      </c>
      <c r="B177" s="706">
        <v>0</v>
      </c>
      <c r="C177" s="706">
        <v>0</v>
      </c>
      <c r="D177" s="707">
        <v>0</v>
      </c>
      <c r="E177" s="713">
        <v>1</v>
      </c>
      <c r="F177" s="706">
        <v>0</v>
      </c>
      <c r="G177" s="707">
        <v>0</v>
      </c>
      <c r="H177" s="709">
        <v>4.3659999999999997E-2</v>
      </c>
      <c r="I177" s="706">
        <v>4.3659999999999997E-2</v>
      </c>
      <c r="J177" s="707">
        <v>4.3659999999999997E-2</v>
      </c>
      <c r="K177" s="710" t="s">
        <v>368</v>
      </c>
    </row>
    <row r="178" spans="1:11" ht="14.4" customHeight="1" thickBot="1" x14ac:dyDescent="0.35">
      <c r="A178" s="723" t="s">
        <v>499</v>
      </c>
      <c r="B178" s="701">
        <v>0</v>
      </c>
      <c r="C178" s="701">
        <v>0</v>
      </c>
      <c r="D178" s="702">
        <v>0</v>
      </c>
      <c r="E178" s="703">
        <v>1</v>
      </c>
      <c r="F178" s="701">
        <v>0</v>
      </c>
      <c r="G178" s="702">
        <v>0</v>
      </c>
      <c r="H178" s="704">
        <v>4.3659999999999997E-2</v>
      </c>
      <c r="I178" s="701">
        <v>4.3659999999999997E-2</v>
      </c>
      <c r="J178" s="702">
        <v>4.3659999999999997E-2</v>
      </c>
      <c r="K178" s="712" t="s">
        <v>368</v>
      </c>
    </row>
    <row r="179" spans="1:11" ht="14.4" customHeight="1" thickBot="1" x14ac:dyDescent="0.35">
      <c r="A179" s="719" t="s">
        <v>500</v>
      </c>
      <c r="B179" s="701">
        <v>133005.67406636901</v>
      </c>
      <c r="C179" s="701">
        <v>126220.40285</v>
      </c>
      <c r="D179" s="702">
        <v>-6785.2712163693104</v>
      </c>
      <c r="E179" s="703">
        <v>0.94898509958999999</v>
      </c>
      <c r="F179" s="701">
        <v>125736.748811364</v>
      </c>
      <c r="G179" s="702">
        <v>62868.374405682</v>
      </c>
      <c r="H179" s="704">
        <v>13151.17064</v>
      </c>
      <c r="I179" s="701">
        <v>75638.67611</v>
      </c>
      <c r="J179" s="702">
        <v>12770.301704318001</v>
      </c>
      <c r="K179" s="705">
        <v>0.60156379757699996</v>
      </c>
    </row>
    <row r="180" spans="1:11" ht="14.4" customHeight="1" thickBot="1" x14ac:dyDescent="0.35">
      <c r="A180" s="720" t="s">
        <v>501</v>
      </c>
      <c r="B180" s="701">
        <v>132958.09678873999</v>
      </c>
      <c r="C180" s="701">
        <v>125329.72693999999</v>
      </c>
      <c r="D180" s="702">
        <v>-7628.3698487401998</v>
      </c>
      <c r="E180" s="703">
        <v>0.94262575929500003</v>
      </c>
      <c r="F180" s="701">
        <v>125459.15361924301</v>
      </c>
      <c r="G180" s="702">
        <v>62729.576809621503</v>
      </c>
      <c r="H180" s="704">
        <v>13142.815759999999</v>
      </c>
      <c r="I180" s="701">
        <v>75561.263300000006</v>
      </c>
      <c r="J180" s="702">
        <v>12831.686490378501</v>
      </c>
      <c r="K180" s="705">
        <v>0.60227780213799997</v>
      </c>
    </row>
    <row r="181" spans="1:11" ht="14.4" customHeight="1" thickBot="1" x14ac:dyDescent="0.35">
      <c r="A181" s="721" t="s">
        <v>502</v>
      </c>
      <c r="B181" s="701">
        <v>132958.09678873999</v>
      </c>
      <c r="C181" s="701">
        <v>125329.72693999999</v>
      </c>
      <c r="D181" s="702">
        <v>-7628.3698487401998</v>
      </c>
      <c r="E181" s="703">
        <v>0.94262575929500003</v>
      </c>
      <c r="F181" s="701">
        <v>125459.15361924301</v>
      </c>
      <c r="G181" s="702">
        <v>62729.576809621503</v>
      </c>
      <c r="H181" s="704">
        <v>13142.815759999999</v>
      </c>
      <c r="I181" s="701">
        <v>75561.263300000006</v>
      </c>
      <c r="J181" s="702">
        <v>12831.686490378501</v>
      </c>
      <c r="K181" s="705">
        <v>0.60227780213799997</v>
      </c>
    </row>
    <row r="182" spans="1:11" ht="14.4" customHeight="1" thickBot="1" x14ac:dyDescent="0.35">
      <c r="A182" s="722" t="s">
        <v>503</v>
      </c>
      <c r="B182" s="706">
        <v>12.611121869798</v>
      </c>
      <c r="C182" s="706">
        <v>198.50406000000001</v>
      </c>
      <c r="D182" s="707">
        <v>185.892938130201</v>
      </c>
      <c r="E182" s="713">
        <v>15.740396615733999</v>
      </c>
      <c r="F182" s="706">
        <v>207.23327640504399</v>
      </c>
      <c r="G182" s="707">
        <v>103.616638202522</v>
      </c>
      <c r="H182" s="709">
        <v>10.54261</v>
      </c>
      <c r="I182" s="706">
        <v>33.408119999999997</v>
      </c>
      <c r="J182" s="707">
        <v>-70.208518202522001</v>
      </c>
      <c r="K182" s="714">
        <v>0.16121020995999999</v>
      </c>
    </row>
    <row r="183" spans="1:11" ht="14.4" customHeight="1" thickBot="1" x14ac:dyDescent="0.35">
      <c r="A183" s="723" t="s">
        <v>504</v>
      </c>
      <c r="B183" s="701">
        <v>0.37489033412400002</v>
      </c>
      <c r="C183" s="701">
        <v>1.10416</v>
      </c>
      <c r="D183" s="702">
        <v>0.72926966587499997</v>
      </c>
      <c r="E183" s="703">
        <v>2.9452879935620002</v>
      </c>
      <c r="F183" s="701">
        <v>1.0332534051010001</v>
      </c>
      <c r="G183" s="702">
        <v>0.51662670254999998</v>
      </c>
      <c r="H183" s="704">
        <v>9.7892100000000006</v>
      </c>
      <c r="I183" s="701">
        <v>9.9545200000000005</v>
      </c>
      <c r="J183" s="702">
        <v>9.4378932974489995</v>
      </c>
      <c r="K183" s="705">
        <v>9.6341516522989998</v>
      </c>
    </row>
    <row r="184" spans="1:11" ht="14.4" customHeight="1" thickBot="1" x14ac:dyDescent="0.35">
      <c r="A184" s="723" t="s">
        <v>505</v>
      </c>
      <c r="B184" s="701">
        <v>2</v>
      </c>
      <c r="C184" s="701">
        <v>0.76200000000000001</v>
      </c>
      <c r="D184" s="702">
        <v>-1.238</v>
      </c>
      <c r="E184" s="703">
        <v>0.38100000000000001</v>
      </c>
      <c r="F184" s="701">
        <v>0.319514780326</v>
      </c>
      <c r="G184" s="702">
        <v>0.159757390163</v>
      </c>
      <c r="H184" s="704">
        <v>0.35599999999999998</v>
      </c>
      <c r="I184" s="701">
        <v>0.89100000000000001</v>
      </c>
      <c r="J184" s="702">
        <v>0.73124260983599998</v>
      </c>
      <c r="K184" s="705">
        <v>2.7886033913379999</v>
      </c>
    </row>
    <row r="185" spans="1:11" ht="14.4" customHeight="1" thickBot="1" x14ac:dyDescent="0.35">
      <c r="A185" s="723" t="s">
        <v>506</v>
      </c>
      <c r="B185" s="701">
        <v>0.23623153567399999</v>
      </c>
      <c r="C185" s="701">
        <v>194.25574</v>
      </c>
      <c r="D185" s="702">
        <v>194.01950846432601</v>
      </c>
      <c r="E185" s="703">
        <v>822.31078693891095</v>
      </c>
      <c r="F185" s="701">
        <v>202.815565657744</v>
      </c>
      <c r="G185" s="702">
        <v>101.407782828872</v>
      </c>
      <c r="H185" s="704">
        <v>4.4400000000000002E-2</v>
      </c>
      <c r="I185" s="701">
        <v>21.150600000000001</v>
      </c>
      <c r="J185" s="702">
        <v>-80.257182828872004</v>
      </c>
      <c r="K185" s="705">
        <v>0.104284895152</v>
      </c>
    </row>
    <row r="186" spans="1:11" ht="14.4" customHeight="1" thickBot="1" x14ac:dyDescent="0.35">
      <c r="A186" s="723" t="s">
        <v>507</v>
      </c>
      <c r="B186" s="701">
        <v>10</v>
      </c>
      <c r="C186" s="701">
        <v>2.3821599999999998</v>
      </c>
      <c r="D186" s="702">
        <v>-7.6178400000000002</v>
      </c>
      <c r="E186" s="703">
        <v>0.23821600000000001</v>
      </c>
      <c r="F186" s="701">
        <v>3.0649425618719999</v>
      </c>
      <c r="G186" s="702">
        <v>1.5324712809359999</v>
      </c>
      <c r="H186" s="704">
        <v>0.35299999999999998</v>
      </c>
      <c r="I186" s="701">
        <v>1.4119999999999999</v>
      </c>
      <c r="J186" s="702">
        <v>-0.120471280936</v>
      </c>
      <c r="K186" s="705">
        <v>0.460693788381</v>
      </c>
    </row>
    <row r="187" spans="1:11" ht="14.4" customHeight="1" thickBot="1" x14ac:dyDescent="0.35">
      <c r="A187" s="722" t="s">
        <v>508</v>
      </c>
      <c r="B187" s="706">
        <v>590.57039173246301</v>
      </c>
      <c r="C187" s="706">
        <v>970.80994999999996</v>
      </c>
      <c r="D187" s="707">
        <v>380.23955826753701</v>
      </c>
      <c r="E187" s="713">
        <v>1.64385137418</v>
      </c>
      <c r="F187" s="706">
        <v>1149.2374164156899</v>
      </c>
      <c r="G187" s="707">
        <v>574.61870820784702</v>
      </c>
      <c r="H187" s="709">
        <v>0.19352</v>
      </c>
      <c r="I187" s="706">
        <v>908.93573000000004</v>
      </c>
      <c r="J187" s="707">
        <v>334.31702179215301</v>
      </c>
      <c r="K187" s="714">
        <v>0.79090335644900001</v>
      </c>
    </row>
    <row r="188" spans="1:11" ht="14.4" customHeight="1" thickBot="1" x14ac:dyDescent="0.35">
      <c r="A188" s="723" t="s">
        <v>509</v>
      </c>
      <c r="B188" s="701">
        <v>590.57039173246301</v>
      </c>
      <c r="C188" s="701">
        <v>970.80994999999996</v>
      </c>
      <c r="D188" s="702">
        <v>380.23955826753701</v>
      </c>
      <c r="E188" s="703">
        <v>1.64385137418</v>
      </c>
      <c r="F188" s="701">
        <v>1149.2374164156899</v>
      </c>
      <c r="G188" s="702">
        <v>574.61870820784702</v>
      </c>
      <c r="H188" s="704">
        <v>0.19352</v>
      </c>
      <c r="I188" s="701">
        <v>908.93573000000004</v>
      </c>
      <c r="J188" s="702">
        <v>334.31702179215301</v>
      </c>
      <c r="K188" s="705">
        <v>0.79090335644900001</v>
      </c>
    </row>
    <row r="189" spans="1:11" ht="14.4" customHeight="1" thickBot="1" x14ac:dyDescent="0.35">
      <c r="A189" s="722" t="s">
        <v>510</v>
      </c>
      <c r="B189" s="706">
        <v>135.69601507183299</v>
      </c>
      <c r="C189" s="706">
        <v>101.17751</v>
      </c>
      <c r="D189" s="707">
        <v>-34.518505071832003</v>
      </c>
      <c r="E189" s="713">
        <v>0.74561887426399998</v>
      </c>
      <c r="F189" s="706">
        <v>101.199122203996</v>
      </c>
      <c r="G189" s="707">
        <v>50.599561101996997</v>
      </c>
      <c r="H189" s="709">
        <v>4.6524400000000004</v>
      </c>
      <c r="I189" s="706">
        <v>35.89387</v>
      </c>
      <c r="J189" s="707">
        <v>-14.705691101997999</v>
      </c>
      <c r="K189" s="714">
        <v>0.354685586379</v>
      </c>
    </row>
    <row r="190" spans="1:11" ht="14.4" customHeight="1" thickBot="1" x14ac:dyDescent="0.35">
      <c r="A190" s="723" t="s">
        <v>511</v>
      </c>
      <c r="B190" s="701">
        <v>135.28873122464299</v>
      </c>
      <c r="C190" s="701">
        <v>-7.0399999989999998E-3</v>
      </c>
      <c r="D190" s="702">
        <v>-135.295771224643</v>
      </c>
      <c r="E190" s="703">
        <v>-5.2036854335711199E-5</v>
      </c>
      <c r="F190" s="701">
        <v>0</v>
      </c>
      <c r="G190" s="702">
        <v>0</v>
      </c>
      <c r="H190" s="704">
        <v>0.41521999999999998</v>
      </c>
      <c r="I190" s="701">
        <v>1.15516</v>
      </c>
      <c r="J190" s="702">
        <v>1.15516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0.40728384718900001</v>
      </c>
      <c r="C191" s="701">
        <v>101.18455</v>
      </c>
      <c r="D191" s="702">
        <v>100.77726615281</v>
      </c>
      <c r="E191" s="703">
        <v>248.43742441086999</v>
      </c>
      <c r="F191" s="701">
        <v>101.199122203996</v>
      </c>
      <c r="G191" s="702">
        <v>50.599561101996997</v>
      </c>
      <c r="H191" s="704">
        <v>4.2372199999999998</v>
      </c>
      <c r="I191" s="701">
        <v>34.738709999999998</v>
      </c>
      <c r="J191" s="702">
        <v>-15.860851101998</v>
      </c>
      <c r="K191" s="705">
        <v>0.34327086286300001</v>
      </c>
    </row>
    <row r="192" spans="1:11" ht="14.4" customHeight="1" thickBot="1" x14ac:dyDescent="0.35">
      <c r="A192" s="722" t="s">
        <v>513</v>
      </c>
      <c r="B192" s="706">
        <v>0</v>
      </c>
      <c r="C192" s="706">
        <v>-38.805309999999999</v>
      </c>
      <c r="D192" s="707">
        <v>-38.805309999999999</v>
      </c>
      <c r="E192" s="708" t="s">
        <v>329</v>
      </c>
      <c r="F192" s="706">
        <v>0</v>
      </c>
      <c r="G192" s="707">
        <v>0</v>
      </c>
      <c r="H192" s="709">
        <v>0</v>
      </c>
      <c r="I192" s="706">
        <v>0</v>
      </c>
      <c r="J192" s="707">
        <v>0</v>
      </c>
      <c r="K192" s="710" t="s">
        <v>329</v>
      </c>
    </row>
    <row r="193" spans="1:11" ht="14.4" customHeight="1" thickBot="1" x14ac:dyDescent="0.35">
      <c r="A193" s="723" t="s">
        <v>514</v>
      </c>
      <c r="B193" s="701">
        <v>0</v>
      </c>
      <c r="C193" s="701">
        <v>-38.805309999999999</v>
      </c>
      <c r="D193" s="702">
        <v>-38.805309999999999</v>
      </c>
      <c r="E193" s="711" t="s">
        <v>329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" customHeight="1" thickBot="1" x14ac:dyDescent="0.35">
      <c r="A194" s="722" t="s">
        <v>515</v>
      </c>
      <c r="B194" s="706">
        <v>0.21926006612599999</v>
      </c>
      <c r="C194" s="706">
        <v>0</v>
      </c>
      <c r="D194" s="707">
        <v>-0.21926006612599999</v>
      </c>
      <c r="E194" s="713">
        <v>0</v>
      </c>
      <c r="F194" s="706">
        <v>0</v>
      </c>
      <c r="G194" s="707">
        <v>0</v>
      </c>
      <c r="H194" s="709">
        <v>0</v>
      </c>
      <c r="I194" s="706">
        <v>0</v>
      </c>
      <c r="J194" s="707">
        <v>0</v>
      </c>
      <c r="K194" s="714">
        <v>0</v>
      </c>
    </row>
    <row r="195" spans="1:11" ht="14.4" customHeight="1" thickBot="1" x14ac:dyDescent="0.35">
      <c r="A195" s="723" t="s">
        <v>516</v>
      </c>
      <c r="B195" s="701">
        <v>0.21926006612599999</v>
      </c>
      <c r="C195" s="701">
        <v>0</v>
      </c>
      <c r="D195" s="702">
        <v>-0.21926006612599999</v>
      </c>
      <c r="E195" s="703">
        <v>0</v>
      </c>
      <c r="F195" s="701">
        <v>0</v>
      </c>
      <c r="G195" s="702">
        <v>0</v>
      </c>
      <c r="H195" s="704">
        <v>0</v>
      </c>
      <c r="I195" s="701">
        <v>0</v>
      </c>
      <c r="J195" s="702">
        <v>0</v>
      </c>
      <c r="K195" s="705">
        <v>0</v>
      </c>
    </row>
    <row r="196" spans="1:11" ht="14.4" customHeight="1" thickBot="1" x14ac:dyDescent="0.35">
      <c r="A196" s="722" t="s">
        <v>517</v>
      </c>
      <c r="B196" s="706">
        <v>132219</v>
      </c>
      <c r="C196" s="706">
        <v>121927.67465</v>
      </c>
      <c r="D196" s="707">
        <v>-10291.325349999999</v>
      </c>
      <c r="E196" s="713">
        <v>0.92216455010200005</v>
      </c>
      <c r="F196" s="706">
        <v>124001.48380421801</v>
      </c>
      <c r="G196" s="707">
        <v>62000.741902109097</v>
      </c>
      <c r="H196" s="709">
        <v>11975.6873</v>
      </c>
      <c r="I196" s="706">
        <v>72255.822199999995</v>
      </c>
      <c r="J196" s="707">
        <v>10255.0802978909</v>
      </c>
      <c r="K196" s="714">
        <v>0.58270127084900003</v>
      </c>
    </row>
    <row r="197" spans="1:11" ht="14.4" customHeight="1" thickBot="1" x14ac:dyDescent="0.35">
      <c r="A197" s="723" t="s">
        <v>518</v>
      </c>
      <c r="B197" s="701">
        <v>62217</v>
      </c>
      <c r="C197" s="701">
        <v>54771.957029999998</v>
      </c>
      <c r="D197" s="702">
        <v>-7445.0429699999904</v>
      </c>
      <c r="E197" s="703">
        <v>0.88033748059200001</v>
      </c>
      <c r="F197" s="701">
        <v>55765.752827095901</v>
      </c>
      <c r="G197" s="702">
        <v>27882.8764135479</v>
      </c>
      <c r="H197" s="704">
        <v>5527.6169499999996</v>
      </c>
      <c r="I197" s="701">
        <v>32908.533969999997</v>
      </c>
      <c r="J197" s="702">
        <v>5025.6575564520799</v>
      </c>
      <c r="K197" s="705">
        <v>0.59012085915900003</v>
      </c>
    </row>
    <row r="198" spans="1:11" ht="14.4" customHeight="1" thickBot="1" x14ac:dyDescent="0.35">
      <c r="A198" s="723" t="s">
        <v>519</v>
      </c>
      <c r="B198" s="701">
        <v>70002</v>
      </c>
      <c r="C198" s="701">
        <v>67155.717619999996</v>
      </c>
      <c r="D198" s="702">
        <v>-2846.2823800000201</v>
      </c>
      <c r="E198" s="703">
        <v>0.95933998485700001</v>
      </c>
      <c r="F198" s="701">
        <v>68235.730977122395</v>
      </c>
      <c r="G198" s="702">
        <v>34117.865488561198</v>
      </c>
      <c r="H198" s="704">
        <v>6448.07035</v>
      </c>
      <c r="I198" s="701">
        <v>39347.288229999998</v>
      </c>
      <c r="J198" s="702">
        <v>5229.4227414387897</v>
      </c>
      <c r="K198" s="705">
        <v>0.57663760124700003</v>
      </c>
    </row>
    <row r="199" spans="1:11" ht="14.4" customHeight="1" thickBot="1" x14ac:dyDescent="0.35">
      <c r="A199" s="722" t="s">
        <v>520</v>
      </c>
      <c r="B199" s="706">
        <v>0</v>
      </c>
      <c r="C199" s="706">
        <v>2170.3660799999998</v>
      </c>
      <c r="D199" s="707">
        <v>2170.3660799999998</v>
      </c>
      <c r="E199" s="708" t="s">
        <v>329</v>
      </c>
      <c r="F199" s="706">
        <v>0</v>
      </c>
      <c r="G199" s="707">
        <v>0</v>
      </c>
      <c r="H199" s="709">
        <v>1151.7398900000001</v>
      </c>
      <c r="I199" s="706">
        <v>2327.2033799999999</v>
      </c>
      <c r="J199" s="707">
        <v>2327.2033799999999</v>
      </c>
      <c r="K199" s="710" t="s">
        <v>329</v>
      </c>
    </row>
    <row r="200" spans="1:11" ht="14.4" customHeight="1" thickBot="1" x14ac:dyDescent="0.35">
      <c r="A200" s="723" t="s">
        <v>521</v>
      </c>
      <c r="B200" s="701">
        <v>0</v>
      </c>
      <c r="C200" s="701">
        <v>1696.31431</v>
      </c>
      <c r="D200" s="702">
        <v>1696.31431</v>
      </c>
      <c r="E200" s="711" t="s">
        <v>329</v>
      </c>
      <c r="F200" s="701">
        <v>0</v>
      </c>
      <c r="G200" s="702">
        <v>0</v>
      </c>
      <c r="H200" s="704">
        <v>947.31799999999998</v>
      </c>
      <c r="I200" s="701">
        <v>947.31799999999998</v>
      </c>
      <c r="J200" s="702">
        <v>947.31799999999998</v>
      </c>
      <c r="K200" s="712" t="s">
        <v>329</v>
      </c>
    </row>
    <row r="201" spans="1:11" ht="14.4" customHeight="1" thickBot="1" x14ac:dyDescent="0.35">
      <c r="A201" s="723" t="s">
        <v>522</v>
      </c>
      <c r="B201" s="701">
        <v>0</v>
      </c>
      <c r="C201" s="701">
        <v>474.05176999999998</v>
      </c>
      <c r="D201" s="702">
        <v>474.05176999999998</v>
      </c>
      <c r="E201" s="711" t="s">
        <v>329</v>
      </c>
      <c r="F201" s="701">
        <v>0</v>
      </c>
      <c r="G201" s="702">
        <v>0</v>
      </c>
      <c r="H201" s="704">
        <v>204.42188999999999</v>
      </c>
      <c r="I201" s="701">
        <v>1379.8853799999999</v>
      </c>
      <c r="J201" s="702">
        <v>1379.8853799999999</v>
      </c>
      <c r="K201" s="712" t="s">
        <v>329</v>
      </c>
    </row>
    <row r="202" spans="1:11" ht="14.4" customHeight="1" thickBot="1" x14ac:dyDescent="0.35">
      <c r="A202" s="720" t="s">
        <v>523</v>
      </c>
      <c r="B202" s="701">
        <v>36.413702093795997</v>
      </c>
      <c r="C202" s="701">
        <v>99.183909999999997</v>
      </c>
      <c r="D202" s="702">
        <v>62.770207906202998</v>
      </c>
      <c r="E202" s="703">
        <v>2.7238073663729998</v>
      </c>
      <c r="F202" s="701">
        <v>11.341063210762</v>
      </c>
      <c r="G202" s="702">
        <v>5.670531605381</v>
      </c>
      <c r="H202" s="704">
        <v>5.5503799999999996</v>
      </c>
      <c r="I202" s="701">
        <v>25.596309999999999</v>
      </c>
      <c r="J202" s="702">
        <v>19.925778394618</v>
      </c>
      <c r="K202" s="705">
        <v>2.2569585870669999</v>
      </c>
    </row>
    <row r="203" spans="1:11" ht="14.4" customHeight="1" thickBot="1" x14ac:dyDescent="0.35">
      <c r="A203" s="721" t="s">
        <v>524</v>
      </c>
      <c r="B203" s="701">
        <v>0</v>
      </c>
      <c r="C203" s="701">
        <v>34.75</v>
      </c>
      <c r="D203" s="702">
        <v>34.75</v>
      </c>
      <c r="E203" s="711" t="s">
        <v>368</v>
      </c>
      <c r="F203" s="701">
        <v>0</v>
      </c>
      <c r="G203" s="702">
        <v>0</v>
      </c>
      <c r="H203" s="704">
        <v>0.75</v>
      </c>
      <c r="I203" s="701">
        <v>14</v>
      </c>
      <c r="J203" s="702">
        <v>14</v>
      </c>
      <c r="K203" s="712" t="s">
        <v>329</v>
      </c>
    </row>
    <row r="204" spans="1:11" ht="14.4" customHeight="1" thickBot="1" x14ac:dyDescent="0.35">
      <c r="A204" s="722" t="s">
        <v>525</v>
      </c>
      <c r="B204" s="706">
        <v>0</v>
      </c>
      <c r="C204" s="706">
        <v>34.75</v>
      </c>
      <c r="D204" s="707">
        <v>34.75</v>
      </c>
      <c r="E204" s="708" t="s">
        <v>368</v>
      </c>
      <c r="F204" s="706">
        <v>0</v>
      </c>
      <c r="G204" s="707">
        <v>0</v>
      </c>
      <c r="H204" s="709">
        <v>0.75</v>
      </c>
      <c r="I204" s="706">
        <v>14</v>
      </c>
      <c r="J204" s="707">
        <v>14</v>
      </c>
      <c r="K204" s="710" t="s">
        <v>329</v>
      </c>
    </row>
    <row r="205" spans="1:11" ht="14.4" customHeight="1" thickBot="1" x14ac:dyDescent="0.35">
      <c r="A205" s="723" t="s">
        <v>526</v>
      </c>
      <c r="B205" s="701">
        <v>0</v>
      </c>
      <c r="C205" s="701">
        <v>34.75</v>
      </c>
      <c r="D205" s="702">
        <v>34.75</v>
      </c>
      <c r="E205" s="711" t="s">
        <v>368</v>
      </c>
      <c r="F205" s="701">
        <v>0</v>
      </c>
      <c r="G205" s="702">
        <v>0</v>
      </c>
      <c r="H205" s="704">
        <v>0.75</v>
      </c>
      <c r="I205" s="701">
        <v>14</v>
      </c>
      <c r="J205" s="702">
        <v>14</v>
      </c>
      <c r="K205" s="712" t="s">
        <v>329</v>
      </c>
    </row>
    <row r="206" spans="1:11" ht="14.4" customHeight="1" thickBot="1" x14ac:dyDescent="0.35">
      <c r="A206" s="726" t="s">
        <v>527</v>
      </c>
      <c r="B206" s="706">
        <v>36.413702093795997</v>
      </c>
      <c r="C206" s="706">
        <v>64.433909999999997</v>
      </c>
      <c r="D206" s="707">
        <v>28.020207906203002</v>
      </c>
      <c r="E206" s="713">
        <v>1.7694962691239999</v>
      </c>
      <c r="F206" s="706">
        <v>11.341063210762</v>
      </c>
      <c r="G206" s="707">
        <v>5.670531605381</v>
      </c>
      <c r="H206" s="709">
        <v>4.8003799999999996</v>
      </c>
      <c r="I206" s="706">
        <v>11.596310000000001</v>
      </c>
      <c r="J206" s="707">
        <v>5.9257783946179998</v>
      </c>
      <c r="K206" s="714">
        <v>1.022506425058</v>
      </c>
    </row>
    <row r="207" spans="1:11" ht="14.4" customHeight="1" thickBot="1" x14ac:dyDescent="0.35">
      <c r="A207" s="722" t="s">
        <v>528</v>
      </c>
      <c r="B207" s="706">
        <v>0</v>
      </c>
      <c r="C207" s="706">
        <v>40.500410000000002</v>
      </c>
      <c r="D207" s="707">
        <v>40.500410000000002</v>
      </c>
      <c r="E207" s="708" t="s">
        <v>329</v>
      </c>
      <c r="F207" s="706">
        <v>0</v>
      </c>
      <c r="G207" s="707">
        <v>0</v>
      </c>
      <c r="H207" s="709">
        <v>6.0999999999999997E-4</v>
      </c>
      <c r="I207" s="706">
        <v>1.4999999999999999E-4</v>
      </c>
      <c r="J207" s="707">
        <v>1.4999999999999999E-4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4.0999999999999999E-4</v>
      </c>
      <c r="D208" s="702">
        <v>4.0999999999999999E-4</v>
      </c>
      <c r="E208" s="711" t="s">
        <v>329</v>
      </c>
      <c r="F208" s="701">
        <v>0</v>
      </c>
      <c r="G208" s="702">
        <v>0</v>
      </c>
      <c r="H208" s="704">
        <v>6.0999999999999997E-4</v>
      </c>
      <c r="I208" s="701">
        <v>1.4999999999999999E-4</v>
      </c>
      <c r="J208" s="702">
        <v>1.4999999999999999E-4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40.5</v>
      </c>
      <c r="D209" s="702">
        <v>40.5</v>
      </c>
      <c r="E209" s="711" t="s">
        <v>368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2" t="s">
        <v>531</v>
      </c>
      <c r="B210" s="706">
        <v>36.413702093795997</v>
      </c>
      <c r="C210" s="706">
        <v>23.933499999999999</v>
      </c>
      <c r="D210" s="707">
        <v>-12.480202093796001</v>
      </c>
      <c r="E210" s="713">
        <v>0.65726632074699998</v>
      </c>
      <c r="F210" s="706">
        <v>11.341063210762</v>
      </c>
      <c r="G210" s="707">
        <v>5.670531605381</v>
      </c>
      <c r="H210" s="709">
        <v>4.7997699999999996</v>
      </c>
      <c r="I210" s="706">
        <v>11.596159999999999</v>
      </c>
      <c r="J210" s="707">
        <v>5.9256283946180002</v>
      </c>
      <c r="K210" s="714">
        <v>1.0224931987849999</v>
      </c>
    </row>
    <row r="211" spans="1:11" ht="14.4" customHeight="1" thickBot="1" x14ac:dyDescent="0.35">
      <c r="A211" s="723" t="s">
        <v>532</v>
      </c>
      <c r="B211" s="701">
        <v>0</v>
      </c>
      <c r="C211" s="701">
        <v>0.41299999999999998</v>
      </c>
      <c r="D211" s="702">
        <v>0.41299999999999998</v>
      </c>
      <c r="E211" s="711" t="s">
        <v>329</v>
      </c>
      <c r="F211" s="701">
        <v>0.63192208140100004</v>
      </c>
      <c r="G211" s="702">
        <v>0.31596104069999997</v>
      </c>
      <c r="H211" s="704">
        <v>0.05</v>
      </c>
      <c r="I211" s="701">
        <v>0.2</v>
      </c>
      <c r="J211" s="702">
        <v>-0.1159610407</v>
      </c>
      <c r="K211" s="705">
        <v>0.31649471649400002</v>
      </c>
    </row>
    <row r="212" spans="1:11" ht="14.4" customHeight="1" thickBot="1" x14ac:dyDescent="0.35">
      <c r="A212" s="723" t="s">
        <v>533</v>
      </c>
      <c r="B212" s="701">
        <v>5.5440468458090004</v>
      </c>
      <c r="C212" s="701">
        <v>0</v>
      </c>
      <c r="D212" s="702">
        <v>-5.5440468458090004</v>
      </c>
      <c r="E212" s="703">
        <v>0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05">
        <v>0</v>
      </c>
    </row>
    <row r="213" spans="1:11" ht="14.4" customHeight="1" thickBot="1" x14ac:dyDescent="0.35">
      <c r="A213" s="723" t="s">
        <v>534</v>
      </c>
      <c r="B213" s="701">
        <v>0.11135609503</v>
      </c>
      <c r="C213" s="701">
        <v>4.9340000000000002E-2</v>
      </c>
      <c r="D213" s="702">
        <v>-6.2016095030000003E-2</v>
      </c>
      <c r="E213" s="703">
        <v>0.44308306596500002</v>
      </c>
      <c r="F213" s="701">
        <v>6.5668288630999994E-2</v>
      </c>
      <c r="G213" s="702">
        <v>3.2834144315000001E-2</v>
      </c>
      <c r="H213" s="704">
        <v>0.21754000000000001</v>
      </c>
      <c r="I213" s="701">
        <v>0.2606</v>
      </c>
      <c r="J213" s="702">
        <v>0.22776585568400001</v>
      </c>
      <c r="K213" s="705">
        <v>0</v>
      </c>
    </row>
    <row r="214" spans="1:11" ht="14.4" customHeight="1" thickBot="1" x14ac:dyDescent="0.35">
      <c r="A214" s="723" t="s">
        <v>535</v>
      </c>
      <c r="B214" s="701">
        <v>30.758299152955999</v>
      </c>
      <c r="C214" s="701">
        <v>23.471160000000001</v>
      </c>
      <c r="D214" s="702">
        <v>-7.2871391529559997</v>
      </c>
      <c r="E214" s="703">
        <v>0.76308380652899999</v>
      </c>
      <c r="F214" s="701">
        <v>10.643472840729</v>
      </c>
      <c r="G214" s="702">
        <v>5.3217364203640001</v>
      </c>
      <c r="H214" s="704">
        <v>4.5322300000000002</v>
      </c>
      <c r="I214" s="701">
        <v>11.13556</v>
      </c>
      <c r="J214" s="702">
        <v>5.8138235796349997</v>
      </c>
      <c r="K214" s="705">
        <v>1.0462337027240001</v>
      </c>
    </row>
    <row r="215" spans="1:11" ht="14.4" customHeight="1" thickBot="1" x14ac:dyDescent="0.35">
      <c r="A215" s="720" t="s">
        <v>536</v>
      </c>
      <c r="B215" s="701">
        <v>11.163575535318</v>
      </c>
      <c r="C215" s="701">
        <v>791.49199999999996</v>
      </c>
      <c r="D215" s="702">
        <v>780.32842446468203</v>
      </c>
      <c r="E215" s="703">
        <v>70.899506837744994</v>
      </c>
      <c r="F215" s="701">
        <v>266.25412891014298</v>
      </c>
      <c r="G215" s="702">
        <v>133.127064455072</v>
      </c>
      <c r="H215" s="704">
        <v>2.8045</v>
      </c>
      <c r="I215" s="701">
        <v>51.816499999999998</v>
      </c>
      <c r="J215" s="702">
        <v>-81.310564455071002</v>
      </c>
      <c r="K215" s="705">
        <v>0.19461294445300001</v>
      </c>
    </row>
    <row r="216" spans="1:11" ht="14.4" customHeight="1" thickBot="1" x14ac:dyDescent="0.35">
      <c r="A216" s="726" t="s">
        <v>537</v>
      </c>
      <c r="B216" s="706">
        <v>11.163575535318</v>
      </c>
      <c r="C216" s="706">
        <v>791.49199999999996</v>
      </c>
      <c r="D216" s="707">
        <v>780.32842446468203</v>
      </c>
      <c r="E216" s="713">
        <v>70.899506837744994</v>
      </c>
      <c r="F216" s="706">
        <v>266.25412891014298</v>
      </c>
      <c r="G216" s="707">
        <v>133.127064455072</v>
      </c>
      <c r="H216" s="709">
        <v>2.8045</v>
      </c>
      <c r="I216" s="706">
        <v>51.816499999999998</v>
      </c>
      <c r="J216" s="707">
        <v>-81.310564455071002</v>
      </c>
      <c r="K216" s="714">
        <v>0.19461294445300001</v>
      </c>
    </row>
    <row r="217" spans="1:11" ht="14.4" customHeight="1" thickBot="1" x14ac:dyDescent="0.35">
      <c r="A217" s="722" t="s">
        <v>538</v>
      </c>
      <c r="B217" s="706">
        <v>11.163575535318</v>
      </c>
      <c r="C217" s="706">
        <v>791.49199999999996</v>
      </c>
      <c r="D217" s="707">
        <v>780.32842446468203</v>
      </c>
      <c r="E217" s="713">
        <v>70.899506837744994</v>
      </c>
      <c r="F217" s="706">
        <v>266.25412891014298</v>
      </c>
      <c r="G217" s="707">
        <v>133.127064455072</v>
      </c>
      <c r="H217" s="709">
        <v>2.8045</v>
      </c>
      <c r="I217" s="706">
        <v>51.816499999999998</v>
      </c>
      <c r="J217" s="707">
        <v>-81.310564455071002</v>
      </c>
      <c r="K217" s="714">
        <v>0.19461294445300001</v>
      </c>
    </row>
    <row r="218" spans="1:11" ht="14.4" customHeight="1" thickBot="1" x14ac:dyDescent="0.35">
      <c r="A218" s="723" t="s">
        <v>539</v>
      </c>
      <c r="B218" s="701">
        <v>0</v>
      </c>
      <c r="C218" s="701">
        <v>610.26800000000003</v>
      </c>
      <c r="D218" s="702">
        <v>610.26800000000003</v>
      </c>
      <c r="E218" s="711" t="s">
        <v>368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05">
        <v>0</v>
      </c>
    </row>
    <row r="219" spans="1:11" ht="14.4" customHeight="1" thickBot="1" x14ac:dyDescent="0.35">
      <c r="A219" s="723" t="s">
        <v>540</v>
      </c>
      <c r="B219" s="701">
        <v>11.163575535318</v>
      </c>
      <c r="C219" s="701">
        <v>181.22399999999999</v>
      </c>
      <c r="D219" s="702">
        <v>170.060424464682</v>
      </c>
      <c r="E219" s="703">
        <v>16.23350864843</v>
      </c>
      <c r="F219" s="701">
        <v>266.25412891014298</v>
      </c>
      <c r="G219" s="702">
        <v>133.127064455072</v>
      </c>
      <c r="H219" s="704">
        <v>2.8045</v>
      </c>
      <c r="I219" s="701">
        <v>51.816499999999998</v>
      </c>
      <c r="J219" s="702">
        <v>-81.310564455071002</v>
      </c>
      <c r="K219" s="705">
        <v>0.19461294445300001</v>
      </c>
    </row>
    <row r="220" spans="1:11" ht="14.4" customHeight="1" thickBot="1" x14ac:dyDescent="0.35">
      <c r="A220" s="719" t="s">
        <v>541</v>
      </c>
      <c r="B220" s="701">
        <v>10051.5228848226</v>
      </c>
      <c r="C220" s="701">
        <v>11255.113009999999</v>
      </c>
      <c r="D220" s="702">
        <v>1203.5901251773701</v>
      </c>
      <c r="E220" s="703">
        <v>1.119742066845</v>
      </c>
      <c r="F220" s="701">
        <v>11231.022196186599</v>
      </c>
      <c r="G220" s="702">
        <v>5615.5110980932805</v>
      </c>
      <c r="H220" s="704">
        <v>1117.62318</v>
      </c>
      <c r="I220" s="701">
        <v>6012.1181100000003</v>
      </c>
      <c r="J220" s="702">
        <v>396.60701190671801</v>
      </c>
      <c r="K220" s="705">
        <v>0.53531352756399997</v>
      </c>
    </row>
    <row r="221" spans="1:11" ht="14.4" customHeight="1" thickBot="1" x14ac:dyDescent="0.35">
      <c r="A221" s="724" t="s">
        <v>542</v>
      </c>
      <c r="B221" s="706">
        <v>10051.5228848226</v>
      </c>
      <c r="C221" s="706">
        <v>11255.113009999999</v>
      </c>
      <c r="D221" s="707">
        <v>1203.5901251773701</v>
      </c>
      <c r="E221" s="713">
        <v>1.119742066845</v>
      </c>
      <c r="F221" s="706">
        <v>11231.022196186599</v>
      </c>
      <c r="G221" s="707">
        <v>5615.5110980932805</v>
      </c>
      <c r="H221" s="709">
        <v>1117.62318</v>
      </c>
      <c r="I221" s="706">
        <v>6012.1181100000003</v>
      </c>
      <c r="J221" s="707">
        <v>396.60701190671801</v>
      </c>
      <c r="K221" s="714">
        <v>0.53531352756399997</v>
      </c>
    </row>
    <row r="222" spans="1:11" ht="14.4" customHeight="1" thickBot="1" x14ac:dyDescent="0.35">
      <c r="A222" s="726" t="s">
        <v>54</v>
      </c>
      <c r="B222" s="706">
        <v>10051.5228848226</v>
      </c>
      <c r="C222" s="706">
        <v>11255.113009999999</v>
      </c>
      <c r="D222" s="707">
        <v>1203.5901251773701</v>
      </c>
      <c r="E222" s="713">
        <v>1.119742066845</v>
      </c>
      <c r="F222" s="706">
        <v>11231.022196186599</v>
      </c>
      <c r="G222" s="707">
        <v>5615.5110980932805</v>
      </c>
      <c r="H222" s="709">
        <v>1117.62318</v>
      </c>
      <c r="I222" s="706">
        <v>6012.1181100000003</v>
      </c>
      <c r="J222" s="707">
        <v>396.60701190671801</v>
      </c>
      <c r="K222" s="714">
        <v>0.53531352756399997</v>
      </c>
    </row>
    <row r="223" spans="1:11" ht="14.4" customHeight="1" thickBot="1" x14ac:dyDescent="0.35">
      <c r="A223" s="725" t="s">
        <v>543</v>
      </c>
      <c r="B223" s="701">
        <v>226.495159206951</v>
      </c>
      <c r="C223" s="701">
        <v>207.61168000000001</v>
      </c>
      <c r="D223" s="702">
        <v>-18.883479206951002</v>
      </c>
      <c r="E223" s="703">
        <v>0.91662744902299997</v>
      </c>
      <c r="F223" s="701">
        <v>0</v>
      </c>
      <c r="G223" s="702">
        <v>0</v>
      </c>
      <c r="H223" s="704">
        <v>27.970020000000002</v>
      </c>
      <c r="I223" s="701">
        <v>90.716409999999996</v>
      </c>
      <c r="J223" s="702">
        <v>90.716409999999996</v>
      </c>
      <c r="K223" s="712" t="s">
        <v>368</v>
      </c>
    </row>
    <row r="224" spans="1:11" ht="14.4" customHeight="1" thickBot="1" x14ac:dyDescent="0.35">
      <c r="A224" s="723" t="s">
        <v>544</v>
      </c>
      <c r="B224" s="701">
        <v>226.495159206951</v>
      </c>
      <c r="C224" s="701">
        <v>207.61168000000001</v>
      </c>
      <c r="D224" s="702">
        <v>-18.883479206951002</v>
      </c>
      <c r="E224" s="703">
        <v>0.91662744902299997</v>
      </c>
      <c r="F224" s="701">
        <v>0</v>
      </c>
      <c r="G224" s="702">
        <v>0</v>
      </c>
      <c r="H224" s="704">
        <v>27.970020000000002</v>
      </c>
      <c r="I224" s="701">
        <v>90.716409999999996</v>
      </c>
      <c r="J224" s="702">
        <v>90.716409999999996</v>
      </c>
      <c r="K224" s="712" t="s">
        <v>368</v>
      </c>
    </row>
    <row r="225" spans="1:11" ht="14.4" customHeight="1" thickBot="1" x14ac:dyDescent="0.35">
      <c r="A225" s="722" t="s">
        <v>545</v>
      </c>
      <c r="B225" s="706">
        <v>141.52540220686899</v>
      </c>
      <c r="C225" s="706">
        <v>132.084</v>
      </c>
      <c r="D225" s="707">
        <v>-9.4414022068680001</v>
      </c>
      <c r="E225" s="713">
        <v>0.93328828563800004</v>
      </c>
      <c r="F225" s="706">
        <v>195.73638505603799</v>
      </c>
      <c r="G225" s="707">
        <v>97.868192528018</v>
      </c>
      <c r="H225" s="709">
        <v>11.2875</v>
      </c>
      <c r="I225" s="706">
        <v>64.8</v>
      </c>
      <c r="J225" s="707">
        <v>-33.068192528018002</v>
      </c>
      <c r="K225" s="714">
        <v>0.33105750870700001</v>
      </c>
    </row>
    <row r="226" spans="1:11" ht="14.4" customHeight="1" thickBot="1" x14ac:dyDescent="0.35">
      <c r="A226" s="723" t="s">
        <v>546</v>
      </c>
      <c r="B226" s="701">
        <v>141.52540220686899</v>
      </c>
      <c r="C226" s="701">
        <v>132.084</v>
      </c>
      <c r="D226" s="702">
        <v>-9.4414022068680001</v>
      </c>
      <c r="E226" s="703">
        <v>0.93328828563800004</v>
      </c>
      <c r="F226" s="701">
        <v>195.73638505603799</v>
      </c>
      <c r="G226" s="702">
        <v>97.868192528018</v>
      </c>
      <c r="H226" s="704">
        <v>11.2875</v>
      </c>
      <c r="I226" s="701">
        <v>64.8</v>
      </c>
      <c r="J226" s="702">
        <v>-33.068192528018002</v>
      </c>
      <c r="K226" s="705">
        <v>0.33105750870700001</v>
      </c>
    </row>
    <row r="227" spans="1:11" ht="14.4" customHeight="1" thickBot="1" x14ac:dyDescent="0.35">
      <c r="A227" s="722" t="s">
        <v>547</v>
      </c>
      <c r="B227" s="706">
        <v>1949.45550060908</v>
      </c>
      <c r="C227" s="706">
        <v>1431.29096</v>
      </c>
      <c r="D227" s="707">
        <v>-518.164540609082</v>
      </c>
      <c r="E227" s="713">
        <v>0.73420037520799997</v>
      </c>
      <c r="F227" s="706">
        <v>1984.4514378912299</v>
      </c>
      <c r="G227" s="707">
        <v>992.22571894561599</v>
      </c>
      <c r="H227" s="709">
        <v>127.12444000000001</v>
      </c>
      <c r="I227" s="706">
        <v>739.35490000000004</v>
      </c>
      <c r="J227" s="707">
        <v>-252.87081894561601</v>
      </c>
      <c r="K227" s="714">
        <v>0.37257394455800003</v>
      </c>
    </row>
    <row r="228" spans="1:11" ht="14.4" customHeight="1" thickBot="1" x14ac:dyDescent="0.35">
      <c r="A228" s="723" t="s">
        <v>548</v>
      </c>
      <c r="B228" s="701">
        <v>1555.68926979254</v>
      </c>
      <c r="C228" s="701">
        <v>1245.164</v>
      </c>
      <c r="D228" s="702">
        <v>-310.52526979254202</v>
      </c>
      <c r="E228" s="703">
        <v>0.80039377025799996</v>
      </c>
      <c r="F228" s="701">
        <v>1566.00532097207</v>
      </c>
      <c r="G228" s="702">
        <v>783.00266048603601</v>
      </c>
      <c r="H228" s="704">
        <v>107.29600000000001</v>
      </c>
      <c r="I228" s="701">
        <v>636.57399999999996</v>
      </c>
      <c r="J228" s="702">
        <v>-146.42866048603599</v>
      </c>
      <c r="K228" s="705">
        <v>0.406495425957</v>
      </c>
    </row>
    <row r="229" spans="1:11" ht="14.4" customHeight="1" thickBot="1" x14ac:dyDescent="0.35">
      <c r="A229" s="723" t="s">
        <v>549</v>
      </c>
      <c r="B229" s="701">
        <v>338.798899097228</v>
      </c>
      <c r="C229" s="701">
        <v>144.8082</v>
      </c>
      <c r="D229" s="702">
        <v>-193.990699097228</v>
      </c>
      <c r="E229" s="703">
        <v>0.42741638295099998</v>
      </c>
      <c r="F229" s="701">
        <v>362.18151930945697</v>
      </c>
      <c r="G229" s="702">
        <v>181.090759654729</v>
      </c>
      <c r="H229" s="704">
        <v>14.665800000000001</v>
      </c>
      <c r="I229" s="701">
        <v>77.3352</v>
      </c>
      <c r="J229" s="702">
        <v>-103.755559654729</v>
      </c>
      <c r="K229" s="705">
        <v>0.213526079816</v>
      </c>
    </row>
    <row r="230" spans="1:11" ht="14.4" customHeight="1" thickBot="1" x14ac:dyDescent="0.35">
      <c r="A230" s="723" t="s">
        <v>550</v>
      </c>
      <c r="B230" s="701">
        <v>54.967331719310998</v>
      </c>
      <c r="C230" s="701">
        <v>41.318759999999997</v>
      </c>
      <c r="D230" s="702">
        <v>-13.648571719311001</v>
      </c>
      <c r="E230" s="703">
        <v>0.75169666613899999</v>
      </c>
      <c r="F230" s="701">
        <v>56.264597609702001</v>
      </c>
      <c r="G230" s="702">
        <v>28.132298804851001</v>
      </c>
      <c r="H230" s="704">
        <v>5.1626399999999997</v>
      </c>
      <c r="I230" s="701">
        <v>25.445699999999999</v>
      </c>
      <c r="J230" s="702">
        <v>-2.6865988048510001</v>
      </c>
      <c r="K230" s="705">
        <v>0.45225063505300001</v>
      </c>
    </row>
    <row r="231" spans="1:11" ht="14.4" customHeight="1" thickBot="1" x14ac:dyDescent="0.35">
      <c r="A231" s="722" t="s">
        <v>551</v>
      </c>
      <c r="B231" s="706">
        <v>1277.6080120162201</v>
      </c>
      <c r="C231" s="706">
        <v>1244.22938</v>
      </c>
      <c r="D231" s="707">
        <v>-33.378632016223001</v>
      </c>
      <c r="E231" s="713">
        <v>0.97387412124600004</v>
      </c>
      <c r="F231" s="706">
        <v>1126.80790885126</v>
      </c>
      <c r="G231" s="707">
        <v>563.40395442563204</v>
      </c>
      <c r="H231" s="709">
        <v>113.73239</v>
      </c>
      <c r="I231" s="706">
        <v>659.60285999999996</v>
      </c>
      <c r="J231" s="707">
        <v>96.198905574367004</v>
      </c>
      <c r="K231" s="714">
        <v>0.58537294140200002</v>
      </c>
    </row>
    <row r="232" spans="1:11" ht="14.4" customHeight="1" thickBot="1" x14ac:dyDescent="0.35">
      <c r="A232" s="723" t="s">
        <v>552</v>
      </c>
      <c r="B232" s="701">
        <v>1277.6080120162201</v>
      </c>
      <c r="C232" s="701">
        <v>1244.22938</v>
      </c>
      <c r="D232" s="702">
        <v>-33.378632016223001</v>
      </c>
      <c r="E232" s="703">
        <v>0.97387412124600004</v>
      </c>
      <c r="F232" s="701">
        <v>1126.80790885126</v>
      </c>
      <c r="G232" s="702">
        <v>563.40395442563204</v>
      </c>
      <c r="H232" s="704">
        <v>113.73239</v>
      </c>
      <c r="I232" s="701">
        <v>659.60285999999996</v>
      </c>
      <c r="J232" s="702">
        <v>96.198905574367004</v>
      </c>
      <c r="K232" s="705">
        <v>0.58537294140200002</v>
      </c>
    </row>
    <row r="233" spans="1:11" ht="14.4" customHeight="1" thickBot="1" x14ac:dyDescent="0.35">
      <c r="A233" s="722" t="s">
        <v>553</v>
      </c>
      <c r="B233" s="706">
        <v>0</v>
      </c>
      <c r="C233" s="706">
        <v>6.3369999999999997</v>
      </c>
      <c r="D233" s="707">
        <v>6.3369999999999997</v>
      </c>
      <c r="E233" s="708" t="s">
        <v>368</v>
      </c>
      <c r="F233" s="706">
        <v>0</v>
      </c>
      <c r="G233" s="707">
        <v>0</v>
      </c>
      <c r="H233" s="709">
        <v>0.20300000000000001</v>
      </c>
      <c r="I233" s="706">
        <v>2.0960000000000001</v>
      </c>
      <c r="J233" s="707">
        <v>2.0960000000000001</v>
      </c>
      <c r="K233" s="710" t="s">
        <v>368</v>
      </c>
    </row>
    <row r="234" spans="1:11" ht="14.4" customHeight="1" thickBot="1" x14ac:dyDescent="0.35">
      <c r="A234" s="723" t="s">
        <v>554</v>
      </c>
      <c r="B234" s="701">
        <v>0</v>
      </c>
      <c r="C234" s="701">
        <v>6.3369999999999997</v>
      </c>
      <c r="D234" s="702">
        <v>6.3369999999999997</v>
      </c>
      <c r="E234" s="711" t="s">
        <v>368</v>
      </c>
      <c r="F234" s="701">
        <v>0</v>
      </c>
      <c r="G234" s="702">
        <v>0</v>
      </c>
      <c r="H234" s="704">
        <v>0.20300000000000001</v>
      </c>
      <c r="I234" s="701">
        <v>2.0960000000000001</v>
      </c>
      <c r="J234" s="702">
        <v>2.0960000000000001</v>
      </c>
      <c r="K234" s="712" t="s">
        <v>368</v>
      </c>
    </row>
    <row r="235" spans="1:11" ht="14.4" customHeight="1" thickBot="1" x14ac:dyDescent="0.35">
      <c r="A235" s="722" t="s">
        <v>555</v>
      </c>
      <c r="B235" s="706">
        <v>850.19427841607205</v>
      </c>
      <c r="C235" s="706">
        <v>871.88906999999995</v>
      </c>
      <c r="D235" s="707">
        <v>21.694791583928001</v>
      </c>
      <c r="E235" s="713">
        <v>1.0255174518750001</v>
      </c>
      <c r="F235" s="706">
        <v>1071.1168218871601</v>
      </c>
      <c r="G235" s="707">
        <v>535.55841094358004</v>
      </c>
      <c r="H235" s="709">
        <v>143.11666</v>
      </c>
      <c r="I235" s="706">
        <v>471.72554000000002</v>
      </c>
      <c r="J235" s="707">
        <v>-63.832870943579003</v>
      </c>
      <c r="K235" s="714">
        <v>0.44040531374399999</v>
      </c>
    </row>
    <row r="236" spans="1:11" ht="14.4" customHeight="1" thickBot="1" x14ac:dyDescent="0.35">
      <c r="A236" s="723" t="s">
        <v>556</v>
      </c>
      <c r="B236" s="701">
        <v>850.19427841607205</v>
      </c>
      <c r="C236" s="701">
        <v>871.88906999999995</v>
      </c>
      <c r="D236" s="702">
        <v>21.694791583928001</v>
      </c>
      <c r="E236" s="703">
        <v>1.0255174518750001</v>
      </c>
      <c r="F236" s="701">
        <v>1071.1168218871601</v>
      </c>
      <c r="G236" s="702">
        <v>535.55841094358004</v>
      </c>
      <c r="H236" s="704">
        <v>143.11666</v>
      </c>
      <c r="I236" s="701">
        <v>471.72554000000002</v>
      </c>
      <c r="J236" s="702">
        <v>-63.832870943579003</v>
      </c>
      <c r="K236" s="705">
        <v>0.44040531374399999</v>
      </c>
    </row>
    <row r="237" spans="1:11" ht="14.4" customHeight="1" thickBot="1" x14ac:dyDescent="0.35">
      <c r="A237" s="722" t="s">
        <v>557</v>
      </c>
      <c r="B237" s="706">
        <v>0</v>
      </c>
      <c r="C237" s="706">
        <v>655.66741000000002</v>
      </c>
      <c r="D237" s="707">
        <v>655.66741000000002</v>
      </c>
      <c r="E237" s="708" t="s">
        <v>368</v>
      </c>
      <c r="F237" s="706">
        <v>0</v>
      </c>
      <c r="G237" s="707">
        <v>0</v>
      </c>
      <c r="H237" s="709">
        <v>77.412599999999998</v>
      </c>
      <c r="I237" s="706">
        <v>394.11608000000001</v>
      </c>
      <c r="J237" s="707">
        <v>394.11608000000001</v>
      </c>
      <c r="K237" s="710" t="s">
        <v>368</v>
      </c>
    </row>
    <row r="238" spans="1:11" ht="14.4" customHeight="1" thickBot="1" x14ac:dyDescent="0.35">
      <c r="A238" s="723" t="s">
        <v>558</v>
      </c>
      <c r="B238" s="701">
        <v>0</v>
      </c>
      <c r="C238" s="701">
        <v>655.66741000000002</v>
      </c>
      <c r="D238" s="702">
        <v>655.66741000000002</v>
      </c>
      <c r="E238" s="711" t="s">
        <v>368</v>
      </c>
      <c r="F238" s="701">
        <v>0</v>
      </c>
      <c r="G238" s="702">
        <v>0</v>
      </c>
      <c r="H238" s="704">
        <v>77.412599999999998</v>
      </c>
      <c r="I238" s="701">
        <v>394.11608000000001</v>
      </c>
      <c r="J238" s="702">
        <v>394.11608000000001</v>
      </c>
      <c r="K238" s="712" t="s">
        <v>368</v>
      </c>
    </row>
    <row r="239" spans="1:11" ht="14.4" customHeight="1" thickBot="1" x14ac:dyDescent="0.35">
      <c r="A239" s="722" t="s">
        <v>559</v>
      </c>
      <c r="B239" s="706">
        <v>5606.2445323674401</v>
      </c>
      <c r="C239" s="706">
        <v>6706.0035099999996</v>
      </c>
      <c r="D239" s="707">
        <v>1099.7589776325599</v>
      </c>
      <c r="E239" s="713">
        <v>1.196166787103</v>
      </c>
      <c r="F239" s="706">
        <v>6852.9096425008702</v>
      </c>
      <c r="G239" s="707">
        <v>3426.4548212504401</v>
      </c>
      <c r="H239" s="709">
        <v>616.77656999999999</v>
      </c>
      <c r="I239" s="706">
        <v>3589.7063199999998</v>
      </c>
      <c r="J239" s="707">
        <v>163.251498749565</v>
      </c>
      <c r="K239" s="714">
        <v>0.52382221673200002</v>
      </c>
    </row>
    <row r="240" spans="1:11" ht="14.4" customHeight="1" thickBot="1" x14ac:dyDescent="0.35">
      <c r="A240" s="723" t="s">
        <v>560</v>
      </c>
      <c r="B240" s="701">
        <v>5606.2445323674401</v>
      </c>
      <c r="C240" s="701">
        <v>6706.0035099999996</v>
      </c>
      <c r="D240" s="702">
        <v>1099.7589776325599</v>
      </c>
      <c r="E240" s="703">
        <v>1.196166787103</v>
      </c>
      <c r="F240" s="701">
        <v>6852.9096425008702</v>
      </c>
      <c r="G240" s="702">
        <v>3426.4548212504401</v>
      </c>
      <c r="H240" s="704">
        <v>616.77656999999999</v>
      </c>
      <c r="I240" s="701">
        <v>3589.7063199999998</v>
      </c>
      <c r="J240" s="702">
        <v>163.251498749565</v>
      </c>
      <c r="K240" s="705">
        <v>0.52382221673200002</v>
      </c>
    </row>
    <row r="241" spans="1:11" ht="14.4" customHeight="1" thickBot="1" x14ac:dyDescent="0.35">
      <c r="A241" s="719" t="s">
        <v>561</v>
      </c>
      <c r="B241" s="701">
        <v>0</v>
      </c>
      <c r="C241" s="701">
        <v>7.7329999999999996E-2</v>
      </c>
      <c r="D241" s="702">
        <v>7.7329999999999996E-2</v>
      </c>
      <c r="E241" s="711" t="s">
        <v>368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12" t="s">
        <v>329</v>
      </c>
    </row>
    <row r="242" spans="1:11" ht="14.4" customHeight="1" thickBot="1" x14ac:dyDescent="0.35">
      <c r="A242" s="724" t="s">
        <v>562</v>
      </c>
      <c r="B242" s="706">
        <v>0</v>
      </c>
      <c r="C242" s="706">
        <v>7.7329999999999996E-2</v>
      </c>
      <c r="D242" s="707">
        <v>7.7329999999999996E-2</v>
      </c>
      <c r="E242" s="708" t="s">
        <v>368</v>
      </c>
      <c r="F242" s="706">
        <v>0</v>
      </c>
      <c r="G242" s="707">
        <v>0</v>
      </c>
      <c r="H242" s="709">
        <v>0</v>
      </c>
      <c r="I242" s="706">
        <v>0</v>
      </c>
      <c r="J242" s="707">
        <v>0</v>
      </c>
      <c r="K242" s="710" t="s">
        <v>329</v>
      </c>
    </row>
    <row r="243" spans="1:11" ht="14.4" customHeight="1" thickBot="1" x14ac:dyDescent="0.35">
      <c r="A243" s="726" t="s">
        <v>563</v>
      </c>
      <c r="B243" s="706">
        <v>0</v>
      </c>
      <c r="C243" s="706">
        <v>7.7329999999999996E-2</v>
      </c>
      <c r="D243" s="707">
        <v>7.7329999999999996E-2</v>
      </c>
      <c r="E243" s="708" t="s">
        <v>368</v>
      </c>
      <c r="F243" s="706">
        <v>0</v>
      </c>
      <c r="G243" s="707">
        <v>0</v>
      </c>
      <c r="H243" s="709">
        <v>0</v>
      </c>
      <c r="I243" s="706">
        <v>0</v>
      </c>
      <c r="J243" s="707">
        <v>0</v>
      </c>
      <c r="K243" s="710" t="s">
        <v>329</v>
      </c>
    </row>
    <row r="244" spans="1:11" ht="14.4" customHeight="1" thickBot="1" x14ac:dyDescent="0.35">
      <c r="A244" s="722" t="s">
        <v>564</v>
      </c>
      <c r="B244" s="706">
        <v>0</v>
      </c>
      <c r="C244" s="706">
        <v>7.7329999999999996E-2</v>
      </c>
      <c r="D244" s="707">
        <v>7.7329999999999996E-2</v>
      </c>
      <c r="E244" s="708" t="s">
        <v>368</v>
      </c>
      <c r="F244" s="706">
        <v>0</v>
      </c>
      <c r="G244" s="707">
        <v>0</v>
      </c>
      <c r="H244" s="709">
        <v>0</v>
      </c>
      <c r="I244" s="706">
        <v>0</v>
      </c>
      <c r="J244" s="707">
        <v>0</v>
      </c>
      <c r="K244" s="714">
        <v>0</v>
      </c>
    </row>
    <row r="245" spans="1:11" ht="14.4" customHeight="1" thickBot="1" x14ac:dyDescent="0.35">
      <c r="A245" s="723" t="s">
        <v>565</v>
      </c>
      <c r="B245" s="701">
        <v>0</v>
      </c>
      <c r="C245" s="701">
        <v>7.7329999999999996E-2</v>
      </c>
      <c r="D245" s="702">
        <v>7.7329999999999996E-2</v>
      </c>
      <c r="E245" s="711" t="s">
        <v>368</v>
      </c>
      <c r="F245" s="701">
        <v>0</v>
      </c>
      <c r="G245" s="702">
        <v>0</v>
      </c>
      <c r="H245" s="704">
        <v>0</v>
      </c>
      <c r="I245" s="701">
        <v>0</v>
      </c>
      <c r="J245" s="702">
        <v>0</v>
      </c>
      <c r="K245" s="705">
        <v>0</v>
      </c>
    </row>
    <row r="246" spans="1:11" ht="14.4" customHeight="1" thickBot="1" x14ac:dyDescent="0.35">
      <c r="A246" s="727"/>
      <c r="B246" s="701">
        <v>-23690.821394056398</v>
      </c>
      <c r="C246" s="701">
        <v>-33765.688320000001</v>
      </c>
      <c r="D246" s="702">
        <v>-10074.866925943499</v>
      </c>
      <c r="E246" s="703">
        <v>1.4252645680089999</v>
      </c>
      <c r="F246" s="701">
        <v>-37662.6531943304</v>
      </c>
      <c r="G246" s="702">
        <v>-18831.3265971652</v>
      </c>
      <c r="H246" s="704">
        <v>-36.928089999996999</v>
      </c>
      <c r="I246" s="701">
        <v>-10221.1512700001</v>
      </c>
      <c r="J246" s="702">
        <v>8610.1753271650996</v>
      </c>
      <c r="K246" s="705">
        <v>0.27138691523500003</v>
      </c>
    </row>
    <row r="247" spans="1:11" ht="14.4" customHeight="1" thickBot="1" x14ac:dyDescent="0.35">
      <c r="A247" s="728" t="s">
        <v>66</v>
      </c>
      <c r="B247" s="715">
        <v>-23690.821394056398</v>
      </c>
      <c r="C247" s="715">
        <v>-33765.688320000001</v>
      </c>
      <c r="D247" s="716">
        <v>-10074.866925943499</v>
      </c>
      <c r="E247" s="717" t="s">
        <v>368</v>
      </c>
      <c r="F247" s="715">
        <v>-37662.6531943304</v>
      </c>
      <c r="G247" s="716">
        <v>-18831.3265971652</v>
      </c>
      <c r="H247" s="715">
        <v>-36.928089999996999</v>
      </c>
      <c r="I247" s="715">
        <v>-10221.1512700001</v>
      </c>
      <c r="J247" s="716">
        <v>8610.1753271650905</v>
      </c>
      <c r="K247" s="718">
        <v>0.27138691523500003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566</v>
      </c>
      <c r="B5" s="730" t="s">
        <v>567</v>
      </c>
      <c r="C5" s="731" t="s">
        <v>568</v>
      </c>
      <c r="D5" s="731" t="s">
        <v>568</v>
      </c>
      <c r="E5" s="731"/>
      <c r="F5" s="731" t="s">
        <v>568</v>
      </c>
      <c r="G5" s="731" t="s">
        <v>568</v>
      </c>
      <c r="H5" s="731" t="s">
        <v>568</v>
      </c>
      <c r="I5" s="732" t="s">
        <v>568</v>
      </c>
      <c r="J5" s="733" t="s">
        <v>73</v>
      </c>
    </row>
    <row r="6" spans="1:10" ht="14.4" customHeight="1" x14ac:dyDescent="0.3">
      <c r="A6" s="729" t="s">
        <v>566</v>
      </c>
      <c r="B6" s="730" t="s">
        <v>569</v>
      </c>
      <c r="C6" s="731">
        <v>2266.7426599999994</v>
      </c>
      <c r="D6" s="731">
        <v>2400.6502399999999</v>
      </c>
      <c r="E6" s="731"/>
      <c r="F6" s="731">
        <v>1789.50578</v>
      </c>
      <c r="G6" s="731">
        <v>2397.3672438964841</v>
      </c>
      <c r="H6" s="731">
        <v>-607.86146389648411</v>
      </c>
      <c r="I6" s="732">
        <v>0.74644624621277633</v>
      </c>
      <c r="J6" s="733" t="s">
        <v>1</v>
      </c>
    </row>
    <row r="7" spans="1:10" ht="14.4" customHeight="1" x14ac:dyDescent="0.3">
      <c r="A7" s="729" t="s">
        <v>566</v>
      </c>
      <c r="B7" s="730" t="s">
        <v>570</v>
      </c>
      <c r="C7" s="731">
        <v>97.044219999999996</v>
      </c>
      <c r="D7" s="731">
        <v>151.64744999999999</v>
      </c>
      <c r="E7" s="731"/>
      <c r="F7" s="731">
        <v>58.511380000000003</v>
      </c>
      <c r="G7" s="731">
        <v>150</v>
      </c>
      <c r="H7" s="731">
        <v>-91.488619999999997</v>
      </c>
      <c r="I7" s="732">
        <v>0.39007586666666666</v>
      </c>
      <c r="J7" s="733" t="s">
        <v>1</v>
      </c>
    </row>
    <row r="8" spans="1:10" ht="14.4" customHeight="1" x14ac:dyDescent="0.3">
      <c r="A8" s="729" t="s">
        <v>566</v>
      </c>
      <c r="B8" s="730" t="s">
        <v>571</v>
      </c>
      <c r="C8" s="731">
        <v>98.970310000000012</v>
      </c>
      <c r="D8" s="731">
        <v>100.57135</v>
      </c>
      <c r="E8" s="731"/>
      <c r="F8" s="731">
        <v>62.901979999999995</v>
      </c>
      <c r="G8" s="731">
        <v>70</v>
      </c>
      <c r="H8" s="731">
        <v>-7.0980200000000053</v>
      </c>
      <c r="I8" s="732">
        <v>0.89859971428571417</v>
      </c>
      <c r="J8" s="733" t="s">
        <v>1</v>
      </c>
    </row>
    <row r="9" spans="1:10" ht="14.4" customHeight="1" x14ac:dyDescent="0.3">
      <c r="A9" s="729" t="s">
        <v>566</v>
      </c>
      <c r="B9" s="730" t="s">
        <v>572</v>
      </c>
      <c r="C9" s="731">
        <v>236.797</v>
      </c>
      <c r="D9" s="731">
        <v>285.25031999999993</v>
      </c>
      <c r="E9" s="731"/>
      <c r="F9" s="731">
        <v>353.0428</v>
      </c>
      <c r="G9" s="731">
        <v>360</v>
      </c>
      <c r="H9" s="731">
        <v>-6.9572000000000003</v>
      </c>
      <c r="I9" s="732">
        <v>0.9806744444444444</v>
      </c>
      <c r="J9" s="733" t="s">
        <v>1</v>
      </c>
    </row>
    <row r="10" spans="1:10" ht="14.4" customHeight="1" x14ac:dyDescent="0.3">
      <c r="A10" s="729" t="s">
        <v>566</v>
      </c>
      <c r="B10" s="730" t="s">
        <v>573</v>
      </c>
      <c r="C10" s="731">
        <v>8.2242499999999996</v>
      </c>
      <c r="D10" s="731">
        <v>0</v>
      </c>
      <c r="E10" s="731"/>
      <c r="F10" s="731">
        <v>621.80124000000001</v>
      </c>
      <c r="G10" s="731">
        <v>515</v>
      </c>
      <c r="H10" s="731">
        <v>106.80124000000001</v>
      </c>
      <c r="I10" s="732">
        <v>1.2073810485436893</v>
      </c>
      <c r="J10" s="733" t="s">
        <v>1</v>
      </c>
    </row>
    <row r="11" spans="1:10" ht="14.4" customHeight="1" x14ac:dyDescent="0.3">
      <c r="A11" s="729" t="s">
        <v>566</v>
      </c>
      <c r="B11" s="730" t="s">
        <v>574</v>
      </c>
      <c r="C11" s="731">
        <v>101.21414999999999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568</v>
      </c>
      <c r="J11" s="733" t="s">
        <v>1</v>
      </c>
    </row>
    <row r="12" spans="1:10" ht="14.4" customHeight="1" x14ac:dyDescent="0.3">
      <c r="A12" s="729" t="s">
        <v>566</v>
      </c>
      <c r="B12" s="730" t="s">
        <v>575</v>
      </c>
      <c r="C12" s="731">
        <v>161.16029</v>
      </c>
      <c r="D12" s="731">
        <v>276.30438999999996</v>
      </c>
      <c r="E12" s="731"/>
      <c r="F12" s="731">
        <v>176.06114000000014</v>
      </c>
      <c r="G12" s="731">
        <v>214.99999542236333</v>
      </c>
      <c r="H12" s="731">
        <v>-38.93885542236319</v>
      </c>
      <c r="I12" s="732">
        <v>0.81888904069105417</v>
      </c>
      <c r="J12" s="733" t="s">
        <v>1</v>
      </c>
    </row>
    <row r="13" spans="1:10" ht="14.4" customHeight="1" x14ac:dyDescent="0.3">
      <c r="A13" s="729" t="s">
        <v>566</v>
      </c>
      <c r="B13" s="730" t="s">
        <v>576</v>
      </c>
      <c r="C13" s="731">
        <v>4.7917899999999998</v>
      </c>
      <c r="D13" s="731">
        <v>2.9923500000000005</v>
      </c>
      <c r="E13" s="731"/>
      <c r="F13" s="731">
        <v>9.0715600000000016</v>
      </c>
      <c r="G13" s="731">
        <v>17.499998809814453</v>
      </c>
      <c r="H13" s="731">
        <v>-8.4284388098144518</v>
      </c>
      <c r="I13" s="732">
        <v>0.51837489239784607</v>
      </c>
      <c r="J13" s="733" t="s">
        <v>1</v>
      </c>
    </row>
    <row r="14" spans="1:10" ht="14.4" customHeight="1" x14ac:dyDescent="0.3">
      <c r="A14" s="729" t="s">
        <v>566</v>
      </c>
      <c r="B14" s="730" t="s">
        <v>577</v>
      </c>
      <c r="C14" s="731">
        <v>130.48808</v>
      </c>
      <c r="D14" s="731">
        <v>76.642359999999996</v>
      </c>
      <c r="E14" s="731"/>
      <c r="F14" s="731">
        <v>88.98648</v>
      </c>
      <c r="G14" s="731">
        <v>57.8</v>
      </c>
      <c r="H14" s="731">
        <v>31.186480000000003</v>
      </c>
      <c r="I14" s="732">
        <v>1.5395584775086506</v>
      </c>
      <c r="J14" s="733" t="s">
        <v>1</v>
      </c>
    </row>
    <row r="15" spans="1:10" ht="14.4" customHeight="1" x14ac:dyDescent="0.3">
      <c r="A15" s="729" t="s">
        <v>566</v>
      </c>
      <c r="B15" s="730" t="s">
        <v>578</v>
      </c>
      <c r="C15" s="731">
        <v>142.36318</v>
      </c>
      <c r="D15" s="731">
        <v>140.52913999999998</v>
      </c>
      <c r="E15" s="731"/>
      <c r="F15" s="731">
        <v>113.44677</v>
      </c>
      <c r="G15" s="731">
        <v>129.99999902343748</v>
      </c>
      <c r="H15" s="731">
        <v>-16.553229023437481</v>
      </c>
      <c r="I15" s="732">
        <v>0.87266746809395646</v>
      </c>
      <c r="J15" s="733" t="s">
        <v>1</v>
      </c>
    </row>
    <row r="16" spans="1:10" ht="14.4" customHeight="1" x14ac:dyDescent="0.3">
      <c r="A16" s="729" t="s">
        <v>566</v>
      </c>
      <c r="B16" s="730" t="s">
        <v>579</v>
      </c>
      <c r="C16" s="731">
        <v>3247.7959299999998</v>
      </c>
      <c r="D16" s="731">
        <v>3434.5875999999998</v>
      </c>
      <c r="E16" s="731"/>
      <c r="F16" s="731">
        <v>3273.3291300000001</v>
      </c>
      <c r="G16" s="731">
        <v>3912.667237152099</v>
      </c>
      <c r="H16" s="731">
        <v>-639.33810715209893</v>
      </c>
      <c r="I16" s="732">
        <v>0.83659788364280829</v>
      </c>
      <c r="J16" s="733" t="s">
        <v>580</v>
      </c>
    </row>
    <row r="18" spans="1:10" ht="14.4" customHeight="1" x14ac:dyDescent="0.3">
      <c r="A18" s="729" t="s">
        <v>566</v>
      </c>
      <c r="B18" s="730" t="s">
        <v>567</v>
      </c>
      <c r="C18" s="731" t="s">
        <v>568</v>
      </c>
      <c r="D18" s="731" t="s">
        <v>568</v>
      </c>
      <c r="E18" s="731"/>
      <c r="F18" s="731" t="s">
        <v>568</v>
      </c>
      <c r="G18" s="731" t="s">
        <v>568</v>
      </c>
      <c r="H18" s="731" t="s">
        <v>568</v>
      </c>
      <c r="I18" s="732" t="s">
        <v>568</v>
      </c>
      <c r="J18" s="733" t="s">
        <v>73</v>
      </c>
    </row>
    <row r="19" spans="1:10" ht="14.4" customHeight="1" x14ac:dyDescent="0.3">
      <c r="A19" s="729" t="s">
        <v>581</v>
      </c>
      <c r="B19" s="730" t="s">
        <v>582</v>
      </c>
      <c r="C19" s="731" t="s">
        <v>568</v>
      </c>
      <c r="D19" s="731" t="s">
        <v>568</v>
      </c>
      <c r="E19" s="731"/>
      <c r="F19" s="731" t="s">
        <v>568</v>
      </c>
      <c r="G19" s="731" t="s">
        <v>568</v>
      </c>
      <c r="H19" s="731" t="s">
        <v>568</v>
      </c>
      <c r="I19" s="732" t="s">
        <v>568</v>
      </c>
      <c r="J19" s="733" t="s">
        <v>0</v>
      </c>
    </row>
    <row r="20" spans="1:10" ht="14.4" customHeight="1" x14ac:dyDescent="0.3">
      <c r="A20" s="729" t="s">
        <v>581</v>
      </c>
      <c r="B20" s="730" t="s">
        <v>569</v>
      </c>
      <c r="C20" s="731">
        <v>93.02264000000001</v>
      </c>
      <c r="D20" s="731">
        <v>100.51778000000003</v>
      </c>
      <c r="E20" s="731"/>
      <c r="F20" s="731">
        <v>97.578140000000005</v>
      </c>
      <c r="G20" s="731">
        <v>113</v>
      </c>
      <c r="H20" s="731">
        <v>-15.421859999999995</v>
      </c>
      <c r="I20" s="732">
        <v>0.86352336283185849</v>
      </c>
      <c r="J20" s="733" t="s">
        <v>1</v>
      </c>
    </row>
    <row r="21" spans="1:10" ht="14.4" customHeight="1" x14ac:dyDescent="0.3">
      <c r="A21" s="729" t="s">
        <v>581</v>
      </c>
      <c r="B21" s="730" t="s">
        <v>572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568</v>
      </c>
      <c r="J21" s="733" t="s">
        <v>1</v>
      </c>
    </row>
    <row r="22" spans="1:10" ht="14.4" customHeight="1" x14ac:dyDescent="0.3">
      <c r="A22" s="729" t="s">
        <v>581</v>
      </c>
      <c r="B22" s="730" t="s">
        <v>575</v>
      </c>
      <c r="C22" s="731">
        <v>19.627640000000003</v>
      </c>
      <c r="D22" s="731">
        <v>12.641890000000007</v>
      </c>
      <c r="E22" s="731"/>
      <c r="F22" s="731">
        <v>23.191199999999995</v>
      </c>
      <c r="G22" s="731">
        <v>18</v>
      </c>
      <c r="H22" s="731">
        <v>5.1911999999999949</v>
      </c>
      <c r="I22" s="732">
        <v>1.2883999999999998</v>
      </c>
      <c r="J22" s="733" t="s">
        <v>1</v>
      </c>
    </row>
    <row r="23" spans="1:10" ht="14.4" customHeight="1" x14ac:dyDescent="0.3">
      <c r="A23" s="729" t="s">
        <v>581</v>
      </c>
      <c r="B23" s="730" t="s">
        <v>576</v>
      </c>
      <c r="C23" s="731">
        <v>0.10485999999999999</v>
      </c>
      <c r="D23" s="731">
        <v>0.28523999999999999</v>
      </c>
      <c r="E23" s="731"/>
      <c r="F23" s="731">
        <v>0.13371</v>
      </c>
      <c r="G23" s="731">
        <v>0</v>
      </c>
      <c r="H23" s="731">
        <v>0.13371</v>
      </c>
      <c r="I23" s="732" t="s">
        <v>568</v>
      </c>
      <c r="J23" s="733" t="s">
        <v>1</v>
      </c>
    </row>
    <row r="24" spans="1:10" ht="14.4" customHeight="1" x14ac:dyDescent="0.3">
      <c r="A24" s="729" t="s">
        <v>581</v>
      </c>
      <c r="B24" s="730" t="s">
        <v>578</v>
      </c>
      <c r="C24" s="731">
        <v>16.23686</v>
      </c>
      <c r="D24" s="731">
        <v>15.3102</v>
      </c>
      <c r="E24" s="731"/>
      <c r="F24" s="731">
        <v>13.027460000000001</v>
      </c>
      <c r="G24" s="731">
        <v>14</v>
      </c>
      <c r="H24" s="731">
        <v>-0.97253999999999863</v>
      </c>
      <c r="I24" s="732">
        <v>0.93053285714285727</v>
      </c>
      <c r="J24" s="733" t="s">
        <v>1</v>
      </c>
    </row>
    <row r="25" spans="1:10" ht="14.4" customHeight="1" x14ac:dyDescent="0.3">
      <c r="A25" s="729" t="s">
        <v>581</v>
      </c>
      <c r="B25" s="730" t="s">
        <v>583</v>
      </c>
      <c r="C25" s="731">
        <v>128.99200000000002</v>
      </c>
      <c r="D25" s="731">
        <v>128.75511000000003</v>
      </c>
      <c r="E25" s="731"/>
      <c r="F25" s="731">
        <v>133.93051</v>
      </c>
      <c r="G25" s="731">
        <v>146</v>
      </c>
      <c r="H25" s="731">
        <v>-12.069490000000002</v>
      </c>
      <c r="I25" s="732">
        <v>0.91733226027397263</v>
      </c>
      <c r="J25" s="733" t="s">
        <v>584</v>
      </c>
    </row>
    <row r="26" spans="1:10" ht="14.4" customHeight="1" x14ac:dyDescent="0.3">
      <c r="A26" s="729" t="s">
        <v>568</v>
      </c>
      <c r="B26" s="730" t="s">
        <v>568</v>
      </c>
      <c r="C26" s="731" t="s">
        <v>568</v>
      </c>
      <c r="D26" s="731" t="s">
        <v>568</v>
      </c>
      <c r="E26" s="731"/>
      <c r="F26" s="731" t="s">
        <v>568</v>
      </c>
      <c r="G26" s="731" t="s">
        <v>568</v>
      </c>
      <c r="H26" s="731" t="s">
        <v>568</v>
      </c>
      <c r="I26" s="732" t="s">
        <v>568</v>
      </c>
      <c r="J26" s="733" t="s">
        <v>585</v>
      </c>
    </row>
    <row r="27" spans="1:10" ht="14.4" customHeight="1" x14ac:dyDescent="0.3">
      <c r="A27" s="729" t="s">
        <v>586</v>
      </c>
      <c r="B27" s="730" t="s">
        <v>587</v>
      </c>
      <c r="C27" s="731" t="s">
        <v>568</v>
      </c>
      <c r="D27" s="731" t="s">
        <v>568</v>
      </c>
      <c r="E27" s="731"/>
      <c r="F27" s="731" t="s">
        <v>568</v>
      </c>
      <c r="G27" s="731" t="s">
        <v>568</v>
      </c>
      <c r="H27" s="731" t="s">
        <v>568</v>
      </c>
      <c r="I27" s="732" t="s">
        <v>568</v>
      </c>
      <c r="J27" s="733" t="s">
        <v>0</v>
      </c>
    </row>
    <row r="28" spans="1:10" ht="14.4" customHeight="1" x14ac:dyDescent="0.3">
      <c r="A28" s="729" t="s">
        <v>586</v>
      </c>
      <c r="B28" s="730" t="s">
        <v>569</v>
      </c>
      <c r="C28" s="731">
        <v>119.63023999999999</v>
      </c>
      <c r="D28" s="731">
        <v>115.68244999999997</v>
      </c>
      <c r="E28" s="731"/>
      <c r="F28" s="731">
        <v>116.68494000000001</v>
      </c>
      <c r="G28" s="731">
        <v>117</v>
      </c>
      <c r="H28" s="731">
        <v>-0.31505999999998835</v>
      </c>
      <c r="I28" s="732">
        <v>0.99730717948717962</v>
      </c>
      <c r="J28" s="733" t="s">
        <v>1</v>
      </c>
    </row>
    <row r="29" spans="1:10" ht="14.4" customHeight="1" x14ac:dyDescent="0.3">
      <c r="A29" s="729" t="s">
        <v>586</v>
      </c>
      <c r="B29" s="730" t="s">
        <v>571</v>
      </c>
      <c r="C29" s="731">
        <v>0.15336000000000002</v>
      </c>
      <c r="D29" s="731">
        <v>0</v>
      </c>
      <c r="E29" s="731"/>
      <c r="F29" s="731">
        <v>0.13125000000000001</v>
      </c>
      <c r="G29" s="731">
        <v>0</v>
      </c>
      <c r="H29" s="731">
        <v>0.13125000000000001</v>
      </c>
      <c r="I29" s="732" t="s">
        <v>568</v>
      </c>
      <c r="J29" s="733" t="s">
        <v>1</v>
      </c>
    </row>
    <row r="30" spans="1:10" ht="14.4" customHeight="1" x14ac:dyDescent="0.3">
      <c r="A30" s="729" t="s">
        <v>586</v>
      </c>
      <c r="B30" s="730" t="s">
        <v>575</v>
      </c>
      <c r="C30" s="731">
        <v>22.617020000000018</v>
      </c>
      <c r="D30" s="731">
        <v>52.765719999999959</v>
      </c>
      <c r="E30" s="731"/>
      <c r="F30" s="731">
        <v>38.020700000000019</v>
      </c>
      <c r="G30" s="731">
        <v>39</v>
      </c>
      <c r="H30" s="731">
        <v>-0.97929999999998074</v>
      </c>
      <c r="I30" s="732">
        <v>0.97488974358974412</v>
      </c>
      <c r="J30" s="733" t="s">
        <v>1</v>
      </c>
    </row>
    <row r="31" spans="1:10" ht="14.4" customHeight="1" x14ac:dyDescent="0.3">
      <c r="A31" s="729" t="s">
        <v>586</v>
      </c>
      <c r="B31" s="730" t="s">
        <v>576</v>
      </c>
      <c r="C31" s="731">
        <v>0.19140000000000001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568</v>
      </c>
      <c r="J31" s="733" t="s">
        <v>1</v>
      </c>
    </row>
    <row r="32" spans="1:10" ht="14.4" customHeight="1" x14ac:dyDescent="0.3">
      <c r="A32" s="729" t="s">
        <v>586</v>
      </c>
      <c r="B32" s="730" t="s">
        <v>588</v>
      </c>
      <c r="C32" s="731">
        <v>142.59201999999999</v>
      </c>
      <c r="D32" s="731">
        <v>168.44816999999995</v>
      </c>
      <c r="E32" s="731"/>
      <c r="F32" s="731">
        <v>154.83689000000004</v>
      </c>
      <c r="G32" s="731">
        <v>156</v>
      </c>
      <c r="H32" s="731">
        <v>-1.1631099999999606</v>
      </c>
      <c r="I32" s="732">
        <v>0.99254416666666689</v>
      </c>
      <c r="J32" s="733" t="s">
        <v>584</v>
      </c>
    </row>
    <row r="33" spans="1:10" ht="14.4" customHeight="1" x14ac:dyDescent="0.3">
      <c r="A33" s="729" t="s">
        <v>568</v>
      </c>
      <c r="B33" s="730" t="s">
        <v>568</v>
      </c>
      <c r="C33" s="731" t="s">
        <v>568</v>
      </c>
      <c r="D33" s="731" t="s">
        <v>568</v>
      </c>
      <c r="E33" s="731"/>
      <c r="F33" s="731" t="s">
        <v>568</v>
      </c>
      <c r="G33" s="731" t="s">
        <v>568</v>
      </c>
      <c r="H33" s="731" t="s">
        <v>568</v>
      </c>
      <c r="I33" s="732" t="s">
        <v>568</v>
      </c>
      <c r="J33" s="733" t="s">
        <v>585</v>
      </c>
    </row>
    <row r="34" spans="1:10" ht="14.4" customHeight="1" x14ac:dyDescent="0.3">
      <c r="A34" s="729" t="s">
        <v>589</v>
      </c>
      <c r="B34" s="730" t="s">
        <v>590</v>
      </c>
      <c r="C34" s="731" t="s">
        <v>568</v>
      </c>
      <c r="D34" s="731" t="s">
        <v>568</v>
      </c>
      <c r="E34" s="731"/>
      <c r="F34" s="731" t="s">
        <v>568</v>
      </c>
      <c r="G34" s="731" t="s">
        <v>568</v>
      </c>
      <c r="H34" s="731" t="s">
        <v>568</v>
      </c>
      <c r="I34" s="732" t="s">
        <v>568</v>
      </c>
      <c r="J34" s="733" t="s">
        <v>0</v>
      </c>
    </row>
    <row r="35" spans="1:10" ht="14.4" customHeight="1" x14ac:dyDescent="0.3">
      <c r="A35" s="729" t="s">
        <v>589</v>
      </c>
      <c r="B35" s="730" t="s">
        <v>569</v>
      </c>
      <c r="C35" s="731">
        <v>1.6797600000000001</v>
      </c>
      <c r="D35" s="731">
        <v>1.2542599999999999</v>
      </c>
      <c r="E35" s="731"/>
      <c r="F35" s="731">
        <v>2.3961000000000006</v>
      </c>
      <c r="G35" s="731">
        <v>2</v>
      </c>
      <c r="H35" s="731">
        <v>0.39610000000000056</v>
      </c>
      <c r="I35" s="732">
        <v>1.1980500000000003</v>
      </c>
      <c r="J35" s="733" t="s">
        <v>1</v>
      </c>
    </row>
    <row r="36" spans="1:10" ht="14.4" customHeight="1" x14ac:dyDescent="0.3">
      <c r="A36" s="729" t="s">
        <v>589</v>
      </c>
      <c r="B36" s="730" t="s">
        <v>575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568</v>
      </c>
      <c r="J36" s="733" t="s">
        <v>1</v>
      </c>
    </row>
    <row r="37" spans="1:10" ht="14.4" customHeight="1" x14ac:dyDescent="0.3">
      <c r="A37" s="729" t="s">
        <v>589</v>
      </c>
      <c r="B37" s="730" t="s">
        <v>577</v>
      </c>
      <c r="C37" s="731">
        <v>130.48808</v>
      </c>
      <c r="D37" s="731">
        <v>76.642359999999996</v>
      </c>
      <c r="E37" s="731"/>
      <c r="F37" s="731">
        <v>88.98648</v>
      </c>
      <c r="G37" s="731">
        <v>58</v>
      </c>
      <c r="H37" s="731">
        <v>30.98648</v>
      </c>
      <c r="I37" s="732">
        <v>1.5342496551724139</v>
      </c>
      <c r="J37" s="733" t="s">
        <v>1</v>
      </c>
    </row>
    <row r="38" spans="1:10" ht="14.4" customHeight="1" x14ac:dyDescent="0.3">
      <c r="A38" s="729" t="s">
        <v>589</v>
      </c>
      <c r="B38" s="730" t="s">
        <v>591</v>
      </c>
      <c r="C38" s="731">
        <v>132.16783999999998</v>
      </c>
      <c r="D38" s="731">
        <v>77.896619999999999</v>
      </c>
      <c r="E38" s="731"/>
      <c r="F38" s="731">
        <v>91.382580000000004</v>
      </c>
      <c r="G38" s="731">
        <v>60</v>
      </c>
      <c r="H38" s="731">
        <v>31.382580000000004</v>
      </c>
      <c r="I38" s="732">
        <v>1.5230430000000001</v>
      </c>
      <c r="J38" s="733" t="s">
        <v>584</v>
      </c>
    </row>
    <row r="39" spans="1:10" ht="14.4" customHeight="1" x14ac:dyDescent="0.3">
      <c r="A39" s="729" t="s">
        <v>568</v>
      </c>
      <c r="B39" s="730" t="s">
        <v>568</v>
      </c>
      <c r="C39" s="731" t="s">
        <v>568</v>
      </c>
      <c r="D39" s="731" t="s">
        <v>568</v>
      </c>
      <c r="E39" s="731"/>
      <c r="F39" s="731" t="s">
        <v>568</v>
      </c>
      <c r="G39" s="731" t="s">
        <v>568</v>
      </c>
      <c r="H39" s="731" t="s">
        <v>568</v>
      </c>
      <c r="I39" s="732" t="s">
        <v>568</v>
      </c>
      <c r="J39" s="733" t="s">
        <v>585</v>
      </c>
    </row>
    <row r="40" spans="1:10" ht="14.4" customHeight="1" x14ac:dyDescent="0.3">
      <c r="A40" s="729" t="s">
        <v>592</v>
      </c>
      <c r="B40" s="730" t="s">
        <v>593</v>
      </c>
      <c r="C40" s="731" t="s">
        <v>568</v>
      </c>
      <c r="D40" s="731" t="s">
        <v>568</v>
      </c>
      <c r="E40" s="731"/>
      <c r="F40" s="731" t="s">
        <v>568</v>
      </c>
      <c r="G40" s="731" t="s">
        <v>568</v>
      </c>
      <c r="H40" s="731" t="s">
        <v>568</v>
      </c>
      <c r="I40" s="732" t="s">
        <v>568</v>
      </c>
      <c r="J40" s="733" t="s">
        <v>0</v>
      </c>
    </row>
    <row r="41" spans="1:10" ht="14.4" customHeight="1" x14ac:dyDescent="0.3">
      <c r="A41" s="729" t="s">
        <v>592</v>
      </c>
      <c r="B41" s="730" t="s">
        <v>569</v>
      </c>
      <c r="C41" s="731">
        <v>1205.5260499999997</v>
      </c>
      <c r="D41" s="731">
        <v>926.21460999999988</v>
      </c>
      <c r="E41" s="731"/>
      <c r="F41" s="731">
        <v>759.00696000000016</v>
      </c>
      <c r="G41" s="731">
        <v>972</v>
      </c>
      <c r="H41" s="731">
        <v>-212.99303999999984</v>
      </c>
      <c r="I41" s="732">
        <v>0.78087135802469154</v>
      </c>
      <c r="J41" s="733" t="s">
        <v>1</v>
      </c>
    </row>
    <row r="42" spans="1:10" ht="14.4" customHeight="1" x14ac:dyDescent="0.3">
      <c r="A42" s="729" t="s">
        <v>592</v>
      </c>
      <c r="B42" s="730" t="s">
        <v>570</v>
      </c>
      <c r="C42" s="731">
        <v>97.044219999999996</v>
      </c>
      <c r="D42" s="731">
        <v>151.64744999999999</v>
      </c>
      <c r="E42" s="731"/>
      <c r="F42" s="731">
        <v>58.511380000000003</v>
      </c>
      <c r="G42" s="731">
        <v>150</v>
      </c>
      <c r="H42" s="731">
        <v>-91.488619999999997</v>
      </c>
      <c r="I42" s="732">
        <v>0.39007586666666666</v>
      </c>
      <c r="J42" s="733" t="s">
        <v>1</v>
      </c>
    </row>
    <row r="43" spans="1:10" ht="14.4" customHeight="1" x14ac:dyDescent="0.3">
      <c r="A43" s="729" t="s">
        <v>592</v>
      </c>
      <c r="B43" s="730" t="s">
        <v>571</v>
      </c>
      <c r="C43" s="731">
        <v>98.816950000000006</v>
      </c>
      <c r="D43" s="731">
        <v>100.57135</v>
      </c>
      <c r="E43" s="731"/>
      <c r="F43" s="731">
        <v>62.770729999999993</v>
      </c>
      <c r="G43" s="731">
        <v>70</v>
      </c>
      <c r="H43" s="731">
        <v>-7.2292700000000067</v>
      </c>
      <c r="I43" s="732">
        <v>0.89672471428571421</v>
      </c>
      <c r="J43" s="733" t="s">
        <v>1</v>
      </c>
    </row>
    <row r="44" spans="1:10" ht="14.4" customHeight="1" x14ac:dyDescent="0.3">
      <c r="A44" s="729" t="s">
        <v>592</v>
      </c>
      <c r="B44" s="730" t="s">
        <v>572</v>
      </c>
      <c r="C44" s="731">
        <v>236.797</v>
      </c>
      <c r="D44" s="731">
        <v>285.25031999999993</v>
      </c>
      <c r="E44" s="731"/>
      <c r="F44" s="731">
        <v>353.0428</v>
      </c>
      <c r="G44" s="731">
        <v>360</v>
      </c>
      <c r="H44" s="731">
        <v>-6.9572000000000003</v>
      </c>
      <c r="I44" s="732">
        <v>0.9806744444444444</v>
      </c>
      <c r="J44" s="733" t="s">
        <v>1</v>
      </c>
    </row>
    <row r="45" spans="1:10" ht="14.4" customHeight="1" x14ac:dyDescent="0.3">
      <c r="A45" s="729" t="s">
        <v>592</v>
      </c>
      <c r="B45" s="730" t="s">
        <v>574</v>
      </c>
      <c r="C45" s="731">
        <v>101.21414999999999</v>
      </c>
      <c r="D45" s="731">
        <v>0</v>
      </c>
      <c r="E45" s="731"/>
      <c r="F45" s="731">
        <v>0</v>
      </c>
      <c r="G45" s="731">
        <v>0</v>
      </c>
      <c r="H45" s="731">
        <v>0</v>
      </c>
      <c r="I45" s="732" t="s">
        <v>568</v>
      </c>
      <c r="J45" s="733" t="s">
        <v>1</v>
      </c>
    </row>
    <row r="46" spans="1:10" ht="14.4" customHeight="1" x14ac:dyDescent="0.3">
      <c r="A46" s="729" t="s">
        <v>592</v>
      </c>
      <c r="B46" s="730" t="s">
        <v>575</v>
      </c>
      <c r="C46" s="731">
        <v>118.91562999999998</v>
      </c>
      <c r="D46" s="731">
        <v>210.48915999999997</v>
      </c>
      <c r="E46" s="731"/>
      <c r="F46" s="731">
        <v>113.95071000000011</v>
      </c>
      <c r="G46" s="731">
        <v>157</v>
      </c>
      <c r="H46" s="731">
        <v>-43.049289999999885</v>
      </c>
      <c r="I46" s="732">
        <v>0.72580070063694335</v>
      </c>
      <c r="J46" s="733" t="s">
        <v>1</v>
      </c>
    </row>
    <row r="47" spans="1:10" ht="14.4" customHeight="1" x14ac:dyDescent="0.3">
      <c r="A47" s="729" t="s">
        <v>592</v>
      </c>
      <c r="B47" s="730" t="s">
        <v>576</v>
      </c>
      <c r="C47" s="731">
        <v>4.4955299999999996</v>
      </c>
      <c r="D47" s="731">
        <v>2.7071100000000006</v>
      </c>
      <c r="E47" s="731"/>
      <c r="F47" s="731">
        <v>8.937850000000001</v>
      </c>
      <c r="G47" s="731">
        <v>17</v>
      </c>
      <c r="H47" s="731">
        <v>-8.062149999999999</v>
      </c>
      <c r="I47" s="732">
        <v>0.52575588235294124</v>
      </c>
      <c r="J47" s="733" t="s">
        <v>1</v>
      </c>
    </row>
    <row r="48" spans="1:10" ht="14.4" customHeight="1" x14ac:dyDescent="0.3">
      <c r="A48" s="729" t="s">
        <v>592</v>
      </c>
      <c r="B48" s="730" t="s">
        <v>578</v>
      </c>
      <c r="C48" s="731">
        <v>56.485729999999997</v>
      </c>
      <c r="D48" s="731">
        <v>58.358369999999994</v>
      </c>
      <c r="E48" s="731"/>
      <c r="F48" s="731">
        <v>40.40692</v>
      </c>
      <c r="G48" s="731">
        <v>55</v>
      </c>
      <c r="H48" s="731">
        <v>-14.59308</v>
      </c>
      <c r="I48" s="732">
        <v>0.73467127272727273</v>
      </c>
      <c r="J48" s="733" t="s">
        <v>1</v>
      </c>
    </row>
    <row r="49" spans="1:10" ht="14.4" customHeight="1" x14ac:dyDescent="0.3">
      <c r="A49" s="729" t="s">
        <v>592</v>
      </c>
      <c r="B49" s="730" t="s">
        <v>594</v>
      </c>
      <c r="C49" s="731">
        <v>1919.2952599999996</v>
      </c>
      <c r="D49" s="731">
        <v>1735.2383699999998</v>
      </c>
      <c r="E49" s="731"/>
      <c r="F49" s="731">
        <v>1396.6273500000002</v>
      </c>
      <c r="G49" s="731">
        <v>1781</v>
      </c>
      <c r="H49" s="731">
        <v>-384.37264999999979</v>
      </c>
      <c r="I49" s="732">
        <v>0.78418155530600797</v>
      </c>
      <c r="J49" s="733" t="s">
        <v>584</v>
      </c>
    </row>
    <row r="50" spans="1:10" ht="14.4" customHeight="1" x14ac:dyDescent="0.3">
      <c r="A50" s="729" t="s">
        <v>568</v>
      </c>
      <c r="B50" s="730" t="s">
        <v>568</v>
      </c>
      <c r="C50" s="731" t="s">
        <v>568</v>
      </c>
      <c r="D50" s="731" t="s">
        <v>568</v>
      </c>
      <c r="E50" s="731"/>
      <c r="F50" s="731" t="s">
        <v>568</v>
      </c>
      <c r="G50" s="731" t="s">
        <v>568</v>
      </c>
      <c r="H50" s="731" t="s">
        <v>568</v>
      </c>
      <c r="I50" s="732" t="s">
        <v>568</v>
      </c>
      <c r="J50" s="733" t="s">
        <v>585</v>
      </c>
    </row>
    <row r="51" spans="1:10" ht="14.4" customHeight="1" x14ac:dyDescent="0.3">
      <c r="A51" s="729" t="s">
        <v>595</v>
      </c>
      <c r="B51" s="730" t="s">
        <v>596</v>
      </c>
      <c r="C51" s="731" t="s">
        <v>568</v>
      </c>
      <c r="D51" s="731" t="s">
        <v>568</v>
      </c>
      <c r="E51" s="731"/>
      <c r="F51" s="731" t="s">
        <v>568</v>
      </c>
      <c r="G51" s="731" t="s">
        <v>568</v>
      </c>
      <c r="H51" s="731" t="s">
        <v>568</v>
      </c>
      <c r="I51" s="732" t="s">
        <v>568</v>
      </c>
      <c r="J51" s="733" t="s">
        <v>0</v>
      </c>
    </row>
    <row r="52" spans="1:10" ht="14.4" customHeight="1" x14ac:dyDescent="0.3">
      <c r="A52" s="729" t="s">
        <v>595</v>
      </c>
      <c r="B52" s="730" t="s">
        <v>569</v>
      </c>
      <c r="C52" s="731">
        <v>846.88396999999975</v>
      </c>
      <c r="D52" s="731">
        <v>1256.9811399999999</v>
      </c>
      <c r="E52" s="731"/>
      <c r="F52" s="731">
        <v>813.83963999999969</v>
      </c>
      <c r="G52" s="731">
        <v>1193</v>
      </c>
      <c r="H52" s="731">
        <v>-379.16036000000031</v>
      </c>
      <c r="I52" s="732">
        <v>0.68217907795473565</v>
      </c>
      <c r="J52" s="733" t="s">
        <v>1</v>
      </c>
    </row>
    <row r="53" spans="1:10" ht="14.4" customHeight="1" x14ac:dyDescent="0.3">
      <c r="A53" s="729" t="s">
        <v>595</v>
      </c>
      <c r="B53" s="730" t="s">
        <v>573</v>
      </c>
      <c r="C53" s="731">
        <v>8.2242499999999996</v>
      </c>
      <c r="D53" s="731">
        <v>0</v>
      </c>
      <c r="E53" s="731"/>
      <c r="F53" s="731">
        <v>621.80124000000001</v>
      </c>
      <c r="G53" s="731">
        <v>515</v>
      </c>
      <c r="H53" s="731">
        <v>106.80124000000001</v>
      </c>
      <c r="I53" s="732">
        <v>1.2073810485436893</v>
      </c>
      <c r="J53" s="733" t="s">
        <v>1</v>
      </c>
    </row>
    <row r="54" spans="1:10" ht="14.4" customHeight="1" x14ac:dyDescent="0.3">
      <c r="A54" s="729" t="s">
        <v>595</v>
      </c>
      <c r="B54" s="730" t="s">
        <v>575</v>
      </c>
      <c r="C54" s="731">
        <v>0</v>
      </c>
      <c r="D54" s="731">
        <v>0.40761999999999998</v>
      </c>
      <c r="E54" s="731"/>
      <c r="F54" s="731">
        <v>0.89852999999999994</v>
      </c>
      <c r="G54" s="731">
        <v>1</v>
      </c>
      <c r="H54" s="731">
        <v>-0.10147000000000006</v>
      </c>
      <c r="I54" s="732">
        <v>0.89852999999999994</v>
      </c>
      <c r="J54" s="733" t="s">
        <v>1</v>
      </c>
    </row>
    <row r="55" spans="1:10" ht="14.4" customHeight="1" x14ac:dyDescent="0.3">
      <c r="A55" s="729" t="s">
        <v>595</v>
      </c>
      <c r="B55" s="730" t="s">
        <v>578</v>
      </c>
      <c r="C55" s="731">
        <v>69.640590000000003</v>
      </c>
      <c r="D55" s="731">
        <v>66.86057000000001</v>
      </c>
      <c r="E55" s="731"/>
      <c r="F55" s="731">
        <v>60.012389999999996</v>
      </c>
      <c r="G55" s="731">
        <v>61</v>
      </c>
      <c r="H55" s="731">
        <v>-0.98761000000000365</v>
      </c>
      <c r="I55" s="732">
        <v>0.98380967213114745</v>
      </c>
      <c r="J55" s="733" t="s">
        <v>1</v>
      </c>
    </row>
    <row r="56" spans="1:10" ht="14.4" customHeight="1" x14ac:dyDescent="0.3">
      <c r="A56" s="729" t="s">
        <v>595</v>
      </c>
      <c r="B56" s="730" t="s">
        <v>597</v>
      </c>
      <c r="C56" s="731">
        <v>924.74880999999971</v>
      </c>
      <c r="D56" s="731">
        <v>1324.2493299999999</v>
      </c>
      <c r="E56" s="731"/>
      <c r="F56" s="731">
        <v>1496.5517999999997</v>
      </c>
      <c r="G56" s="731">
        <v>1769</v>
      </c>
      <c r="H56" s="731">
        <v>-272.44820000000027</v>
      </c>
      <c r="I56" s="732">
        <v>0.8459874505370264</v>
      </c>
      <c r="J56" s="733" t="s">
        <v>584</v>
      </c>
    </row>
    <row r="57" spans="1:10" ht="14.4" customHeight="1" x14ac:dyDescent="0.3">
      <c r="A57" s="729" t="s">
        <v>568</v>
      </c>
      <c r="B57" s="730" t="s">
        <v>568</v>
      </c>
      <c r="C57" s="731" t="s">
        <v>568</v>
      </c>
      <c r="D57" s="731" t="s">
        <v>568</v>
      </c>
      <c r="E57" s="731"/>
      <c r="F57" s="731" t="s">
        <v>568</v>
      </c>
      <c r="G57" s="731" t="s">
        <v>568</v>
      </c>
      <c r="H57" s="731" t="s">
        <v>568</v>
      </c>
      <c r="I57" s="732" t="s">
        <v>568</v>
      </c>
      <c r="J57" s="733" t="s">
        <v>585</v>
      </c>
    </row>
    <row r="58" spans="1:10" ht="14.4" customHeight="1" x14ac:dyDescent="0.3">
      <c r="A58" s="729" t="s">
        <v>566</v>
      </c>
      <c r="B58" s="730" t="s">
        <v>579</v>
      </c>
      <c r="C58" s="731">
        <v>3247.7959299999998</v>
      </c>
      <c r="D58" s="731">
        <v>3434.5875999999989</v>
      </c>
      <c r="E58" s="731"/>
      <c r="F58" s="731">
        <v>3273.3291299999996</v>
      </c>
      <c r="G58" s="731">
        <v>3913</v>
      </c>
      <c r="H58" s="731">
        <v>-639.67087000000038</v>
      </c>
      <c r="I58" s="732">
        <v>0.83652673907487851</v>
      </c>
      <c r="J58" s="733" t="s">
        <v>580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6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277.58074424880652</v>
      </c>
      <c r="M3" s="203">
        <f>SUBTOTAL(9,M5:M1048576)</f>
        <v>11383.65</v>
      </c>
      <c r="N3" s="204">
        <f>SUBTOTAL(9,N5:N1048576)</f>
        <v>3159882.039267926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566</v>
      </c>
      <c r="B5" s="741" t="s">
        <v>567</v>
      </c>
      <c r="C5" s="742" t="s">
        <v>581</v>
      </c>
      <c r="D5" s="743" t="s">
        <v>582</v>
      </c>
      <c r="E5" s="744">
        <v>50113001</v>
      </c>
      <c r="F5" s="743" t="s">
        <v>598</v>
      </c>
      <c r="G5" s="742" t="s">
        <v>599</v>
      </c>
      <c r="H5" s="742">
        <v>146686</v>
      </c>
      <c r="I5" s="742">
        <v>146686</v>
      </c>
      <c r="J5" s="742" t="s">
        <v>600</v>
      </c>
      <c r="K5" s="742" t="s">
        <v>601</v>
      </c>
      <c r="L5" s="745">
        <v>19.8</v>
      </c>
      <c r="M5" s="745">
        <v>20</v>
      </c>
      <c r="N5" s="746">
        <v>396</v>
      </c>
    </row>
    <row r="6" spans="1:14" ht="14.4" customHeight="1" x14ac:dyDescent="0.3">
      <c r="A6" s="747" t="s">
        <v>566</v>
      </c>
      <c r="B6" s="748" t="s">
        <v>567</v>
      </c>
      <c r="C6" s="749" t="s">
        <v>581</v>
      </c>
      <c r="D6" s="750" t="s">
        <v>582</v>
      </c>
      <c r="E6" s="751">
        <v>50113001</v>
      </c>
      <c r="F6" s="750" t="s">
        <v>598</v>
      </c>
      <c r="G6" s="749" t="s">
        <v>599</v>
      </c>
      <c r="H6" s="749">
        <v>176064</v>
      </c>
      <c r="I6" s="749">
        <v>76064</v>
      </c>
      <c r="J6" s="749" t="s">
        <v>602</v>
      </c>
      <c r="K6" s="749" t="s">
        <v>603</v>
      </c>
      <c r="L6" s="752">
        <v>83.949999999999974</v>
      </c>
      <c r="M6" s="752">
        <v>1</v>
      </c>
      <c r="N6" s="753">
        <v>83.949999999999974</v>
      </c>
    </row>
    <row r="7" spans="1:14" ht="14.4" customHeight="1" x14ac:dyDescent="0.3">
      <c r="A7" s="747" t="s">
        <v>566</v>
      </c>
      <c r="B7" s="748" t="s">
        <v>567</v>
      </c>
      <c r="C7" s="749" t="s">
        <v>581</v>
      </c>
      <c r="D7" s="750" t="s">
        <v>582</v>
      </c>
      <c r="E7" s="751">
        <v>50113001</v>
      </c>
      <c r="F7" s="750" t="s">
        <v>598</v>
      </c>
      <c r="G7" s="749" t="s">
        <v>599</v>
      </c>
      <c r="H7" s="749">
        <v>100362</v>
      </c>
      <c r="I7" s="749">
        <v>362</v>
      </c>
      <c r="J7" s="749" t="s">
        <v>604</v>
      </c>
      <c r="K7" s="749" t="s">
        <v>605</v>
      </c>
      <c r="L7" s="752">
        <v>86.430000000000021</v>
      </c>
      <c r="M7" s="752">
        <v>2</v>
      </c>
      <c r="N7" s="753">
        <v>172.86000000000004</v>
      </c>
    </row>
    <row r="8" spans="1:14" ht="14.4" customHeight="1" x14ac:dyDescent="0.3">
      <c r="A8" s="747" t="s">
        <v>566</v>
      </c>
      <c r="B8" s="748" t="s">
        <v>567</v>
      </c>
      <c r="C8" s="749" t="s">
        <v>581</v>
      </c>
      <c r="D8" s="750" t="s">
        <v>582</v>
      </c>
      <c r="E8" s="751">
        <v>50113001</v>
      </c>
      <c r="F8" s="750" t="s">
        <v>598</v>
      </c>
      <c r="G8" s="749" t="s">
        <v>599</v>
      </c>
      <c r="H8" s="749">
        <v>845008</v>
      </c>
      <c r="I8" s="749">
        <v>107806</v>
      </c>
      <c r="J8" s="749" t="s">
        <v>606</v>
      </c>
      <c r="K8" s="749" t="s">
        <v>607</v>
      </c>
      <c r="L8" s="752">
        <v>60.3</v>
      </c>
      <c r="M8" s="752">
        <v>15</v>
      </c>
      <c r="N8" s="753">
        <v>904.5</v>
      </c>
    </row>
    <row r="9" spans="1:14" ht="14.4" customHeight="1" x14ac:dyDescent="0.3">
      <c r="A9" s="747" t="s">
        <v>566</v>
      </c>
      <c r="B9" s="748" t="s">
        <v>567</v>
      </c>
      <c r="C9" s="749" t="s">
        <v>581</v>
      </c>
      <c r="D9" s="750" t="s">
        <v>582</v>
      </c>
      <c r="E9" s="751">
        <v>50113001</v>
      </c>
      <c r="F9" s="750" t="s">
        <v>598</v>
      </c>
      <c r="G9" s="749" t="s">
        <v>608</v>
      </c>
      <c r="H9" s="749">
        <v>102945</v>
      </c>
      <c r="I9" s="749">
        <v>2945</v>
      </c>
      <c r="J9" s="749" t="s">
        <v>609</v>
      </c>
      <c r="K9" s="749" t="s">
        <v>610</v>
      </c>
      <c r="L9" s="752">
        <v>8.6699999999999982</v>
      </c>
      <c r="M9" s="752">
        <v>1</v>
      </c>
      <c r="N9" s="753">
        <v>8.6699999999999982</v>
      </c>
    </row>
    <row r="10" spans="1:14" ht="14.4" customHeight="1" x14ac:dyDescent="0.3">
      <c r="A10" s="747" t="s">
        <v>566</v>
      </c>
      <c r="B10" s="748" t="s">
        <v>567</v>
      </c>
      <c r="C10" s="749" t="s">
        <v>581</v>
      </c>
      <c r="D10" s="750" t="s">
        <v>582</v>
      </c>
      <c r="E10" s="751">
        <v>50113001</v>
      </c>
      <c r="F10" s="750" t="s">
        <v>598</v>
      </c>
      <c r="G10" s="749" t="s">
        <v>599</v>
      </c>
      <c r="H10" s="749">
        <v>167547</v>
      </c>
      <c r="I10" s="749">
        <v>67547</v>
      </c>
      <c r="J10" s="749" t="s">
        <v>611</v>
      </c>
      <c r="K10" s="749" t="s">
        <v>612</v>
      </c>
      <c r="L10" s="752">
        <v>47.158181818181816</v>
      </c>
      <c r="M10" s="752">
        <v>11</v>
      </c>
      <c r="N10" s="753">
        <v>518.74</v>
      </c>
    </row>
    <row r="11" spans="1:14" ht="14.4" customHeight="1" x14ac:dyDescent="0.3">
      <c r="A11" s="747" t="s">
        <v>566</v>
      </c>
      <c r="B11" s="748" t="s">
        <v>567</v>
      </c>
      <c r="C11" s="749" t="s">
        <v>581</v>
      </c>
      <c r="D11" s="750" t="s">
        <v>582</v>
      </c>
      <c r="E11" s="751">
        <v>50113001</v>
      </c>
      <c r="F11" s="750" t="s">
        <v>598</v>
      </c>
      <c r="G11" s="749" t="s">
        <v>599</v>
      </c>
      <c r="H11" s="749">
        <v>199295</v>
      </c>
      <c r="I11" s="749">
        <v>99295</v>
      </c>
      <c r="J11" s="749" t="s">
        <v>613</v>
      </c>
      <c r="K11" s="749" t="s">
        <v>614</v>
      </c>
      <c r="L11" s="752">
        <v>26.089999999999993</v>
      </c>
      <c r="M11" s="752">
        <v>2</v>
      </c>
      <c r="N11" s="753">
        <v>52.179999999999986</v>
      </c>
    </row>
    <row r="12" spans="1:14" ht="14.4" customHeight="1" x14ac:dyDescent="0.3">
      <c r="A12" s="747" t="s">
        <v>566</v>
      </c>
      <c r="B12" s="748" t="s">
        <v>567</v>
      </c>
      <c r="C12" s="749" t="s">
        <v>581</v>
      </c>
      <c r="D12" s="750" t="s">
        <v>582</v>
      </c>
      <c r="E12" s="751">
        <v>50113001</v>
      </c>
      <c r="F12" s="750" t="s">
        <v>598</v>
      </c>
      <c r="G12" s="749" t="s">
        <v>599</v>
      </c>
      <c r="H12" s="749">
        <v>173389</v>
      </c>
      <c r="I12" s="749">
        <v>173389</v>
      </c>
      <c r="J12" s="749" t="s">
        <v>615</v>
      </c>
      <c r="K12" s="749" t="s">
        <v>616</v>
      </c>
      <c r="L12" s="752">
        <v>753.28000000000009</v>
      </c>
      <c r="M12" s="752">
        <v>0.75</v>
      </c>
      <c r="N12" s="753">
        <v>564.96</v>
      </c>
    </row>
    <row r="13" spans="1:14" ht="14.4" customHeight="1" x14ac:dyDescent="0.3">
      <c r="A13" s="747" t="s">
        <v>566</v>
      </c>
      <c r="B13" s="748" t="s">
        <v>567</v>
      </c>
      <c r="C13" s="749" t="s">
        <v>581</v>
      </c>
      <c r="D13" s="750" t="s">
        <v>582</v>
      </c>
      <c r="E13" s="751">
        <v>50113001</v>
      </c>
      <c r="F13" s="750" t="s">
        <v>598</v>
      </c>
      <c r="G13" s="749" t="s">
        <v>608</v>
      </c>
      <c r="H13" s="749">
        <v>112891</v>
      </c>
      <c r="I13" s="749">
        <v>12891</v>
      </c>
      <c r="J13" s="749" t="s">
        <v>617</v>
      </c>
      <c r="K13" s="749" t="s">
        <v>618</v>
      </c>
      <c r="L13" s="752">
        <v>58.330000000000034</v>
      </c>
      <c r="M13" s="752">
        <v>4</v>
      </c>
      <c r="N13" s="753">
        <v>233.32000000000014</v>
      </c>
    </row>
    <row r="14" spans="1:14" ht="14.4" customHeight="1" x14ac:dyDescent="0.3">
      <c r="A14" s="747" t="s">
        <v>566</v>
      </c>
      <c r="B14" s="748" t="s">
        <v>567</v>
      </c>
      <c r="C14" s="749" t="s">
        <v>581</v>
      </c>
      <c r="D14" s="750" t="s">
        <v>582</v>
      </c>
      <c r="E14" s="751">
        <v>50113001</v>
      </c>
      <c r="F14" s="750" t="s">
        <v>598</v>
      </c>
      <c r="G14" s="749" t="s">
        <v>608</v>
      </c>
      <c r="H14" s="749">
        <v>112892</v>
      </c>
      <c r="I14" s="749">
        <v>12892</v>
      </c>
      <c r="J14" s="749" t="s">
        <v>617</v>
      </c>
      <c r="K14" s="749" t="s">
        <v>619</v>
      </c>
      <c r="L14" s="752">
        <v>104.34</v>
      </c>
      <c r="M14" s="752">
        <v>1</v>
      </c>
      <c r="N14" s="753">
        <v>104.34</v>
      </c>
    </row>
    <row r="15" spans="1:14" ht="14.4" customHeight="1" x14ac:dyDescent="0.3">
      <c r="A15" s="747" t="s">
        <v>566</v>
      </c>
      <c r="B15" s="748" t="s">
        <v>567</v>
      </c>
      <c r="C15" s="749" t="s">
        <v>581</v>
      </c>
      <c r="D15" s="750" t="s">
        <v>582</v>
      </c>
      <c r="E15" s="751">
        <v>50113001</v>
      </c>
      <c r="F15" s="750" t="s">
        <v>598</v>
      </c>
      <c r="G15" s="749" t="s">
        <v>599</v>
      </c>
      <c r="H15" s="749">
        <v>162320</v>
      </c>
      <c r="I15" s="749">
        <v>62320</v>
      </c>
      <c r="J15" s="749" t="s">
        <v>620</v>
      </c>
      <c r="K15" s="749" t="s">
        <v>621</v>
      </c>
      <c r="L15" s="752">
        <v>74.350000000000023</v>
      </c>
      <c r="M15" s="752">
        <v>2</v>
      </c>
      <c r="N15" s="753">
        <v>148.70000000000005</v>
      </c>
    </row>
    <row r="16" spans="1:14" ht="14.4" customHeight="1" x14ac:dyDescent="0.3">
      <c r="A16" s="747" t="s">
        <v>566</v>
      </c>
      <c r="B16" s="748" t="s">
        <v>567</v>
      </c>
      <c r="C16" s="749" t="s">
        <v>581</v>
      </c>
      <c r="D16" s="750" t="s">
        <v>582</v>
      </c>
      <c r="E16" s="751">
        <v>50113001</v>
      </c>
      <c r="F16" s="750" t="s">
        <v>598</v>
      </c>
      <c r="G16" s="749" t="s">
        <v>599</v>
      </c>
      <c r="H16" s="749">
        <v>162316</v>
      </c>
      <c r="I16" s="749">
        <v>62316</v>
      </c>
      <c r="J16" s="749" t="s">
        <v>622</v>
      </c>
      <c r="K16" s="749" t="s">
        <v>623</v>
      </c>
      <c r="L16" s="752">
        <v>148.47666666666666</v>
      </c>
      <c r="M16" s="752">
        <v>3</v>
      </c>
      <c r="N16" s="753">
        <v>445.42999999999995</v>
      </c>
    </row>
    <row r="17" spans="1:14" ht="14.4" customHeight="1" x14ac:dyDescent="0.3">
      <c r="A17" s="747" t="s">
        <v>566</v>
      </c>
      <c r="B17" s="748" t="s">
        <v>567</v>
      </c>
      <c r="C17" s="749" t="s">
        <v>581</v>
      </c>
      <c r="D17" s="750" t="s">
        <v>582</v>
      </c>
      <c r="E17" s="751">
        <v>50113001</v>
      </c>
      <c r="F17" s="750" t="s">
        <v>598</v>
      </c>
      <c r="G17" s="749" t="s">
        <v>599</v>
      </c>
      <c r="H17" s="749">
        <v>162318</v>
      </c>
      <c r="I17" s="749">
        <v>62318</v>
      </c>
      <c r="J17" s="749" t="s">
        <v>624</v>
      </c>
      <c r="K17" s="749" t="s">
        <v>623</v>
      </c>
      <c r="L17" s="752">
        <v>86.860000000000014</v>
      </c>
      <c r="M17" s="752">
        <v>1</v>
      </c>
      <c r="N17" s="753">
        <v>86.860000000000014</v>
      </c>
    </row>
    <row r="18" spans="1:14" ht="14.4" customHeight="1" x14ac:dyDescent="0.3">
      <c r="A18" s="747" t="s">
        <v>566</v>
      </c>
      <c r="B18" s="748" t="s">
        <v>567</v>
      </c>
      <c r="C18" s="749" t="s">
        <v>581</v>
      </c>
      <c r="D18" s="750" t="s">
        <v>582</v>
      </c>
      <c r="E18" s="751">
        <v>50113001</v>
      </c>
      <c r="F18" s="750" t="s">
        <v>598</v>
      </c>
      <c r="G18" s="749" t="s">
        <v>599</v>
      </c>
      <c r="H18" s="749">
        <v>845329</v>
      </c>
      <c r="I18" s="749">
        <v>0</v>
      </c>
      <c r="J18" s="749" t="s">
        <v>625</v>
      </c>
      <c r="K18" s="749" t="s">
        <v>568</v>
      </c>
      <c r="L18" s="752">
        <v>178.41</v>
      </c>
      <c r="M18" s="752">
        <v>2</v>
      </c>
      <c r="N18" s="753">
        <v>356.82</v>
      </c>
    </row>
    <row r="19" spans="1:14" ht="14.4" customHeight="1" x14ac:dyDescent="0.3">
      <c r="A19" s="747" t="s">
        <v>566</v>
      </c>
      <c r="B19" s="748" t="s">
        <v>567</v>
      </c>
      <c r="C19" s="749" t="s">
        <v>581</v>
      </c>
      <c r="D19" s="750" t="s">
        <v>582</v>
      </c>
      <c r="E19" s="751">
        <v>50113001</v>
      </c>
      <c r="F19" s="750" t="s">
        <v>598</v>
      </c>
      <c r="G19" s="749" t="s">
        <v>599</v>
      </c>
      <c r="H19" s="749">
        <v>196620</v>
      </c>
      <c r="I19" s="749">
        <v>96620</v>
      </c>
      <c r="J19" s="749" t="s">
        <v>626</v>
      </c>
      <c r="K19" s="749" t="s">
        <v>627</v>
      </c>
      <c r="L19" s="752">
        <v>185.82000000000002</v>
      </c>
      <c r="M19" s="752">
        <v>2</v>
      </c>
      <c r="N19" s="753">
        <v>371.64000000000004</v>
      </c>
    </row>
    <row r="20" spans="1:14" ht="14.4" customHeight="1" x14ac:dyDescent="0.3">
      <c r="A20" s="747" t="s">
        <v>566</v>
      </c>
      <c r="B20" s="748" t="s">
        <v>567</v>
      </c>
      <c r="C20" s="749" t="s">
        <v>581</v>
      </c>
      <c r="D20" s="750" t="s">
        <v>582</v>
      </c>
      <c r="E20" s="751">
        <v>50113001</v>
      </c>
      <c r="F20" s="750" t="s">
        <v>598</v>
      </c>
      <c r="G20" s="749" t="s">
        <v>599</v>
      </c>
      <c r="H20" s="749">
        <v>203954</v>
      </c>
      <c r="I20" s="749">
        <v>203954</v>
      </c>
      <c r="J20" s="749" t="s">
        <v>628</v>
      </c>
      <c r="K20" s="749" t="s">
        <v>629</v>
      </c>
      <c r="L20" s="752">
        <v>92.40000000000002</v>
      </c>
      <c r="M20" s="752">
        <v>7</v>
      </c>
      <c r="N20" s="753">
        <v>646.80000000000018</v>
      </c>
    </row>
    <row r="21" spans="1:14" ht="14.4" customHeight="1" x14ac:dyDescent="0.3">
      <c r="A21" s="747" t="s">
        <v>566</v>
      </c>
      <c r="B21" s="748" t="s">
        <v>567</v>
      </c>
      <c r="C21" s="749" t="s">
        <v>581</v>
      </c>
      <c r="D21" s="750" t="s">
        <v>582</v>
      </c>
      <c r="E21" s="751">
        <v>50113001</v>
      </c>
      <c r="F21" s="750" t="s">
        <v>598</v>
      </c>
      <c r="G21" s="749" t="s">
        <v>599</v>
      </c>
      <c r="H21" s="749">
        <v>171547</v>
      </c>
      <c r="I21" s="749">
        <v>171547</v>
      </c>
      <c r="J21" s="749" t="s">
        <v>630</v>
      </c>
      <c r="K21" s="749" t="s">
        <v>631</v>
      </c>
      <c r="L21" s="752">
        <v>54.95999999999998</v>
      </c>
      <c r="M21" s="752">
        <v>1</v>
      </c>
      <c r="N21" s="753">
        <v>54.95999999999998</v>
      </c>
    </row>
    <row r="22" spans="1:14" ht="14.4" customHeight="1" x14ac:dyDescent="0.3">
      <c r="A22" s="747" t="s">
        <v>566</v>
      </c>
      <c r="B22" s="748" t="s">
        <v>567</v>
      </c>
      <c r="C22" s="749" t="s">
        <v>581</v>
      </c>
      <c r="D22" s="750" t="s">
        <v>582</v>
      </c>
      <c r="E22" s="751">
        <v>50113001</v>
      </c>
      <c r="F22" s="750" t="s">
        <v>598</v>
      </c>
      <c r="G22" s="749" t="s">
        <v>608</v>
      </c>
      <c r="H22" s="749">
        <v>110252</v>
      </c>
      <c r="I22" s="749">
        <v>10252</v>
      </c>
      <c r="J22" s="749" t="s">
        <v>632</v>
      </c>
      <c r="K22" s="749" t="s">
        <v>633</v>
      </c>
      <c r="L22" s="752">
        <v>70.716666666666683</v>
      </c>
      <c r="M22" s="752">
        <v>6</v>
      </c>
      <c r="N22" s="753">
        <v>424.30000000000013</v>
      </c>
    </row>
    <row r="23" spans="1:14" ht="14.4" customHeight="1" x14ac:dyDescent="0.3">
      <c r="A23" s="747" t="s">
        <v>566</v>
      </c>
      <c r="B23" s="748" t="s">
        <v>567</v>
      </c>
      <c r="C23" s="749" t="s">
        <v>581</v>
      </c>
      <c r="D23" s="750" t="s">
        <v>582</v>
      </c>
      <c r="E23" s="751">
        <v>50113001</v>
      </c>
      <c r="F23" s="750" t="s">
        <v>598</v>
      </c>
      <c r="G23" s="749" t="s">
        <v>608</v>
      </c>
      <c r="H23" s="749">
        <v>117425</v>
      </c>
      <c r="I23" s="749">
        <v>17425</v>
      </c>
      <c r="J23" s="749" t="s">
        <v>634</v>
      </c>
      <c r="K23" s="749" t="s">
        <v>635</v>
      </c>
      <c r="L23" s="752">
        <v>19.82</v>
      </c>
      <c r="M23" s="752">
        <v>1</v>
      </c>
      <c r="N23" s="753">
        <v>19.82</v>
      </c>
    </row>
    <row r="24" spans="1:14" ht="14.4" customHeight="1" x14ac:dyDescent="0.3">
      <c r="A24" s="747" t="s">
        <v>566</v>
      </c>
      <c r="B24" s="748" t="s">
        <v>567</v>
      </c>
      <c r="C24" s="749" t="s">
        <v>581</v>
      </c>
      <c r="D24" s="750" t="s">
        <v>582</v>
      </c>
      <c r="E24" s="751">
        <v>50113001</v>
      </c>
      <c r="F24" s="750" t="s">
        <v>598</v>
      </c>
      <c r="G24" s="749" t="s">
        <v>599</v>
      </c>
      <c r="H24" s="749">
        <v>156993</v>
      </c>
      <c r="I24" s="749">
        <v>56993</v>
      </c>
      <c r="J24" s="749" t="s">
        <v>636</v>
      </c>
      <c r="K24" s="749" t="s">
        <v>637</v>
      </c>
      <c r="L24" s="752">
        <v>73.150000000000006</v>
      </c>
      <c r="M24" s="752">
        <v>3</v>
      </c>
      <c r="N24" s="753">
        <v>219.45000000000002</v>
      </c>
    </row>
    <row r="25" spans="1:14" ht="14.4" customHeight="1" x14ac:dyDescent="0.3">
      <c r="A25" s="747" t="s">
        <v>566</v>
      </c>
      <c r="B25" s="748" t="s">
        <v>567</v>
      </c>
      <c r="C25" s="749" t="s">
        <v>581</v>
      </c>
      <c r="D25" s="750" t="s">
        <v>582</v>
      </c>
      <c r="E25" s="751">
        <v>50113001</v>
      </c>
      <c r="F25" s="750" t="s">
        <v>598</v>
      </c>
      <c r="G25" s="749" t="s">
        <v>608</v>
      </c>
      <c r="H25" s="749">
        <v>214435</v>
      </c>
      <c r="I25" s="749">
        <v>214435</v>
      </c>
      <c r="J25" s="749" t="s">
        <v>638</v>
      </c>
      <c r="K25" s="749" t="s">
        <v>639</v>
      </c>
      <c r="L25" s="752">
        <v>42.88</v>
      </c>
      <c r="M25" s="752">
        <v>10</v>
      </c>
      <c r="N25" s="753">
        <v>428.8</v>
      </c>
    </row>
    <row r="26" spans="1:14" ht="14.4" customHeight="1" x14ac:dyDescent="0.3">
      <c r="A26" s="747" t="s">
        <v>566</v>
      </c>
      <c r="B26" s="748" t="s">
        <v>567</v>
      </c>
      <c r="C26" s="749" t="s">
        <v>581</v>
      </c>
      <c r="D26" s="750" t="s">
        <v>582</v>
      </c>
      <c r="E26" s="751">
        <v>50113001</v>
      </c>
      <c r="F26" s="750" t="s">
        <v>598</v>
      </c>
      <c r="G26" s="749" t="s">
        <v>608</v>
      </c>
      <c r="H26" s="749">
        <v>214427</v>
      </c>
      <c r="I26" s="749">
        <v>214427</v>
      </c>
      <c r="J26" s="749" t="s">
        <v>640</v>
      </c>
      <c r="K26" s="749" t="s">
        <v>641</v>
      </c>
      <c r="L26" s="752">
        <v>16.584642857142857</v>
      </c>
      <c r="M26" s="752">
        <v>28</v>
      </c>
      <c r="N26" s="753">
        <v>464.37</v>
      </c>
    </row>
    <row r="27" spans="1:14" ht="14.4" customHeight="1" x14ac:dyDescent="0.3">
      <c r="A27" s="747" t="s">
        <v>566</v>
      </c>
      <c r="B27" s="748" t="s">
        <v>567</v>
      </c>
      <c r="C27" s="749" t="s">
        <v>581</v>
      </c>
      <c r="D27" s="750" t="s">
        <v>582</v>
      </c>
      <c r="E27" s="751">
        <v>50113001</v>
      </c>
      <c r="F27" s="750" t="s">
        <v>598</v>
      </c>
      <c r="G27" s="749" t="s">
        <v>599</v>
      </c>
      <c r="H27" s="749">
        <v>213258</v>
      </c>
      <c r="I27" s="749">
        <v>213258</v>
      </c>
      <c r="J27" s="749" t="s">
        <v>642</v>
      </c>
      <c r="K27" s="749" t="s">
        <v>643</v>
      </c>
      <c r="L27" s="752">
        <v>161.77999999999997</v>
      </c>
      <c r="M27" s="752">
        <v>1</v>
      </c>
      <c r="N27" s="753">
        <v>161.77999999999997</v>
      </c>
    </row>
    <row r="28" spans="1:14" ht="14.4" customHeight="1" x14ac:dyDescent="0.3">
      <c r="A28" s="747" t="s">
        <v>566</v>
      </c>
      <c r="B28" s="748" t="s">
        <v>567</v>
      </c>
      <c r="C28" s="749" t="s">
        <v>581</v>
      </c>
      <c r="D28" s="750" t="s">
        <v>582</v>
      </c>
      <c r="E28" s="751">
        <v>50113001</v>
      </c>
      <c r="F28" s="750" t="s">
        <v>598</v>
      </c>
      <c r="G28" s="749" t="s">
        <v>608</v>
      </c>
      <c r="H28" s="749">
        <v>192034</v>
      </c>
      <c r="I28" s="749">
        <v>92034</v>
      </c>
      <c r="J28" s="749" t="s">
        <v>644</v>
      </c>
      <c r="K28" s="749" t="s">
        <v>645</v>
      </c>
      <c r="L28" s="752">
        <v>125.39</v>
      </c>
      <c r="M28" s="752">
        <v>1</v>
      </c>
      <c r="N28" s="753">
        <v>125.39</v>
      </c>
    </row>
    <row r="29" spans="1:14" ht="14.4" customHeight="1" x14ac:dyDescent="0.3">
      <c r="A29" s="747" t="s">
        <v>566</v>
      </c>
      <c r="B29" s="748" t="s">
        <v>567</v>
      </c>
      <c r="C29" s="749" t="s">
        <v>581</v>
      </c>
      <c r="D29" s="750" t="s">
        <v>582</v>
      </c>
      <c r="E29" s="751">
        <v>50113001</v>
      </c>
      <c r="F29" s="750" t="s">
        <v>598</v>
      </c>
      <c r="G29" s="749" t="s">
        <v>608</v>
      </c>
      <c r="H29" s="749">
        <v>192587</v>
      </c>
      <c r="I29" s="749">
        <v>92587</v>
      </c>
      <c r="J29" s="749" t="s">
        <v>646</v>
      </c>
      <c r="K29" s="749" t="s">
        <v>647</v>
      </c>
      <c r="L29" s="752">
        <v>58.25</v>
      </c>
      <c r="M29" s="752">
        <v>1</v>
      </c>
      <c r="N29" s="753">
        <v>58.25</v>
      </c>
    </row>
    <row r="30" spans="1:14" ht="14.4" customHeight="1" x14ac:dyDescent="0.3">
      <c r="A30" s="747" t="s">
        <v>566</v>
      </c>
      <c r="B30" s="748" t="s">
        <v>567</v>
      </c>
      <c r="C30" s="749" t="s">
        <v>581</v>
      </c>
      <c r="D30" s="750" t="s">
        <v>582</v>
      </c>
      <c r="E30" s="751">
        <v>50113001</v>
      </c>
      <c r="F30" s="750" t="s">
        <v>598</v>
      </c>
      <c r="G30" s="749" t="s">
        <v>608</v>
      </c>
      <c r="H30" s="749">
        <v>190044</v>
      </c>
      <c r="I30" s="749">
        <v>90044</v>
      </c>
      <c r="J30" s="749" t="s">
        <v>648</v>
      </c>
      <c r="K30" s="749" t="s">
        <v>649</v>
      </c>
      <c r="L30" s="752">
        <v>24.259999999999998</v>
      </c>
      <c r="M30" s="752">
        <v>13</v>
      </c>
      <c r="N30" s="753">
        <v>315.38</v>
      </c>
    </row>
    <row r="31" spans="1:14" ht="14.4" customHeight="1" x14ac:dyDescent="0.3">
      <c r="A31" s="747" t="s">
        <v>566</v>
      </c>
      <c r="B31" s="748" t="s">
        <v>567</v>
      </c>
      <c r="C31" s="749" t="s">
        <v>581</v>
      </c>
      <c r="D31" s="750" t="s">
        <v>582</v>
      </c>
      <c r="E31" s="751">
        <v>50113001</v>
      </c>
      <c r="F31" s="750" t="s">
        <v>598</v>
      </c>
      <c r="G31" s="749" t="s">
        <v>599</v>
      </c>
      <c r="H31" s="749">
        <v>197522</v>
      </c>
      <c r="I31" s="749">
        <v>97522</v>
      </c>
      <c r="J31" s="749" t="s">
        <v>650</v>
      </c>
      <c r="K31" s="749" t="s">
        <v>651</v>
      </c>
      <c r="L31" s="752">
        <v>159.21</v>
      </c>
      <c r="M31" s="752">
        <v>1</v>
      </c>
      <c r="N31" s="753">
        <v>159.21</v>
      </c>
    </row>
    <row r="32" spans="1:14" ht="14.4" customHeight="1" x14ac:dyDescent="0.3">
      <c r="A32" s="747" t="s">
        <v>566</v>
      </c>
      <c r="B32" s="748" t="s">
        <v>567</v>
      </c>
      <c r="C32" s="749" t="s">
        <v>581</v>
      </c>
      <c r="D32" s="750" t="s">
        <v>582</v>
      </c>
      <c r="E32" s="751">
        <v>50113001</v>
      </c>
      <c r="F32" s="750" t="s">
        <v>598</v>
      </c>
      <c r="G32" s="749" t="s">
        <v>599</v>
      </c>
      <c r="H32" s="749">
        <v>184090</v>
      </c>
      <c r="I32" s="749">
        <v>84090</v>
      </c>
      <c r="J32" s="749" t="s">
        <v>652</v>
      </c>
      <c r="K32" s="749" t="s">
        <v>653</v>
      </c>
      <c r="L32" s="752">
        <v>64.197333333333319</v>
      </c>
      <c r="M32" s="752">
        <v>15</v>
      </c>
      <c r="N32" s="753">
        <v>962.95999999999981</v>
      </c>
    </row>
    <row r="33" spans="1:14" ht="14.4" customHeight="1" x14ac:dyDescent="0.3">
      <c r="A33" s="747" t="s">
        <v>566</v>
      </c>
      <c r="B33" s="748" t="s">
        <v>567</v>
      </c>
      <c r="C33" s="749" t="s">
        <v>581</v>
      </c>
      <c r="D33" s="750" t="s">
        <v>582</v>
      </c>
      <c r="E33" s="751">
        <v>50113001</v>
      </c>
      <c r="F33" s="750" t="s">
        <v>598</v>
      </c>
      <c r="G33" s="749" t="s">
        <v>599</v>
      </c>
      <c r="H33" s="749">
        <v>102478</v>
      </c>
      <c r="I33" s="749">
        <v>2478</v>
      </c>
      <c r="J33" s="749" t="s">
        <v>654</v>
      </c>
      <c r="K33" s="749" t="s">
        <v>655</v>
      </c>
      <c r="L33" s="752">
        <v>77.533333333333317</v>
      </c>
      <c r="M33" s="752">
        <v>6</v>
      </c>
      <c r="N33" s="753">
        <v>465.19999999999993</v>
      </c>
    </row>
    <row r="34" spans="1:14" ht="14.4" customHeight="1" x14ac:dyDescent="0.3">
      <c r="A34" s="747" t="s">
        <v>566</v>
      </c>
      <c r="B34" s="748" t="s">
        <v>567</v>
      </c>
      <c r="C34" s="749" t="s">
        <v>581</v>
      </c>
      <c r="D34" s="750" t="s">
        <v>582</v>
      </c>
      <c r="E34" s="751">
        <v>50113001</v>
      </c>
      <c r="F34" s="750" t="s">
        <v>598</v>
      </c>
      <c r="G34" s="749" t="s">
        <v>599</v>
      </c>
      <c r="H34" s="749">
        <v>208694</v>
      </c>
      <c r="I34" s="749">
        <v>208694</v>
      </c>
      <c r="J34" s="749" t="s">
        <v>654</v>
      </c>
      <c r="K34" s="749" t="s">
        <v>656</v>
      </c>
      <c r="L34" s="752">
        <v>40.25</v>
      </c>
      <c r="M34" s="752">
        <v>1</v>
      </c>
      <c r="N34" s="753">
        <v>40.25</v>
      </c>
    </row>
    <row r="35" spans="1:14" ht="14.4" customHeight="1" x14ac:dyDescent="0.3">
      <c r="A35" s="747" t="s">
        <v>566</v>
      </c>
      <c r="B35" s="748" t="s">
        <v>567</v>
      </c>
      <c r="C35" s="749" t="s">
        <v>581</v>
      </c>
      <c r="D35" s="750" t="s">
        <v>582</v>
      </c>
      <c r="E35" s="751">
        <v>50113001</v>
      </c>
      <c r="F35" s="750" t="s">
        <v>598</v>
      </c>
      <c r="G35" s="749" t="s">
        <v>599</v>
      </c>
      <c r="H35" s="749">
        <v>208695</v>
      </c>
      <c r="I35" s="749">
        <v>208695</v>
      </c>
      <c r="J35" s="749" t="s">
        <v>654</v>
      </c>
      <c r="K35" s="749" t="s">
        <v>655</v>
      </c>
      <c r="L35" s="752">
        <v>77.759999999999991</v>
      </c>
      <c r="M35" s="752">
        <v>23</v>
      </c>
      <c r="N35" s="753">
        <v>1788.4799999999998</v>
      </c>
    </row>
    <row r="36" spans="1:14" ht="14.4" customHeight="1" x14ac:dyDescent="0.3">
      <c r="A36" s="747" t="s">
        <v>566</v>
      </c>
      <c r="B36" s="748" t="s">
        <v>567</v>
      </c>
      <c r="C36" s="749" t="s">
        <v>581</v>
      </c>
      <c r="D36" s="750" t="s">
        <v>582</v>
      </c>
      <c r="E36" s="751">
        <v>50113001</v>
      </c>
      <c r="F36" s="750" t="s">
        <v>598</v>
      </c>
      <c r="G36" s="749" t="s">
        <v>599</v>
      </c>
      <c r="H36" s="749">
        <v>117011</v>
      </c>
      <c r="I36" s="749">
        <v>17011</v>
      </c>
      <c r="J36" s="749" t="s">
        <v>657</v>
      </c>
      <c r="K36" s="749" t="s">
        <v>658</v>
      </c>
      <c r="L36" s="752">
        <v>145.49</v>
      </c>
      <c r="M36" s="752">
        <v>1</v>
      </c>
      <c r="N36" s="753">
        <v>145.49</v>
      </c>
    </row>
    <row r="37" spans="1:14" ht="14.4" customHeight="1" x14ac:dyDescent="0.3">
      <c r="A37" s="747" t="s">
        <v>566</v>
      </c>
      <c r="B37" s="748" t="s">
        <v>567</v>
      </c>
      <c r="C37" s="749" t="s">
        <v>581</v>
      </c>
      <c r="D37" s="750" t="s">
        <v>582</v>
      </c>
      <c r="E37" s="751">
        <v>50113001</v>
      </c>
      <c r="F37" s="750" t="s">
        <v>598</v>
      </c>
      <c r="G37" s="749" t="s">
        <v>599</v>
      </c>
      <c r="H37" s="749">
        <v>108499</v>
      </c>
      <c r="I37" s="749">
        <v>8499</v>
      </c>
      <c r="J37" s="749" t="s">
        <v>659</v>
      </c>
      <c r="K37" s="749" t="s">
        <v>660</v>
      </c>
      <c r="L37" s="752">
        <v>111.52000000000002</v>
      </c>
      <c r="M37" s="752">
        <v>110</v>
      </c>
      <c r="N37" s="753">
        <v>12267.200000000003</v>
      </c>
    </row>
    <row r="38" spans="1:14" ht="14.4" customHeight="1" x14ac:dyDescent="0.3">
      <c r="A38" s="747" t="s">
        <v>566</v>
      </c>
      <c r="B38" s="748" t="s">
        <v>567</v>
      </c>
      <c r="C38" s="749" t="s">
        <v>581</v>
      </c>
      <c r="D38" s="750" t="s">
        <v>582</v>
      </c>
      <c r="E38" s="751">
        <v>50113001</v>
      </c>
      <c r="F38" s="750" t="s">
        <v>598</v>
      </c>
      <c r="G38" s="749" t="s">
        <v>599</v>
      </c>
      <c r="H38" s="749">
        <v>102479</v>
      </c>
      <c r="I38" s="749">
        <v>2479</v>
      </c>
      <c r="J38" s="749" t="s">
        <v>661</v>
      </c>
      <c r="K38" s="749" t="s">
        <v>662</v>
      </c>
      <c r="L38" s="752">
        <v>65.569999999999993</v>
      </c>
      <c r="M38" s="752">
        <v>4</v>
      </c>
      <c r="N38" s="753">
        <v>262.27999999999997</v>
      </c>
    </row>
    <row r="39" spans="1:14" ht="14.4" customHeight="1" x14ac:dyDescent="0.3">
      <c r="A39" s="747" t="s">
        <v>566</v>
      </c>
      <c r="B39" s="748" t="s">
        <v>567</v>
      </c>
      <c r="C39" s="749" t="s">
        <v>581</v>
      </c>
      <c r="D39" s="750" t="s">
        <v>582</v>
      </c>
      <c r="E39" s="751">
        <v>50113001</v>
      </c>
      <c r="F39" s="750" t="s">
        <v>598</v>
      </c>
      <c r="G39" s="749" t="s">
        <v>599</v>
      </c>
      <c r="H39" s="749">
        <v>104071</v>
      </c>
      <c r="I39" s="749">
        <v>4071</v>
      </c>
      <c r="J39" s="749" t="s">
        <v>661</v>
      </c>
      <c r="K39" s="749" t="s">
        <v>663</v>
      </c>
      <c r="L39" s="752">
        <v>152.97</v>
      </c>
      <c r="M39" s="752">
        <v>1</v>
      </c>
      <c r="N39" s="753">
        <v>152.97</v>
      </c>
    </row>
    <row r="40" spans="1:14" ht="14.4" customHeight="1" x14ac:dyDescent="0.3">
      <c r="A40" s="747" t="s">
        <v>566</v>
      </c>
      <c r="B40" s="748" t="s">
        <v>567</v>
      </c>
      <c r="C40" s="749" t="s">
        <v>581</v>
      </c>
      <c r="D40" s="750" t="s">
        <v>582</v>
      </c>
      <c r="E40" s="751">
        <v>50113001</v>
      </c>
      <c r="F40" s="750" t="s">
        <v>598</v>
      </c>
      <c r="G40" s="749" t="s">
        <v>599</v>
      </c>
      <c r="H40" s="749">
        <v>58880</v>
      </c>
      <c r="I40" s="749">
        <v>58880</v>
      </c>
      <c r="J40" s="749" t="s">
        <v>664</v>
      </c>
      <c r="K40" s="749" t="s">
        <v>665</v>
      </c>
      <c r="L40" s="752">
        <v>46.06</v>
      </c>
      <c r="M40" s="752">
        <v>2</v>
      </c>
      <c r="N40" s="753">
        <v>92.12</v>
      </c>
    </row>
    <row r="41" spans="1:14" ht="14.4" customHeight="1" x14ac:dyDescent="0.3">
      <c r="A41" s="747" t="s">
        <v>566</v>
      </c>
      <c r="B41" s="748" t="s">
        <v>567</v>
      </c>
      <c r="C41" s="749" t="s">
        <v>581</v>
      </c>
      <c r="D41" s="750" t="s">
        <v>582</v>
      </c>
      <c r="E41" s="751">
        <v>50113001</v>
      </c>
      <c r="F41" s="750" t="s">
        <v>598</v>
      </c>
      <c r="G41" s="749" t="s">
        <v>599</v>
      </c>
      <c r="H41" s="749">
        <v>158425</v>
      </c>
      <c r="I41" s="749">
        <v>58425</v>
      </c>
      <c r="J41" s="749" t="s">
        <v>666</v>
      </c>
      <c r="K41" s="749" t="s">
        <v>667</v>
      </c>
      <c r="L41" s="752">
        <v>81.99499999999999</v>
      </c>
      <c r="M41" s="752">
        <v>12</v>
      </c>
      <c r="N41" s="753">
        <v>983.93999999999983</v>
      </c>
    </row>
    <row r="42" spans="1:14" ht="14.4" customHeight="1" x14ac:dyDescent="0.3">
      <c r="A42" s="747" t="s">
        <v>566</v>
      </c>
      <c r="B42" s="748" t="s">
        <v>567</v>
      </c>
      <c r="C42" s="749" t="s">
        <v>581</v>
      </c>
      <c r="D42" s="750" t="s">
        <v>582</v>
      </c>
      <c r="E42" s="751">
        <v>50113001</v>
      </c>
      <c r="F42" s="750" t="s">
        <v>598</v>
      </c>
      <c r="G42" s="749" t="s">
        <v>608</v>
      </c>
      <c r="H42" s="749">
        <v>215715</v>
      </c>
      <c r="I42" s="749">
        <v>215715</v>
      </c>
      <c r="J42" s="749" t="s">
        <v>668</v>
      </c>
      <c r="K42" s="749" t="s">
        <v>669</v>
      </c>
      <c r="L42" s="752">
        <v>66.34</v>
      </c>
      <c r="M42" s="752">
        <v>3</v>
      </c>
      <c r="N42" s="753">
        <v>199.02</v>
      </c>
    </row>
    <row r="43" spans="1:14" ht="14.4" customHeight="1" x14ac:dyDescent="0.3">
      <c r="A43" s="747" t="s">
        <v>566</v>
      </c>
      <c r="B43" s="748" t="s">
        <v>567</v>
      </c>
      <c r="C43" s="749" t="s">
        <v>581</v>
      </c>
      <c r="D43" s="750" t="s">
        <v>582</v>
      </c>
      <c r="E43" s="751">
        <v>50113001</v>
      </c>
      <c r="F43" s="750" t="s">
        <v>598</v>
      </c>
      <c r="G43" s="749" t="s">
        <v>599</v>
      </c>
      <c r="H43" s="749">
        <v>920235</v>
      </c>
      <c r="I43" s="749">
        <v>15880</v>
      </c>
      <c r="J43" s="749" t="s">
        <v>670</v>
      </c>
      <c r="K43" s="749" t="s">
        <v>568</v>
      </c>
      <c r="L43" s="752">
        <v>163.57</v>
      </c>
      <c r="M43" s="752">
        <v>1</v>
      </c>
      <c r="N43" s="753">
        <v>163.57</v>
      </c>
    </row>
    <row r="44" spans="1:14" ht="14.4" customHeight="1" x14ac:dyDescent="0.3">
      <c r="A44" s="747" t="s">
        <v>566</v>
      </c>
      <c r="B44" s="748" t="s">
        <v>567</v>
      </c>
      <c r="C44" s="749" t="s">
        <v>581</v>
      </c>
      <c r="D44" s="750" t="s">
        <v>582</v>
      </c>
      <c r="E44" s="751">
        <v>50113001</v>
      </c>
      <c r="F44" s="750" t="s">
        <v>598</v>
      </c>
      <c r="G44" s="749" t="s">
        <v>599</v>
      </c>
      <c r="H44" s="749">
        <v>23987</v>
      </c>
      <c r="I44" s="749">
        <v>23987</v>
      </c>
      <c r="J44" s="749" t="s">
        <v>671</v>
      </c>
      <c r="K44" s="749" t="s">
        <v>672</v>
      </c>
      <c r="L44" s="752">
        <v>175.02998172812835</v>
      </c>
      <c r="M44" s="752">
        <v>4</v>
      </c>
      <c r="N44" s="753">
        <v>700.11992691251339</v>
      </c>
    </row>
    <row r="45" spans="1:14" ht="14.4" customHeight="1" x14ac:dyDescent="0.3">
      <c r="A45" s="747" t="s">
        <v>566</v>
      </c>
      <c r="B45" s="748" t="s">
        <v>567</v>
      </c>
      <c r="C45" s="749" t="s">
        <v>581</v>
      </c>
      <c r="D45" s="750" t="s">
        <v>582</v>
      </c>
      <c r="E45" s="751">
        <v>50113001</v>
      </c>
      <c r="F45" s="750" t="s">
        <v>598</v>
      </c>
      <c r="G45" s="749" t="s">
        <v>599</v>
      </c>
      <c r="H45" s="749">
        <v>500845</v>
      </c>
      <c r="I45" s="749">
        <v>82015</v>
      </c>
      <c r="J45" s="749" t="s">
        <v>673</v>
      </c>
      <c r="K45" s="749" t="s">
        <v>568</v>
      </c>
      <c r="L45" s="752">
        <v>252.57895975172693</v>
      </c>
      <c r="M45" s="752">
        <v>2</v>
      </c>
      <c r="N45" s="753">
        <v>505.15791950345385</v>
      </c>
    </row>
    <row r="46" spans="1:14" ht="14.4" customHeight="1" x14ac:dyDescent="0.3">
      <c r="A46" s="747" t="s">
        <v>566</v>
      </c>
      <c r="B46" s="748" t="s">
        <v>567</v>
      </c>
      <c r="C46" s="749" t="s">
        <v>581</v>
      </c>
      <c r="D46" s="750" t="s">
        <v>582</v>
      </c>
      <c r="E46" s="751">
        <v>50113001</v>
      </c>
      <c r="F46" s="750" t="s">
        <v>598</v>
      </c>
      <c r="G46" s="749" t="s">
        <v>599</v>
      </c>
      <c r="H46" s="749">
        <v>396754</v>
      </c>
      <c r="I46" s="749">
        <v>0</v>
      </c>
      <c r="J46" s="749" t="s">
        <v>674</v>
      </c>
      <c r="K46" s="749" t="s">
        <v>568</v>
      </c>
      <c r="L46" s="752">
        <v>137.88498960702205</v>
      </c>
      <c r="M46" s="752">
        <v>1</v>
      </c>
      <c r="N46" s="753">
        <v>137.88498960702205</v>
      </c>
    </row>
    <row r="47" spans="1:14" ht="14.4" customHeight="1" x14ac:dyDescent="0.3">
      <c r="A47" s="747" t="s">
        <v>566</v>
      </c>
      <c r="B47" s="748" t="s">
        <v>567</v>
      </c>
      <c r="C47" s="749" t="s">
        <v>581</v>
      </c>
      <c r="D47" s="750" t="s">
        <v>582</v>
      </c>
      <c r="E47" s="751">
        <v>50113001</v>
      </c>
      <c r="F47" s="750" t="s">
        <v>598</v>
      </c>
      <c r="G47" s="749" t="s">
        <v>599</v>
      </c>
      <c r="H47" s="749">
        <v>920154</v>
      </c>
      <c r="I47" s="749">
        <v>0</v>
      </c>
      <c r="J47" s="749" t="s">
        <v>675</v>
      </c>
      <c r="K47" s="749" t="s">
        <v>568</v>
      </c>
      <c r="L47" s="752">
        <v>315.38726877851155</v>
      </c>
      <c r="M47" s="752">
        <v>1</v>
      </c>
      <c r="N47" s="753">
        <v>315.38726877851155</v>
      </c>
    </row>
    <row r="48" spans="1:14" ht="14.4" customHeight="1" x14ac:dyDescent="0.3">
      <c r="A48" s="747" t="s">
        <v>566</v>
      </c>
      <c r="B48" s="748" t="s">
        <v>567</v>
      </c>
      <c r="C48" s="749" t="s">
        <v>581</v>
      </c>
      <c r="D48" s="750" t="s">
        <v>582</v>
      </c>
      <c r="E48" s="751">
        <v>50113001</v>
      </c>
      <c r="F48" s="750" t="s">
        <v>598</v>
      </c>
      <c r="G48" s="749" t="s">
        <v>599</v>
      </c>
      <c r="H48" s="749">
        <v>500088</v>
      </c>
      <c r="I48" s="749">
        <v>0</v>
      </c>
      <c r="J48" s="749" t="s">
        <v>676</v>
      </c>
      <c r="K48" s="749" t="s">
        <v>568</v>
      </c>
      <c r="L48" s="752">
        <v>234.91993948265605</v>
      </c>
      <c r="M48" s="752">
        <v>4</v>
      </c>
      <c r="N48" s="753">
        <v>939.67975793062419</v>
      </c>
    </row>
    <row r="49" spans="1:14" ht="14.4" customHeight="1" x14ac:dyDescent="0.3">
      <c r="A49" s="747" t="s">
        <v>566</v>
      </c>
      <c r="B49" s="748" t="s">
        <v>567</v>
      </c>
      <c r="C49" s="749" t="s">
        <v>581</v>
      </c>
      <c r="D49" s="750" t="s">
        <v>582</v>
      </c>
      <c r="E49" s="751">
        <v>50113001</v>
      </c>
      <c r="F49" s="750" t="s">
        <v>598</v>
      </c>
      <c r="G49" s="749" t="s">
        <v>599</v>
      </c>
      <c r="H49" s="749">
        <v>202924</v>
      </c>
      <c r="I49" s="749">
        <v>202924</v>
      </c>
      <c r="J49" s="749" t="s">
        <v>677</v>
      </c>
      <c r="K49" s="749" t="s">
        <v>678</v>
      </c>
      <c r="L49" s="752">
        <v>81.910000000000011</v>
      </c>
      <c r="M49" s="752">
        <v>1</v>
      </c>
      <c r="N49" s="753">
        <v>81.910000000000011</v>
      </c>
    </row>
    <row r="50" spans="1:14" ht="14.4" customHeight="1" x14ac:dyDescent="0.3">
      <c r="A50" s="747" t="s">
        <v>566</v>
      </c>
      <c r="B50" s="748" t="s">
        <v>567</v>
      </c>
      <c r="C50" s="749" t="s">
        <v>581</v>
      </c>
      <c r="D50" s="750" t="s">
        <v>582</v>
      </c>
      <c r="E50" s="751">
        <v>50113001</v>
      </c>
      <c r="F50" s="750" t="s">
        <v>598</v>
      </c>
      <c r="G50" s="749" t="s">
        <v>599</v>
      </c>
      <c r="H50" s="749">
        <v>192757</v>
      </c>
      <c r="I50" s="749">
        <v>92757</v>
      </c>
      <c r="J50" s="749" t="s">
        <v>679</v>
      </c>
      <c r="K50" s="749" t="s">
        <v>680</v>
      </c>
      <c r="L50" s="752">
        <v>74.350000000000009</v>
      </c>
      <c r="M50" s="752">
        <v>1</v>
      </c>
      <c r="N50" s="753">
        <v>74.350000000000009</v>
      </c>
    </row>
    <row r="51" spans="1:14" ht="14.4" customHeight="1" x14ac:dyDescent="0.3">
      <c r="A51" s="747" t="s">
        <v>566</v>
      </c>
      <c r="B51" s="748" t="s">
        <v>567</v>
      </c>
      <c r="C51" s="749" t="s">
        <v>581</v>
      </c>
      <c r="D51" s="750" t="s">
        <v>582</v>
      </c>
      <c r="E51" s="751">
        <v>50113001</v>
      </c>
      <c r="F51" s="750" t="s">
        <v>598</v>
      </c>
      <c r="G51" s="749" t="s">
        <v>599</v>
      </c>
      <c r="H51" s="749">
        <v>157586</v>
      </c>
      <c r="I51" s="749">
        <v>57586</v>
      </c>
      <c r="J51" s="749" t="s">
        <v>681</v>
      </c>
      <c r="K51" s="749" t="s">
        <v>682</v>
      </c>
      <c r="L51" s="752">
        <v>73.710000000000008</v>
      </c>
      <c r="M51" s="752">
        <v>2</v>
      </c>
      <c r="N51" s="753">
        <v>147.42000000000002</v>
      </c>
    </row>
    <row r="52" spans="1:14" ht="14.4" customHeight="1" x14ac:dyDescent="0.3">
      <c r="A52" s="747" t="s">
        <v>566</v>
      </c>
      <c r="B52" s="748" t="s">
        <v>567</v>
      </c>
      <c r="C52" s="749" t="s">
        <v>581</v>
      </c>
      <c r="D52" s="750" t="s">
        <v>582</v>
      </c>
      <c r="E52" s="751">
        <v>50113001</v>
      </c>
      <c r="F52" s="750" t="s">
        <v>598</v>
      </c>
      <c r="G52" s="749" t="s">
        <v>608</v>
      </c>
      <c r="H52" s="749">
        <v>169189</v>
      </c>
      <c r="I52" s="749">
        <v>69189</v>
      </c>
      <c r="J52" s="749" t="s">
        <v>683</v>
      </c>
      <c r="K52" s="749" t="s">
        <v>684</v>
      </c>
      <c r="L52" s="752">
        <v>61.109999999999992</v>
      </c>
      <c r="M52" s="752">
        <v>1</v>
      </c>
      <c r="N52" s="753">
        <v>61.109999999999992</v>
      </c>
    </row>
    <row r="53" spans="1:14" ht="14.4" customHeight="1" x14ac:dyDescent="0.3">
      <c r="A53" s="747" t="s">
        <v>566</v>
      </c>
      <c r="B53" s="748" t="s">
        <v>567</v>
      </c>
      <c r="C53" s="749" t="s">
        <v>581</v>
      </c>
      <c r="D53" s="750" t="s">
        <v>582</v>
      </c>
      <c r="E53" s="751">
        <v>50113001</v>
      </c>
      <c r="F53" s="750" t="s">
        <v>598</v>
      </c>
      <c r="G53" s="749" t="s">
        <v>599</v>
      </c>
      <c r="H53" s="749">
        <v>152334</v>
      </c>
      <c r="I53" s="749">
        <v>52334</v>
      </c>
      <c r="J53" s="749" t="s">
        <v>685</v>
      </c>
      <c r="K53" s="749" t="s">
        <v>686</v>
      </c>
      <c r="L53" s="752">
        <v>198.18100000000001</v>
      </c>
      <c r="M53" s="752">
        <v>10</v>
      </c>
      <c r="N53" s="753">
        <v>1981.8100000000002</v>
      </c>
    </row>
    <row r="54" spans="1:14" ht="14.4" customHeight="1" x14ac:dyDescent="0.3">
      <c r="A54" s="747" t="s">
        <v>566</v>
      </c>
      <c r="B54" s="748" t="s">
        <v>567</v>
      </c>
      <c r="C54" s="749" t="s">
        <v>581</v>
      </c>
      <c r="D54" s="750" t="s">
        <v>582</v>
      </c>
      <c r="E54" s="751">
        <v>50113001</v>
      </c>
      <c r="F54" s="750" t="s">
        <v>598</v>
      </c>
      <c r="G54" s="749" t="s">
        <v>608</v>
      </c>
      <c r="H54" s="749">
        <v>213477</v>
      </c>
      <c r="I54" s="749">
        <v>213477</v>
      </c>
      <c r="J54" s="749" t="s">
        <v>687</v>
      </c>
      <c r="K54" s="749" t="s">
        <v>688</v>
      </c>
      <c r="L54" s="752">
        <v>3300</v>
      </c>
      <c r="M54" s="752">
        <v>6</v>
      </c>
      <c r="N54" s="753">
        <v>19800</v>
      </c>
    </row>
    <row r="55" spans="1:14" ht="14.4" customHeight="1" x14ac:dyDescent="0.3">
      <c r="A55" s="747" t="s">
        <v>566</v>
      </c>
      <c r="B55" s="748" t="s">
        <v>567</v>
      </c>
      <c r="C55" s="749" t="s">
        <v>581</v>
      </c>
      <c r="D55" s="750" t="s">
        <v>582</v>
      </c>
      <c r="E55" s="751">
        <v>50113001</v>
      </c>
      <c r="F55" s="750" t="s">
        <v>598</v>
      </c>
      <c r="G55" s="749" t="s">
        <v>608</v>
      </c>
      <c r="H55" s="749">
        <v>213489</v>
      </c>
      <c r="I55" s="749">
        <v>213489</v>
      </c>
      <c r="J55" s="749" t="s">
        <v>689</v>
      </c>
      <c r="K55" s="749" t="s">
        <v>690</v>
      </c>
      <c r="L55" s="752">
        <v>0</v>
      </c>
      <c r="M55" s="752">
        <v>0</v>
      </c>
      <c r="N55" s="753">
        <v>0</v>
      </c>
    </row>
    <row r="56" spans="1:14" ht="14.4" customHeight="1" x14ac:dyDescent="0.3">
      <c r="A56" s="747" t="s">
        <v>566</v>
      </c>
      <c r="B56" s="748" t="s">
        <v>567</v>
      </c>
      <c r="C56" s="749" t="s">
        <v>581</v>
      </c>
      <c r="D56" s="750" t="s">
        <v>582</v>
      </c>
      <c r="E56" s="751">
        <v>50113001</v>
      </c>
      <c r="F56" s="750" t="s">
        <v>598</v>
      </c>
      <c r="G56" s="749" t="s">
        <v>599</v>
      </c>
      <c r="H56" s="749">
        <v>31915</v>
      </c>
      <c r="I56" s="749">
        <v>31915</v>
      </c>
      <c r="J56" s="749" t="s">
        <v>691</v>
      </c>
      <c r="K56" s="749" t="s">
        <v>692</v>
      </c>
      <c r="L56" s="752">
        <v>173.68999999999997</v>
      </c>
      <c r="M56" s="752">
        <v>5</v>
      </c>
      <c r="N56" s="753">
        <v>868.44999999999982</v>
      </c>
    </row>
    <row r="57" spans="1:14" ht="14.4" customHeight="1" x14ac:dyDescent="0.3">
      <c r="A57" s="747" t="s">
        <v>566</v>
      </c>
      <c r="B57" s="748" t="s">
        <v>567</v>
      </c>
      <c r="C57" s="749" t="s">
        <v>581</v>
      </c>
      <c r="D57" s="750" t="s">
        <v>582</v>
      </c>
      <c r="E57" s="751">
        <v>50113001</v>
      </c>
      <c r="F57" s="750" t="s">
        <v>598</v>
      </c>
      <c r="G57" s="749" t="s">
        <v>599</v>
      </c>
      <c r="H57" s="749">
        <v>47244</v>
      </c>
      <c r="I57" s="749">
        <v>47244</v>
      </c>
      <c r="J57" s="749" t="s">
        <v>693</v>
      </c>
      <c r="K57" s="749" t="s">
        <v>692</v>
      </c>
      <c r="L57" s="752">
        <v>143</v>
      </c>
      <c r="M57" s="752">
        <v>1</v>
      </c>
      <c r="N57" s="753">
        <v>143</v>
      </c>
    </row>
    <row r="58" spans="1:14" ht="14.4" customHeight="1" x14ac:dyDescent="0.3">
      <c r="A58" s="747" t="s">
        <v>566</v>
      </c>
      <c r="B58" s="748" t="s">
        <v>567</v>
      </c>
      <c r="C58" s="749" t="s">
        <v>581</v>
      </c>
      <c r="D58" s="750" t="s">
        <v>582</v>
      </c>
      <c r="E58" s="751">
        <v>50113001</v>
      </c>
      <c r="F58" s="750" t="s">
        <v>598</v>
      </c>
      <c r="G58" s="749" t="s">
        <v>599</v>
      </c>
      <c r="H58" s="749">
        <v>191186</v>
      </c>
      <c r="I58" s="749">
        <v>191186</v>
      </c>
      <c r="J58" s="749" t="s">
        <v>694</v>
      </c>
      <c r="K58" s="749" t="s">
        <v>695</v>
      </c>
      <c r="L58" s="752">
        <v>89.42</v>
      </c>
      <c r="M58" s="752">
        <v>1</v>
      </c>
      <c r="N58" s="753">
        <v>89.42</v>
      </c>
    </row>
    <row r="59" spans="1:14" ht="14.4" customHeight="1" x14ac:dyDescent="0.3">
      <c r="A59" s="747" t="s">
        <v>566</v>
      </c>
      <c r="B59" s="748" t="s">
        <v>567</v>
      </c>
      <c r="C59" s="749" t="s">
        <v>581</v>
      </c>
      <c r="D59" s="750" t="s">
        <v>582</v>
      </c>
      <c r="E59" s="751">
        <v>50113001</v>
      </c>
      <c r="F59" s="750" t="s">
        <v>598</v>
      </c>
      <c r="G59" s="749" t="s">
        <v>608</v>
      </c>
      <c r="H59" s="749">
        <v>100308</v>
      </c>
      <c r="I59" s="749">
        <v>100308</v>
      </c>
      <c r="J59" s="749" t="s">
        <v>696</v>
      </c>
      <c r="K59" s="749" t="s">
        <v>697</v>
      </c>
      <c r="L59" s="752">
        <v>43.330000000000005</v>
      </c>
      <c r="M59" s="752">
        <v>1</v>
      </c>
      <c r="N59" s="753">
        <v>43.330000000000005</v>
      </c>
    </row>
    <row r="60" spans="1:14" ht="14.4" customHeight="1" x14ac:dyDescent="0.3">
      <c r="A60" s="747" t="s">
        <v>566</v>
      </c>
      <c r="B60" s="748" t="s">
        <v>567</v>
      </c>
      <c r="C60" s="749" t="s">
        <v>581</v>
      </c>
      <c r="D60" s="750" t="s">
        <v>582</v>
      </c>
      <c r="E60" s="751">
        <v>50113001</v>
      </c>
      <c r="F60" s="750" t="s">
        <v>598</v>
      </c>
      <c r="G60" s="749" t="s">
        <v>608</v>
      </c>
      <c r="H60" s="749">
        <v>845593</v>
      </c>
      <c r="I60" s="749">
        <v>100304</v>
      </c>
      <c r="J60" s="749" t="s">
        <v>696</v>
      </c>
      <c r="K60" s="749" t="s">
        <v>698</v>
      </c>
      <c r="L60" s="752">
        <v>43.79999999999999</v>
      </c>
      <c r="M60" s="752">
        <v>1</v>
      </c>
      <c r="N60" s="753">
        <v>43.79999999999999</v>
      </c>
    </row>
    <row r="61" spans="1:14" ht="14.4" customHeight="1" x14ac:dyDescent="0.3">
      <c r="A61" s="747" t="s">
        <v>566</v>
      </c>
      <c r="B61" s="748" t="s">
        <v>567</v>
      </c>
      <c r="C61" s="749" t="s">
        <v>581</v>
      </c>
      <c r="D61" s="750" t="s">
        <v>582</v>
      </c>
      <c r="E61" s="751">
        <v>50113001</v>
      </c>
      <c r="F61" s="750" t="s">
        <v>598</v>
      </c>
      <c r="G61" s="749" t="s">
        <v>599</v>
      </c>
      <c r="H61" s="749">
        <v>214355</v>
      </c>
      <c r="I61" s="749">
        <v>214355</v>
      </c>
      <c r="J61" s="749" t="s">
        <v>699</v>
      </c>
      <c r="K61" s="749" t="s">
        <v>700</v>
      </c>
      <c r="L61" s="752">
        <v>226.10499999999999</v>
      </c>
      <c r="M61" s="752">
        <v>6</v>
      </c>
      <c r="N61" s="753">
        <v>1356.6299999999999</v>
      </c>
    </row>
    <row r="62" spans="1:14" ht="14.4" customHeight="1" x14ac:dyDescent="0.3">
      <c r="A62" s="747" t="s">
        <v>566</v>
      </c>
      <c r="B62" s="748" t="s">
        <v>567</v>
      </c>
      <c r="C62" s="749" t="s">
        <v>581</v>
      </c>
      <c r="D62" s="750" t="s">
        <v>582</v>
      </c>
      <c r="E62" s="751">
        <v>50113001</v>
      </c>
      <c r="F62" s="750" t="s">
        <v>598</v>
      </c>
      <c r="G62" s="749" t="s">
        <v>599</v>
      </c>
      <c r="H62" s="749">
        <v>176205</v>
      </c>
      <c r="I62" s="749">
        <v>180825</v>
      </c>
      <c r="J62" s="749" t="s">
        <v>701</v>
      </c>
      <c r="K62" s="749" t="s">
        <v>655</v>
      </c>
      <c r="L62" s="752">
        <v>104.77000000000002</v>
      </c>
      <c r="M62" s="752">
        <v>6</v>
      </c>
      <c r="N62" s="753">
        <v>628.62000000000012</v>
      </c>
    </row>
    <row r="63" spans="1:14" ht="14.4" customHeight="1" x14ac:dyDescent="0.3">
      <c r="A63" s="747" t="s">
        <v>566</v>
      </c>
      <c r="B63" s="748" t="s">
        <v>567</v>
      </c>
      <c r="C63" s="749" t="s">
        <v>581</v>
      </c>
      <c r="D63" s="750" t="s">
        <v>582</v>
      </c>
      <c r="E63" s="751">
        <v>50113001</v>
      </c>
      <c r="F63" s="750" t="s">
        <v>598</v>
      </c>
      <c r="G63" s="749" t="s">
        <v>599</v>
      </c>
      <c r="H63" s="749">
        <v>100858</v>
      </c>
      <c r="I63" s="749">
        <v>858</v>
      </c>
      <c r="J63" s="749" t="s">
        <v>702</v>
      </c>
      <c r="K63" s="749" t="s">
        <v>703</v>
      </c>
      <c r="L63" s="752">
        <v>29.670000000000012</v>
      </c>
      <c r="M63" s="752">
        <v>1</v>
      </c>
      <c r="N63" s="753">
        <v>29.670000000000012</v>
      </c>
    </row>
    <row r="64" spans="1:14" ht="14.4" customHeight="1" x14ac:dyDescent="0.3">
      <c r="A64" s="747" t="s">
        <v>566</v>
      </c>
      <c r="B64" s="748" t="s">
        <v>567</v>
      </c>
      <c r="C64" s="749" t="s">
        <v>581</v>
      </c>
      <c r="D64" s="750" t="s">
        <v>582</v>
      </c>
      <c r="E64" s="751">
        <v>50113001</v>
      </c>
      <c r="F64" s="750" t="s">
        <v>598</v>
      </c>
      <c r="G64" s="749" t="s">
        <v>599</v>
      </c>
      <c r="H64" s="749">
        <v>216572</v>
      </c>
      <c r="I64" s="749">
        <v>216572</v>
      </c>
      <c r="J64" s="749" t="s">
        <v>704</v>
      </c>
      <c r="K64" s="749" t="s">
        <v>705</v>
      </c>
      <c r="L64" s="752">
        <v>36.337377049180326</v>
      </c>
      <c r="M64" s="752">
        <v>61</v>
      </c>
      <c r="N64" s="753">
        <v>2216.58</v>
      </c>
    </row>
    <row r="65" spans="1:14" ht="14.4" customHeight="1" x14ac:dyDescent="0.3">
      <c r="A65" s="747" t="s">
        <v>566</v>
      </c>
      <c r="B65" s="748" t="s">
        <v>567</v>
      </c>
      <c r="C65" s="749" t="s">
        <v>581</v>
      </c>
      <c r="D65" s="750" t="s">
        <v>582</v>
      </c>
      <c r="E65" s="751">
        <v>50113001</v>
      </c>
      <c r="F65" s="750" t="s">
        <v>598</v>
      </c>
      <c r="G65" s="749" t="s">
        <v>599</v>
      </c>
      <c r="H65" s="749">
        <v>100168</v>
      </c>
      <c r="I65" s="749">
        <v>168</v>
      </c>
      <c r="J65" s="749" t="s">
        <v>706</v>
      </c>
      <c r="K65" s="749" t="s">
        <v>707</v>
      </c>
      <c r="L65" s="752">
        <v>43.140000000000015</v>
      </c>
      <c r="M65" s="752">
        <v>3</v>
      </c>
      <c r="N65" s="753">
        <v>129.42000000000004</v>
      </c>
    </row>
    <row r="66" spans="1:14" ht="14.4" customHeight="1" x14ac:dyDescent="0.3">
      <c r="A66" s="747" t="s">
        <v>566</v>
      </c>
      <c r="B66" s="748" t="s">
        <v>567</v>
      </c>
      <c r="C66" s="749" t="s">
        <v>581</v>
      </c>
      <c r="D66" s="750" t="s">
        <v>582</v>
      </c>
      <c r="E66" s="751">
        <v>50113001</v>
      </c>
      <c r="F66" s="750" t="s">
        <v>598</v>
      </c>
      <c r="G66" s="749" t="s">
        <v>599</v>
      </c>
      <c r="H66" s="749">
        <v>51366</v>
      </c>
      <c r="I66" s="749">
        <v>51366</v>
      </c>
      <c r="J66" s="749" t="s">
        <v>708</v>
      </c>
      <c r="K66" s="749" t="s">
        <v>709</v>
      </c>
      <c r="L66" s="752">
        <v>171.60000000000002</v>
      </c>
      <c r="M66" s="752">
        <v>30</v>
      </c>
      <c r="N66" s="753">
        <v>5148.0000000000009</v>
      </c>
    </row>
    <row r="67" spans="1:14" ht="14.4" customHeight="1" x14ac:dyDescent="0.3">
      <c r="A67" s="747" t="s">
        <v>566</v>
      </c>
      <c r="B67" s="748" t="s">
        <v>567</v>
      </c>
      <c r="C67" s="749" t="s">
        <v>581</v>
      </c>
      <c r="D67" s="750" t="s">
        <v>582</v>
      </c>
      <c r="E67" s="751">
        <v>50113001</v>
      </c>
      <c r="F67" s="750" t="s">
        <v>598</v>
      </c>
      <c r="G67" s="749" t="s">
        <v>599</v>
      </c>
      <c r="H67" s="749">
        <v>51367</v>
      </c>
      <c r="I67" s="749">
        <v>51367</v>
      </c>
      <c r="J67" s="749" t="s">
        <v>708</v>
      </c>
      <c r="K67" s="749" t="s">
        <v>710</v>
      </c>
      <c r="L67" s="752">
        <v>92.95</v>
      </c>
      <c r="M67" s="752">
        <v>6</v>
      </c>
      <c r="N67" s="753">
        <v>557.70000000000005</v>
      </c>
    </row>
    <row r="68" spans="1:14" ht="14.4" customHeight="1" x14ac:dyDescent="0.3">
      <c r="A68" s="747" t="s">
        <v>566</v>
      </c>
      <c r="B68" s="748" t="s">
        <v>567</v>
      </c>
      <c r="C68" s="749" t="s">
        <v>581</v>
      </c>
      <c r="D68" s="750" t="s">
        <v>582</v>
      </c>
      <c r="E68" s="751">
        <v>50113001</v>
      </c>
      <c r="F68" s="750" t="s">
        <v>598</v>
      </c>
      <c r="G68" s="749" t="s">
        <v>599</v>
      </c>
      <c r="H68" s="749">
        <v>51383</v>
      </c>
      <c r="I68" s="749">
        <v>51383</v>
      </c>
      <c r="J68" s="749" t="s">
        <v>708</v>
      </c>
      <c r="K68" s="749" t="s">
        <v>711</v>
      </c>
      <c r="L68" s="752">
        <v>93.5</v>
      </c>
      <c r="M68" s="752">
        <v>3</v>
      </c>
      <c r="N68" s="753">
        <v>280.5</v>
      </c>
    </row>
    <row r="69" spans="1:14" ht="14.4" customHeight="1" x14ac:dyDescent="0.3">
      <c r="A69" s="747" t="s">
        <v>566</v>
      </c>
      <c r="B69" s="748" t="s">
        <v>567</v>
      </c>
      <c r="C69" s="749" t="s">
        <v>581</v>
      </c>
      <c r="D69" s="750" t="s">
        <v>582</v>
      </c>
      <c r="E69" s="751">
        <v>50113001</v>
      </c>
      <c r="F69" s="750" t="s">
        <v>598</v>
      </c>
      <c r="G69" s="749" t="s">
        <v>599</v>
      </c>
      <c r="H69" s="749">
        <v>132082</v>
      </c>
      <c r="I69" s="749">
        <v>32082</v>
      </c>
      <c r="J69" s="749" t="s">
        <v>712</v>
      </c>
      <c r="K69" s="749" t="s">
        <v>713</v>
      </c>
      <c r="L69" s="752">
        <v>82.176000000000016</v>
      </c>
      <c r="M69" s="752">
        <v>5</v>
      </c>
      <c r="N69" s="753">
        <v>410.88000000000005</v>
      </c>
    </row>
    <row r="70" spans="1:14" ht="14.4" customHeight="1" x14ac:dyDescent="0.3">
      <c r="A70" s="747" t="s">
        <v>566</v>
      </c>
      <c r="B70" s="748" t="s">
        <v>567</v>
      </c>
      <c r="C70" s="749" t="s">
        <v>581</v>
      </c>
      <c r="D70" s="750" t="s">
        <v>582</v>
      </c>
      <c r="E70" s="751">
        <v>50113001</v>
      </c>
      <c r="F70" s="750" t="s">
        <v>598</v>
      </c>
      <c r="G70" s="749" t="s">
        <v>599</v>
      </c>
      <c r="H70" s="749">
        <v>132272</v>
      </c>
      <c r="I70" s="749">
        <v>146257</v>
      </c>
      <c r="J70" s="749" t="s">
        <v>714</v>
      </c>
      <c r="K70" s="749" t="s">
        <v>715</v>
      </c>
      <c r="L70" s="752">
        <v>79.67</v>
      </c>
      <c r="M70" s="752">
        <v>1</v>
      </c>
      <c r="N70" s="753">
        <v>79.67</v>
      </c>
    </row>
    <row r="71" spans="1:14" ht="14.4" customHeight="1" x14ac:dyDescent="0.3">
      <c r="A71" s="747" t="s">
        <v>566</v>
      </c>
      <c r="B71" s="748" t="s">
        <v>567</v>
      </c>
      <c r="C71" s="749" t="s">
        <v>581</v>
      </c>
      <c r="D71" s="750" t="s">
        <v>582</v>
      </c>
      <c r="E71" s="751">
        <v>50113001</v>
      </c>
      <c r="F71" s="750" t="s">
        <v>598</v>
      </c>
      <c r="G71" s="749" t="s">
        <v>599</v>
      </c>
      <c r="H71" s="749">
        <v>193723</v>
      </c>
      <c r="I71" s="749">
        <v>93723</v>
      </c>
      <c r="J71" s="749" t="s">
        <v>716</v>
      </c>
      <c r="K71" s="749" t="s">
        <v>717</v>
      </c>
      <c r="L71" s="752">
        <v>40.270000000000024</v>
      </c>
      <c r="M71" s="752">
        <v>1</v>
      </c>
      <c r="N71" s="753">
        <v>40.270000000000024</v>
      </c>
    </row>
    <row r="72" spans="1:14" ht="14.4" customHeight="1" x14ac:dyDescent="0.3">
      <c r="A72" s="747" t="s">
        <v>566</v>
      </c>
      <c r="B72" s="748" t="s">
        <v>567</v>
      </c>
      <c r="C72" s="749" t="s">
        <v>581</v>
      </c>
      <c r="D72" s="750" t="s">
        <v>582</v>
      </c>
      <c r="E72" s="751">
        <v>50113001</v>
      </c>
      <c r="F72" s="750" t="s">
        <v>598</v>
      </c>
      <c r="G72" s="749" t="s">
        <v>599</v>
      </c>
      <c r="H72" s="749">
        <v>100802</v>
      </c>
      <c r="I72" s="749">
        <v>0</v>
      </c>
      <c r="J72" s="749" t="s">
        <v>718</v>
      </c>
      <c r="K72" s="749" t="s">
        <v>719</v>
      </c>
      <c r="L72" s="752">
        <v>95.961152851829667</v>
      </c>
      <c r="M72" s="752">
        <v>17</v>
      </c>
      <c r="N72" s="753">
        <v>1631.3395984811043</v>
      </c>
    </row>
    <row r="73" spans="1:14" ht="14.4" customHeight="1" x14ac:dyDescent="0.3">
      <c r="A73" s="747" t="s">
        <v>566</v>
      </c>
      <c r="B73" s="748" t="s">
        <v>567</v>
      </c>
      <c r="C73" s="749" t="s">
        <v>581</v>
      </c>
      <c r="D73" s="750" t="s">
        <v>582</v>
      </c>
      <c r="E73" s="751">
        <v>50113001</v>
      </c>
      <c r="F73" s="750" t="s">
        <v>598</v>
      </c>
      <c r="G73" s="749" t="s">
        <v>599</v>
      </c>
      <c r="H73" s="749">
        <v>117189</v>
      </c>
      <c r="I73" s="749">
        <v>17189</v>
      </c>
      <c r="J73" s="749" t="s">
        <v>720</v>
      </c>
      <c r="K73" s="749" t="s">
        <v>721</v>
      </c>
      <c r="L73" s="752">
        <v>55.87</v>
      </c>
      <c r="M73" s="752">
        <v>1</v>
      </c>
      <c r="N73" s="753">
        <v>55.87</v>
      </c>
    </row>
    <row r="74" spans="1:14" ht="14.4" customHeight="1" x14ac:dyDescent="0.3">
      <c r="A74" s="747" t="s">
        <v>566</v>
      </c>
      <c r="B74" s="748" t="s">
        <v>567</v>
      </c>
      <c r="C74" s="749" t="s">
        <v>581</v>
      </c>
      <c r="D74" s="750" t="s">
        <v>582</v>
      </c>
      <c r="E74" s="751">
        <v>50113001</v>
      </c>
      <c r="F74" s="750" t="s">
        <v>598</v>
      </c>
      <c r="G74" s="749" t="s">
        <v>599</v>
      </c>
      <c r="H74" s="749">
        <v>102486</v>
      </c>
      <c r="I74" s="749">
        <v>2486</v>
      </c>
      <c r="J74" s="749" t="s">
        <v>722</v>
      </c>
      <c r="K74" s="749" t="s">
        <v>723</v>
      </c>
      <c r="L74" s="752">
        <v>123.1</v>
      </c>
      <c r="M74" s="752">
        <v>4</v>
      </c>
      <c r="N74" s="753">
        <v>492.4</v>
      </c>
    </row>
    <row r="75" spans="1:14" ht="14.4" customHeight="1" x14ac:dyDescent="0.3">
      <c r="A75" s="747" t="s">
        <v>566</v>
      </c>
      <c r="B75" s="748" t="s">
        <v>567</v>
      </c>
      <c r="C75" s="749" t="s">
        <v>581</v>
      </c>
      <c r="D75" s="750" t="s">
        <v>582</v>
      </c>
      <c r="E75" s="751">
        <v>50113001</v>
      </c>
      <c r="F75" s="750" t="s">
        <v>598</v>
      </c>
      <c r="G75" s="749" t="s">
        <v>599</v>
      </c>
      <c r="H75" s="749">
        <v>100489</v>
      </c>
      <c r="I75" s="749">
        <v>489</v>
      </c>
      <c r="J75" s="749" t="s">
        <v>724</v>
      </c>
      <c r="K75" s="749" t="s">
        <v>725</v>
      </c>
      <c r="L75" s="752">
        <v>47.34</v>
      </c>
      <c r="M75" s="752">
        <v>2</v>
      </c>
      <c r="N75" s="753">
        <v>94.68</v>
      </c>
    </row>
    <row r="76" spans="1:14" ht="14.4" customHeight="1" x14ac:dyDescent="0.3">
      <c r="A76" s="747" t="s">
        <v>566</v>
      </c>
      <c r="B76" s="748" t="s">
        <v>567</v>
      </c>
      <c r="C76" s="749" t="s">
        <v>581</v>
      </c>
      <c r="D76" s="750" t="s">
        <v>582</v>
      </c>
      <c r="E76" s="751">
        <v>50113001</v>
      </c>
      <c r="F76" s="750" t="s">
        <v>598</v>
      </c>
      <c r="G76" s="749" t="s">
        <v>599</v>
      </c>
      <c r="H76" s="749">
        <v>930661</v>
      </c>
      <c r="I76" s="749">
        <v>0</v>
      </c>
      <c r="J76" s="749" t="s">
        <v>726</v>
      </c>
      <c r="K76" s="749" t="s">
        <v>568</v>
      </c>
      <c r="L76" s="752">
        <v>316.91581925449572</v>
      </c>
      <c r="M76" s="752">
        <v>1</v>
      </c>
      <c r="N76" s="753">
        <v>316.91581925449572</v>
      </c>
    </row>
    <row r="77" spans="1:14" ht="14.4" customHeight="1" x14ac:dyDescent="0.3">
      <c r="A77" s="747" t="s">
        <v>566</v>
      </c>
      <c r="B77" s="748" t="s">
        <v>567</v>
      </c>
      <c r="C77" s="749" t="s">
        <v>581</v>
      </c>
      <c r="D77" s="750" t="s">
        <v>582</v>
      </c>
      <c r="E77" s="751">
        <v>50113001</v>
      </c>
      <c r="F77" s="750" t="s">
        <v>598</v>
      </c>
      <c r="G77" s="749" t="s">
        <v>599</v>
      </c>
      <c r="H77" s="749">
        <v>920359</v>
      </c>
      <c r="I77" s="749">
        <v>0</v>
      </c>
      <c r="J77" s="749" t="s">
        <v>727</v>
      </c>
      <c r="K77" s="749" t="s">
        <v>568</v>
      </c>
      <c r="L77" s="752">
        <v>166.26899995738617</v>
      </c>
      <c r="M77" s="752">
        <v>2</v>
      </c>
      <c r="N77" s="753">
        <v>332.53799991477234</v>
      </c>
    </row>
    <row r="78" spans="1:14" ht="14.4" customHeight="1" x14ac:dyDescent="0.3">
      <c r="A78" s="747" t="s">
        <v>566</v>
      </c>
      <c r="B78" s="748" t="s">
        <v>567</v>
      </c>
      <c r="C78" s="749" t="s">
        <v>581</v>
      </c>
      <c r="D78" s="750" t="s">
        <v>582</v>
      </c>
      <c r="E78" s="751">
        <v>50113001</v>
      </c>
      <c r="F78" s="750" t="s">
        <v>598</v>
      </c>
      <c r="G78" s="749" t="s">
        <v>599</v>
      </c>
      <c r="H78" s="749">
        <v>920361</v>
      </c>
      <c r="I78" s="749">
        <v>0</v>
      </c>
      <c r="J78" s="749" t="s">
        <v>728</v>
      </c>
      <c r="K78" s="749" t="s">
        <v>568</v>
      </c>
      <c r="L78" s="752">
        <v>261.11919271414013</v>
      </c>
      <c r="M78" s="752">
        <v>3</v>
      </c>
      <c r="N78" s="753">
        <v>783.35757814242038</v>
      </c>
    </row>
    <row r="79" spans="1:14" ht="14.4" customHeight="1" x14ac:dyDescent="0.3">
      <c r="A79" s="747" t="s">
        <v>566</v>
      </c>
      <c r="B79" s="748" t="s">
        <v>567</v>
      </c>
      <c r="C79" s="749" t="s">
        <v>581</v>
      </c>
      <c r="D79" s="750" t="s">
        <v>582</v>
      </c>
      <c r="E79" s="751">
        <v>50113001</v>
      </c>
      <c r="F79" s="750" t="s">
        <v>598</v>
      </c>
      <c r="G79" s="749" t="s">
        <v>599</v>
      </c>
      <c r="H79" s="749">
        <v>900493</v>
      </c>
      <c r="I79" s="749">
        <v>0</v>
      </c>
      <c r="J79" s="749" t="s">
        <v>729</v>
      </c>
      <c r="K79" s="749" t="s">
        <v>568</v>
      </c>
      <c r="L79" s="752">
        <v>283.29119661425671</v>
      </c>
      <c r="M79" s="752">
        <v>1</v>
      </c>
      <c r="N79" s="753">
        <v>283.29119661425671</v>
      </c>
    </row>
    <row r="80" spans="1:14" ht="14.4" customHeight="1" x14ac:dyDescent="0.3">
      <c r="A80" s="747" t="s">
        <v>566</v>
      </c>
      <c r="B80" s="748" t="s">
        <v>567</v>
      </c>
      <c r="C80" s="749" t="s">
        <v>581</v>
      </c>
      <c r="D80" s="750" t="s">
        <v>582</v>
      </c>
      <c r="E80" s="751">
        <v>50113001</v>
      </c>
      <c r="F80" s="750" t="s">
        <v>598</v>
      </c>
      <c r="G80" s="749" t="s">
        <v>599</v>
      </c>
      <c r="H80" s="749">
        <v>843067</v>
      </c>
      <c r="I80" s="749">
        <v>0</v>
      </c>
      <c r="J80" s="749" t="s">
        <v>730</v>
      </c>
      <c r="K80" s="749" t="s">
        <v>568</v>
      </c>
      <c r="L80" s="752">
        <v>370.77704243690397</v>
      </c>
      <c r="M80" s="752">
        <v>9</v>
      </c>
      <c r="N80" s="753">
        <v>3336.9933819321359</v>
      </c>
    </row>
    <row r="81" spans="1:14" ht="14.4" customHeight="1" x14ac:dyDescent="0.3">
      <c r="A81" s="747" t="s">
        <v>566</v>
      </c>
      <c r="B81" s="748" t="s">
        <v>567</v>
      </c>
      <c r="C81" s="749" t="s">
        <v>581</v>
      </c>
      <c r="D81" s="750" t="s">
        <v>582</v>
      </c>
      <c r="E81" s="751">
        <v>50113001</v>
      </c>
      <c r="F81" s="750" t="s">
        <v>598</v>
      </c>
      <c r="G81" s="749" t="s">
        <v>599</v>
      </c>
      <c r="H81" s="749">
        <v>921394</v>
      </c>
      <c r="I81" s="749">
        <v>0</v>
      </c>
      <c r="J81" s="749" t="s">
        <v>731</v>
      </c>
      <c r="K81" s="749" t="s">
        <v>568</v>
      </c>
      <c r="L81" s="752">
        <v>444.81612605574026</v>
      </c>
      <c r="M81" s="752">
        <v>1</v>
      </c>
      <c r="N81" s="753">
        <v>444.81612605574026</v>
      </c>
    </row>
    <row r="82" spans="1:14" ht="14.4" customHeight="1" x14ac:dyDescent="0.3">
      <c r="A82" s="747" t="s">
        <v>566</v>
      </c>
      <c r="B82" s="748" t="s">
        <v>567</v>
      </c>
      <c r="C82" s="749" t="s">
        <v>581</v>
      </c>
      <c r="D82" s="750" t="s">
        <v>582</v>
      </c>
      <c r="E82" s="751">
        <v>50113001</v>
      </c>
      <c r="F82" s="750" t="s">
        <v>598</v>
      </c>
      <c r="G82" s="749" t="s">
        <v>599</v>
      </c>
      <c r="H82" s="749">
        <v>188217</v>
      </c>
      <c r="I82" s="749">
        <v>88217</v>
      </c>
      <c r="J82" s="749" t="s">
        <v>732</v>
      </c>
      <c r="K82" s="749" t="s">
        <v>733</v>
      </c>
      <c r="L82" s="752">
        <v>126.124</v>
      </c>
      <c r="M82" s="752">
        <v>5</v>
      </c>
      <c r="N82" s="753">
        <v>630.62</v>
      </c>
    </row>
    <row r="83" spans="1:14" ht="14.4" customHeight="1" x14ac:dyDescent="0.3">
      <c r="A83" s="747" t="s">
        <v>566</v>
      </c>
      <c r="B83" s="748" t="s">
        <v>567</v>
      </c>
      <c r="C83" s="749" t="s">
        <v>581</v>
      </c>
      <c r="D83" s="750" t="s">
        <v>582</v>
      </c>
      <c r="E83" s="751">
        <v>50113001</v>
      </c>
      <c r="F83" s="750" t="s">
        <v>598</v>
      </c>
      <c r="G83" s="749" t="s">
        <v>608</v>
      </c>
      <c r="H83" s="749">
        <v>844554</v>
      </c>
      <c r="I83" s="749">
        <v>114065</v>
      </c>
      <c r="J83" s="749" t="s">
        <v>734</v>
      </c>
      <c r="K83" s="749" t="s">
        <v>735</v>
      </c>
      <c r="L83" s="752">
        <v>18.29</v>
      </c>
      <c r="M83" s="752">
        <v>1</v>
      </c>
      <c r="N83" s="753">
        <v>18.29</v>
      </c>
    </row>
    <row r="84" spans="1:14" ht="14.4" customHeight="1" x14ac:dyDescent="0.3">
      <c r="A84" s="747" t="s">
        <v>566</v>
      </c>
      <c r="B84" s="748" t="s">
        <v>567</v>
      </c>
      <c r="C84" s="749" t="s">
        <v>581</v>
      </c>
      <c r="D84" s="750" t="s">
        <v>582</v>
      </c>
      <c r="E84" s="751">
        <v>50113001</v>
      </c>
      <c r="F84" s="750" t="s">
        <v>598</v>
      </c>
      <c r="G84" s="749" t="s">
        <v>608</v>
      </c>
      <c r="H84" s="749">
        <v>115316</v>
      </c>
      <c r="I84" s="749">
        <v>15316</v>
      </c>
      <c r="J84" s="749" t="s">
        <v>736</v>
      </c>
      <c r="K84" s="749" t="s">
        <v>737</v>
      </c>
      <c r="L84" s="752">
        <v>18.98</v>
      </c>
      <c r="M84" s="752">
        <v>1</v>
      </c>
      <c r="N84" s="753">
        <v>18.98</v>
      </c>
    </row>
    <row r="85" spans="1:14" ht="14.4" customHeight="1" x14ac:dyDescent="0.3">
      <c r="A85" s="747" t="s">
        <v>566</v>
      </c>
      <c r="B85" s="748" t="s">
        <v>567</v>
      </c>
      <c r="C85" s="749" t="s">
        <v>581</v>
      </c>
      <c r="D85" s="750" t="s">
        <v>582</v>
      </c>
      <c r="E85" s="751">
        <v>50113001</v>
      </c>
      <c r="F85" s="750" t="s">
        <v>598</v>
      </c>
      <c r="G85" s="749" t="s">
        <v>599</v>
      </c>
      <c r="H85" s="749">
        <v>67558</v>
      </c>
      <c r="I85" s="749">
        <v>67558</v>
      </c>
      <c r="J85" s="749" t="s">
        <v>738</v>
      </c>
      <c r="K85" s="749" t="s">
        <v>739</v>
      </c>
      <c r="L85" s="752">
        <v>27.587391304347825</v>
      </c>
      <c r="M85" s="752">
        <v>23</v>
      </c>
      <c r="N85" s="753">
        <v>634.51</v>
      </c>
    </row>
    <row r="86" spans="1:14" ht="14.4" customHeight="1" x14ac:dyDescent="0.3">
      <c r="A86" s="747" t="s">
        <v>566</v>
      </c>
      <c r="B86" s="748" t="s">
        <v>567</v>
      </c>
      <c r="C86" s="749" t="s">
        <v>581</v>
      </c>
      <c r="D86" s="750" t="s">
        <v>582</v>
      </c>
      <c r="E86" s="751">
        <v>50113001</v>
      </c>
      <c r="F86" s="750" t="s">
        <v>598</v>
      </c>
      <c r="G86" s="749" t="s">
        <v>599</v>
      </c>
      <c r="H86" s="749">
        <v>117992</v>
      </c>
      <c r="I86" s="749">
        <v>17992</v>
      </c>
      <c r="J86" s="749" t="s">
        <v>740</v>
      </c>
      <c r="K86" s="749" t="s">
        <v>741</v>
      </c>
      <c r="L86" s="752">
        <v>94.240000000000023</v>
      </c>
      <c r="M86" s="752">
        <v>1</v>
      </c>
      <c r="N86" s="753">
        <v>94.240000000000023</v>
      </c>
    </row>
    <row r="87" spans="1:14" ht="14.4" customHeight="1" x14ac:dyDescent="0.3">
      <c r="A87" s="747" t="s">
        <v>566</v>
      </c>
      <c r="B87" s="748" t="s">
        <v>567</v>
      </c>
      <c r="C87" s="749" t="s">
        <v>581</v>
      </c>
      <c r="D87" s="750" t="s">
        <v>582</v>
      </c>
      <c r="E87" s="751">
        <v>50113001</v>
      </c>
      <c r="F87" s="750" t="s">
        <v>598</v>
      </c>
      <c r="G87" s="749" t="s">
        <v>599</v>
      </c>
      <c r="H87" s="749">
        <v>100498</v>
      </c>
      <c r="I87" s="749">
        <v>498</v>
      </c>
      <c r="J87" s="749" t="s">
        <v>742</v>
      </c>
      <c r="K87" s="749" t="s">
        <v>743</v>
      </c>
      <c r="L87" s="752">
        <v>108.74999999999997</v>
      </c>
      <c r="M87" s="752">
        <v>4</v>
      </c>
      <c r="N87" s="753">
        <v>434.99999999999989</v>
      </c>
    </row>
    <row r="88" spans="1:14" ht="14.4" customHeight="1" x14ac:dyDescent="0.3">
      <c r="A88" s="747" t="s">
        <v>566</v>
      </c>
      <c r="B88" s="748" t="s">
        <v>567</v>
      </c>
      <c r="C88" s="749" t="s">
        <v>581</v>
      </c>
      <c r="D88" s="750" t="s">
        <v>582</v>
      </c>
      <c r="E88" s="751">
        <v>50113001</v>
      </c>
      <c r="F88" s="750" t="s">
        <v>598</v>
      </c>
      <c r="G88" s="749" t="s">
        <v>599</v>
      </c>
      <c r="H88" s="749">
        <v>100502</v>
      </c>
      <c r="I88" s="749">
        <v>502</v>
      </c>
      <c r="J88" s="749" t="s">
        <v>744</v>
      </c>
      <c r="K88" s="749" t="s">
        <v>745</v>
      </c>
      <c r="L88" s="752">
        <v>238.65999999999997</v>
      </c>
      <c r="M88" s="752">
        <v>2</v>
      </c>
      <c r="N88" s="753">
        <v>477.31999999999994</v>
      </c>
    </row>
    <row r="89" spans="1:14" ht="14.4" customHeight="1" x14ac:dyDescent="0.3">
      <c r="A89" s="747" t="s">
        <v>566</v>
      </c>
      <c r="B89" s="748" t="s">
        <v>567</v>
      </c>
      <c r="C89" s="749" t="s">
        <v>581</v>
      </c>
      <c r="D89" s="750" t="s">
        <v>582</v>
      </c>
      <c r="E89" s="751">
        <v>50113001</v>
      </c>
      <c r="F89" s="750" t="s">
        <v>598</v>
      </c>
      <c r="G89" s="749" t="s">
        <v>599</v>
      </c>
      <c r="H89" s="749">
        <v>102684</v>
      </c>
      <c r="I89" s="749">
        <v>2684</v>
      </c>
      <c r="J89" s="749" t="s">
        <v>744</v>
      </c>
      <c r="K89" s="749" t="s">
        <v>746</v>
      </c>
      <c r="L89" s="752">
        <v>74.668749999999989</v>
      </c>
      <c r="M89" s="752">
        <v>8</v>
      </c>
      <c r="N89" s="753">
        <v>597.34999999999991</v>
      </c>
    </row>
    <row r="90" spans="1:14" ht="14.4" customHeight="1" x14ac:dyDescent="0.3">
      <c r="A90" s="747" t="s">
        <v>566</v>
      </c>
      <c r="B90" s="748" t="s">
        <v>567</v>
      </c>
      <c r="C90" s="749" t="s">
        <v>581</v>
      </c>
      <c r="D90" s="750" t="s">
        <v>582</v>
      </c>
      <c r="E90" s="751">
        <v>50113001</v>
      </c>
      <c r="F90" s="750" t="s">
        <v>598</v>
      </c>
      <c r="G90" s="749" t="s">
        <v>608</v>
      </c>
      <c r="H90" s="749">
        <v>116932</v>
      </c>
      <c r="I90" s="749">
        <v>16932</v>
      </c>
      <c r="J90" s="749" t="s">
        <v>747</v>
      </c>
      <c r="K90" s="749" t="s">
        <v>748</v>
      </c>
      <c r="L90" s="752">
        <v>104.68</v>
      </c>
      <c r="M90" s="752">
        <v>1</v>
      </c>
      <c r="N90" s="753">
        <v>104.68</v>
      </c>
    </row>
    <row r="91" spans="1:14" ht="14.4" customHeight="1" x14ac:dyDescent="0.3">
      <c r="A91" s="747" t="s">
        <v>566</v>
      </c>
      <c r="B91" s="748" t="s">
        <v>567</v>
      </c>
      <c r="C91" s="749" t="s">
        <v>581</v>
      </c>
      <c r="D91" s="750" t="s">
        <v>582</v>
      </c>
      <c r="E91" s="751">
        <v>50113001</v>
      </c>
      <c r="F91" s="750" t="s">
        <v>598</v>
      </c>
      <c r="G91" s="749" t="s">
        <v>599</v>
      </c>
      <c r="H91" s="749">
        <v>223159</v>
      </c>
      <c r="I91" s="749">
        <v>223159</v>
      </c>
      <c r="J91" s="749" t="s">
        <v>749</v>
      </c>
      <c r="K91" s="749" t="s">
        <v>750</v>
      </c>
      <c r="L91" s="752">
        <v>72.92</v>
      </c>
      <c r="M91" s="752">
        <v>1</v>
      </c>
      <c r="N91" s="753">
        <v>72.92</v>
      </c>
    </row>
    <row r="92" spans="1:14" ht="14.4" customHeight="1" x14ac:dyDescent="0.3">
      <c r="A92" s="747" t="s">
        <v>566</v>
      </c>
      <c r="B92" s="748" t="s">
        <v>567</v>
      </c>
      <c r="C92" s="749" t="s">
        <v>581</v>
      </c>
      <c r="D92" s="750" t="s">
        <v>582</v>
      </c>
      <c r="E92" s="751">
        <v>50113001</v>
      </c>
      <c r="F92" s="750" t="s">
        <v>598</v>
      </c>
      <c r="G92" s="749" t="s">
        <v>599</v>
      </c>
      <c r="H92" s="749">
        <v>100513</v>
      </c>
      <c r="I92" s="749">
        <v>513</v>
      </c>
      <c r="J92" s="749" t="s">
        <v>751</v>
      </c>
      <c r="K92" s="749" t="s">
        <v>743</v>
      </c>
      <c r="L92" s="752">
        <v>56.790000000000013</v>
      </c>
      <c r="M92" s="752">
        <v>2</v>
      </c>
      <c r="N92" s="753">
        <v>113.58000000000003</v>
      </c>
    </row>
    <row r="93" spans="1:14" ht="14.4" customHeight="1" x14ac:dyDescent="0.3">
      <c r="A93" s="747" t="s">
        <v>566</v>
      </c>
      <c r="B93" s="748" t="s">
        <v>567</v>
      </c>
      <c r="C93" s="749" t="s">
        <v>581</v>
      </c>
      <c r="D93" s="750" t="s">
        <v>582</v>
      </c>
      <c r="E93" s="751">
        <v>50113001</v>
      </c>
      <c r="F93" s="750" t="s">
        <v>598</v>
      </c>
      <c r="G93" s="749" t="s">
        <v>608</v>
      </c>
      <c r="H93" s="749">
        <v>191788</v>
      </c>
      <c r="I93" s="749">
        <v>91788</v>
      </c>
      <c r="J93" s="749" t="s">
        <v>752</v>
      </c>
      <c r="K93" s="749" t="s">
        <v>753</v>
      </c>
      <c r="L93" s="752">
        <v>9.1199999999999992</v>
      </c>
      <c r="M93" s="752">
        <v>2</v>
      </c>
      <c r="N93" s="753">
        <v>18.239999999999998</v>
      </c>
    </row>
    <row r="94" spans="1:14" ht="14.4" customHeight="1" x14ac:dyDescent="0.3">
      <c r="A94" s="747" t="s">
        <v>566</v>
      </c>
      <c r="B94" s="748" t="s">
        <v>567</v>
      </c>
      <c r="C94" s="749" t="s">
        <v>581</v>
      </c>
      <c r="D94" s="750" t="s">
        <v>582</v>
      </c>
      <c r="E94" s="751">
        <v>50113001</v>
      </c>
      <c r="F94" s="750" t="s">
        <v>598</v>
      </c>
      <c r="G94" s="749" t="s">
        <v>608</v>
      </c>
      <c r="H94" s="749">
        <v>106618</v>
      </c>
      <c r="I94" s="749">
        <v>6618</v>
      </c>
      <c r="J94" s="749" t="s">
        <v>754</v>
      </c>
      <c r="K94" s="749" t="s">
        <v>755</v>
      </c>
      <c r="L94" s="752">
        <v>19.59</v>
      </c>
      <c r="M94" s="752">
        <v>1</v>
      </c>
      <c r="N94" s="753">
        <v>19.59</v>
      </c>
    </row>
    <row r="95" spans="1:14" ht="14.4" customHeight="1" x14ac:dyDescent="0.3">
      <c r="A95" s="747" t="s">
        <v>566</v>
      </c>
      <c r="B95" s="748" t="s">
        <v>567</v>
      </c>
      <c r="C95" s="749" t="s">
        <v>581</v>
      </c>
      <c r="D95" s="750" t="s">
        <v>582</v>
      </c>
      <c r="E95" s="751">
        <v>50113001</v>
      </c>
      <c r="F95" s="750" t="s">
        <v>598</v>
      </c>
      <c r="G95" s="749" t="s">
        <v>599</v>
      </c>
      <c r="H95" s="749">
        <v>100536</v>
      </c>
      <c r="I95" s="749">
        <v>536</v>
      </c>
      <c r="J95" s="749" t="s">
        <v>756</v>
      </c>
      <c r="K95" s="749" t="s">
        <v>605</v>
      </c>
      <c r="L95" s="752">
        <v>140.24999999999997</v>
      </c>
      <c r="M95" s="752">
        <v>1</v>
      </c>
      <c r="N95" s="753">
        <v>140.24999999999997</v>
      </c>
    </row>
    <row r="96" spans="1:14" ht="14.4" customHeight="1" x14ac:dyDescent="0.3">
      <c r="A96" s="747" t="s">
        <v>566</v>
      </c>
      <c r="B96" s="748" t="s">
        <v>567</v>
      </c>
      <c r="C96" s="749" t="s">
        <v>581</v>
      </c>
      <c r="D96" s="750" t="s">
        <v>582</v>
      </c>
      <c r="E96" s="751">
        <v>50113001</v>
      </c>
      <c r="F96" s="750" t="s">
        <v>598</v>
      </c>
      <c r="G96" s="749" t="s">
        <v>608</v>
      </c>
      <c r="H96" s="749">
        <v>107981</v>
      </c>
      <c r="I96" s="749">
        <v>7981</v>
      </c>
      <c r="J96" s="749" t="s">
        <v>757</v>
      </c>
      <c r="K96" s="749" t="s">
        <v>758</v>
      </c>
      <c r="L96" s="752">
        <v>50.64</v>
      </c>
      <c r="M96" s="752">
        <v>98</v>
      </c>
      <c r="N96" s="753">
        <v>4962.72</v>
      </c>
    </row>
    <row r="97" spans="1:14" ht="14.4" customHeight="1" x14ac:dyDescent="0.3">
      <c r="A97" s="747" t="s">
        <v>566</v>
      </c>
      <c r="B97" s="748" t="s">
        <v>567</v>
      </c>
      <c r="C97" s="749" t="s">
        <v>581</v>
      </c>
      <c r="D97" s="750" t="s">
        <v>582</v>
      </c>
      <c r="E97" s="751">
        <v>50113001</v>
      </c>
      <c r="F97" s="750" t="s">
        <v>598</v>
      </c>
      <c r="G97" s="749" t="s">
        <v>608</v>
      </c>
      <c r="H97" s="749">
        <v>155823</v>
      </c>
      <c r="I97" s="749">
        <v>55823</v>
      </c>
      <c r="J97" s="749" t="s">
        <v>757</v>
      </c>
      <c r="K97" s="749" t="s">
        <v>759</v>
      </c>
      <c r="L97" s="752">
        <v>33.525972222222222</v>
      </c>
      <c r="M97" s="752">
        <v>144</v>
      </c>
      <c r="N97" s="753">
        <v>4827.74</v>
      </c>
    </row>
    <row r="98" spans="1:14" ht="14.4" customHeight="1" x14ac:dyDescent="0.3">
      <c r="A98" s="747" t="s">
        <v>566</v>
      </c>
      <c r="B98" s="748" t="s">
        <v>567</v>
      </c>
      <c r="C98" s="749" t="s">
        <v>581</v>
      </c>
      <c r="D98" s="750" t="s">
        <v>582</v>
      </c>
      <c r="E98" s="751">
        <v>50113001</v>
      </c>
      <c r="F98" s="750" t="s">
        <v>598</v>
      </c>
      <c r="G98" s="749" t="s">
        <v>608</v>
      </c>
      <c r="H98" s="749">
        <v>155824</v>
      </c>
      <c r="I98" s="749">
        <v>55824</v>
      </c>
      <c r="J98" s="749" t="s">
        <v>757</v>
      </c>
      <c r="K98" s="749" t="s">
        <v>760</v>
      </c>
      <c r="L98" s="752">
        <v>50.692500000000003</v>
      </c>
      <c r="M98" s="752">
        <v>28</v>
      </c>
      <c r="N98" s="753">
        <v>1419.39</v>
      </c>
    </row>
    <row r="99" spans="1:14" ht="14.4" customHeight="1" x14ac:dyDescent="0.3">
      <c r="A99" s="747" t="s">
        <v>566</v>
      </c>
      <c r="B99" s="748" t="s">
        <v>567</v>
      </c>
      <c r="C99" s="749" t="s">
        <v>581</v>
      </c>
      <c r="D99" s="750" t="s">
        <v>582</v>
      </c>
      <c r="E99" s="751">
        <v>50113001</v>
      </c>
      <c r="F99" s="750" t="s">
        <v>598</v>
      </c>
      <c r="G99" s="749" t="s">
        <v>599</v>
      </c>
      <c r="H99" s="749">
        <v>162579</v>
      </c>
      <c r="I99" s="749">
        <v>162579</v>
      </c>
      <c r="J99" s="749" t="s">
        <v>761</v>
      </c>
      <c r="K99" s="749" t="s">
        <v>762</v>
      </c>
      <c r="L99" s="752">
        <v>44.88000000000001</v>
      </c>
      <c r="M99" s="752">
        <v>9</v>
      </c>
      <c r="N99" s="753">
        <v>403.92000000000007</v>
      </c>
    </row>
    <row r="100" spans="1:14" ht="14.4" customHeight="1" x14ac:dyDescent="0.3">
      <c r="A100" s="747" t="s">
        <v>566</v>
      </c>
      <c r="B100" s="748" t="s">
        <v>567</v>
      </c>
      <c r="C100" s="749" t="s">
        <v>581</v>
      </c>
      <c r="D100" s="750" t="s">
        <v>582</v>
      </c>
      <c r="E100" s="751">
        <v>50113001</v>
      </c>
      <c r="F100" s="750" t="s">
        <v>598</v>
      </c>
      <c r="G100" s="749" t="s">
        <v>599</v>
      </c>
      <c r="H100" s="749">
        <v>100874</v>
      </c>
      <c r="I100" s="749">
        <v>874</v>
      </c>
      <c r="J100" s="749" t="s">
        <v>763</v>
      </c>
      <c r="K100" s="749" t="s">
        <v>764</v>
      </c>
      <c r="L100" s="752">
        <v>49.416666666666679</v>
      </c>
      <c r="M100" s="752">
        <v>3</v>
      </c>
      <c r="N100" s="753">
        <v>148.25000000000003</v>
      </c>
    </row>
    <row r="101" spans="1:14" ht="14.4" customHeight="1" x14ac:dyDescent="0.3">
      <c r="A101" s="747" t="s">
        <v>566</v>
      </c>
      <c r="B101" s="748" t="s">
        <v>567</v>
      </c>
      <c r="C101" s="749" t="s">
        <v>581</v>
      </c>
      <c r="D101" s="750" t="s">
        <v>582</v>
      </c>
      <c r="E101" s="751">
        <v>50113001</v>
      </c>
      <c r="F101" s="750" t="s">
        <v>598</v>
      </c>
      <c r="G101" s="749" t="s">
        <v>599</v>
      </c>
      <c r="H101" s="749">
        <v>100876</v>
      </c>
      <c r="I101" s="749">
        <v>876</v>
      </c>
      <c r="J101" s="749" t="s">
        <v>765</v>
      </c>
      <c r="K101" s="749" t="s">
        <v>764</v>
      </c>
      <c r="L101" s="752">
        <v>66.33</v>
      </c>
      <c r="M101" s="752">
        <v>2</v>
      </c>
      <c r="N101" s="753">
        <v>132.66</v>
      </c>
    </row>
    <row r="102" spans="1:14" ht="14.4" customHeight="1" x14ac:dyDescent="0.3">
      <c r="A102" s="747" t="s">
        <v>566</v>
      </c>
      <c r="B102" s="748" t="s">
        <v>567</v>
      </c>
      <c r="C102" s="749" t="s">
        <v>581</v>
      </c>
      <c r="D102" s="750" t="s">
        <v>582</v>
      </c>
      <c r="E102" s="751">
        <v>50113001</v>
      </c>
      <c r="F102" s="750" t="s">
        <v>598</v>
      </c>
      <c r="G102" s="749" t="s">
        <v>599</v>
      </c>
      <c r="H102" s="749">
        <v>200863</v>
      </c>
      <c r="I102" s="749">
        <v>200863</v>
      </c>
      <c r="J102" s="749" t="s">
        <v>765</v>
      </c>
      <c r="K102" s="749" t="s">
        <v>766</v>
      </c>
      <c r="L102" s="752">
        <v>85.603999999999999</v>
      </c>
      <c r="M102" s="752">
        <v>5</v>
      </c>
      <c r="N102" s="753">
        <v>428.02</v>
      </c>
    </row>
    <row r="103" spans="1:14" ht="14.4" customHeight="1" x14ac:dyDescent="0.3">
      <c r="A103" s="747" t="s">
        <v>566</v>
      </c>
      <c r="B103" s="748" t="s">
        <v>567</v>
      </c>
      <c r="C103" s="749" t="s">
        <v>581</v>
      </c>
      <c r="D103" s="750" t="s">
        <v>582</v>
      </c>
      <c r="E103" s="751">
        <v>50113001</v>
      </c>
      <c r="F103" s="750" t="s">
        <v>598</v>
      </c>
      <c r="G103" s="749" t="s">
        <v>599</v>
      </c>
      <c r="H103" s="749">
        <v>157351</v>
      </c>
      <c r="I103" s="749">
        <v>57351</v>
      </c>
      <c r="J103" s="749" t="s">
        <v>767</v>
      </c>
      <c r="K103" s="749" t="s">
        <v>768</v>
      </c>
      <c r="L103" s="752">
        <v>47.439999999999969</v>
      </c>
      <c r="M103" s="752">
        <v>1</v>
      </c>
      <c r="N103" s="753">
        <v>47.439999999999969</v>
      </c>
    </row>
    <row r="104" spans="1:14" ht="14.4" customHeight="1" x14ac:dyDescent="0.3">
      <c r="A104" s="747" t="s">
        <v>566</v>
      </c>
      <c r="B104" s="748" t="s">
        <v>567</v>
      </c>
      <c r="C104" s="749" t="s">
        <v>581</v>
      </c>
      <c r="D104" s="750" t="s">
        <v>582</v>
      </c>
      <c r="E104" s="751">
        <v>50113001</v>
      </c>
      <c r="F104" s="750" t="s">
        <v>598</v>
      </c>
      <c r="G104" s="749" t="s">
        <v>599</v>
      </c>
      <c r="H104" s="749">
        <v>848950</v>
      </c>
      <c r="I104" s="749">
        <v>155148</v>
      </c>
      <c r="J104" s="749" t="s">
        <v>769</v>
      </c>
      <c r="K104" s="749" t="s">
        <v>770</v>
      </c>
      <c r="L104" s="752">
        <v>20.05766666666667</v>
      </c>
      <c r="M104" s="752">
        <v>30</v>
      </c>
      <c r="N104" s="753">
        <v>601.73000000000013</v>
      </c>
    </row>
    <row r="105" spans="1:14" ht="14.4" customHeight="1" x14ac:dyDescent="0.3">
      <c r="A105" s="747" t="s">
        <v>566</v>
      </c>
      <c r="B105" s="748" t="s">
        <v>567</v>
      </c>
      <c r="C105" s="749" t="s">
        <v>581</v>
      </c>
      <c r="D105" s="750" t="s">
        <v>582</v>
      </c>
      <c r="E105" s="751">
        <v>50113001</v>
      </c>
      <c r="F105" s="750" t="s">
        <v>598</v>
      </c>
      <c r="G105" s="749" t="s">
        <v>599</v>
      </c>
      <c r="H105" s="749">
        <v>147085</v>
      </c>
      <c r="I105" s="749">
        <v>47085</v>
      </c>
      <c r="J105" s="749" t="s">
        <v>771</v>
      </c>
      <c r="K105" s="749" t="s">
        <v>713</v>
      </c>
      <c r="L105" s="752">
        <v>141.00999999999996</v>
      </c>
      <c r="M105" s="752">
        <v>1</v>
      </c>
      <c r="N105" s="753">
        <v>141.00999999999996</v>
      </c>
    </row>
    <row r="106" spans="1:14" ht="14.4" customHeight="1" x14ac:dyDescent="0.3">
      <c r="A106" s="747" t="s">
        <v>566</v>
      </c>
      <c r="B106" s="748" t="s">
        <v>567</v>
      </c>
      <c r="C106" s="749" t="s">
        <v>581</v>
      </c>
      <c r="D106" s="750" t="s">
        <v>582</v>
      </c>
      <c r="E106" s="751">
        <v>50113001</v>
      </c>
      <c r="F106" s="750" t="s">
        <v>598</v>
      </c>
      <c r="G106" s="749" t="s">
        <v>608</v>
      </c>
      <c r="H106" s="749">
        <v>844651</v>
      </c>
      <c r="I106" s="749">
        <v>101205</v>
      </c>
      <c r="J106" s="749" t="s">
        <v>772</v>
      </c>
      <c r="K106" s="749" t="s">
        <v>773</v>
      </c>
      <c r="L106" s="752">
        <v>86.079999999999984</v>
      </c>
      <c r="M106" s="752">
        <v>1</v>
      </c>
      <c r="N106" s="753">
        <v>86.079999999999984</v>
      </c>
    </row>
    <row r="107" spans="1:14" ht="14.4" customHeight="1" x14ac:dyDescent="0.3">
      <c r="A107" s="747" t="s">
        <v>566</v>
      </c>
      <c r="B107" s="748" t="s">
        <v>567</v>
      </c>
      <c r="C107" s="749" t="s">
        <v>581</v>
      </c>
      <c r="D107" s="750" t="s">
        <v>582</v>
      </c>
      <c r="E107" s="751">
        <v>50113001</v>
      </c>
      <c r="F107" s="750" t="s">
        <v>598</v>
      </c>
      <c r="G107" s="749" t="s">
        <v>608</v>
      </c>
      <c r="H107" s="749">
        <v>130652</v>
      </c>
      <c r="I107" s="749">
        <v>30652</v>
      </c>
      <c r="J107" s="749" t="s">
        <v>774</v>
      </c>
      <c r="K107" s="749" t="s">
        <v>775</v>
      </c>
      <c r="L107" s="752">
        <v>103.87999999999997</v>
      </c>
      <c r="M107" s="752">
        <v>1</v>
      </c>
      <c r="N107" s="753">
        <v>103.87999999999997</v>
      </c>
    </row>
    <row r="108" spans="1:14" ht="14.4" customHeight="1" x14ac:dyDescent="0.3">
      <c r="A108" s="747" t="s">
        <v>566</v>
      </c>
      <c r="B108" s="748" t="s">
        <v>567</v>
      </c>
      <c r="C108" s="749" t="s">
        <v>581</v>
      </c>
      <c r="D108" s="750" t="s">
        <v>582</v>
      </c>
      <c r="E108" s="751">
        <v>50113001</v>
      </c>
      <c r="F108" s="750" t="s">
        <v>598</v>
      </c>
      <c r="G108" s="749" t="s">
        <v>599</v>
      </c>
      <c r="H108" s="749">
        <v>118305</v>
      </c>
      <c r="I108" s="749">
        <v>18305</v>
      </c>
      <c r="J108" s="749" t="s">
        <v>776</v>
      </c>
      <c r="K108" s="749" t="s">
        <v>777</v>
      </c>
      <c r="L108" s="752">
        <v>242</v>
      </c>
      <c r="M108" s="752">
        <v>22</v>
      </c>
      <c r="N108" s="753">
        <v>5324</v>
      </c>
    </row>
    <row r="109" spans="1:14" ht="14.4" customHeight="1" x14ac:dyDescent="0.3">
      <c r="A109" s="747" t="s">
        <v>566</v>
      </c>
      <c r="B109" s="748" t="s">
        <v>567</v>
      </c>
      <c r="C109" s="749" t="s">
        <v>581</v>
      </c>
      <c r="D109" s="750" t="s">
        <v>582</v>
      </c>
      <c r="E109" s="751">
        <v>50113001</v>
      </c>
      <c r="F109" s="750" t="s">
        <v>598</v>
      </c>
      <c r="G109" s="749" t="s">
        <v>599</v>
      </c>
      <c r="H109" s="749">
        <v>58159</v>
      </c>
      <c r="I109" s="749">
        <v>58159</v>
      </c>
      <c r="J109" s="749" t="s">
        <v>778</v>
      </c>
      <c r="K109" s="749" t="s">
        <v>779</v>
      </c>
      <c r="L109" s="752">
        <v>67.390000000000015</v>
      </c>
      <c r="M109" s="752">
        <v>1</v>
      </c>
      <c r="N109" s="753">
        <v>67.390000000000015</v>
      </c>
    </row>
    <row r="110" spans="1:14" ht="14.4" customHeight="1" x14ac:dyDescent="0.3">
      <c r="A110" s="747" t="s">
        <v>566</v>
      </c>
      <c r="B110" s="748" t="s">
        <v>567</v>
      </c>
      <c r="C110" s="749" t="s">
        <v>581</v>
      </c>
      <c r="D110" s="750" t="s">
        <v>582</v>
      </c>
      <c r="E110" s="751">
        <v>50113001</v>
      </c>
      <c r="F110" s="750" t="s">
        <v>598</v>
      </c>
      <c r="G110" s="749" t="s">
        <v>608</v>
      </c>
      <c r="H110" s="749">
        <v>109709</v>
      </c>
      <c r="I110" s="749">
        <v>9709</v>
      </c>
      <c r="J110" s="749" t="s">
        <v>780</v>
      </c>
      <c r="K110" s="749" t="s">
        <v>781</v>
      </c>
      <c r="L110" s="752">
        <v>85.89</v>
      </c>
      <c r="M110" s="752">
        <v>5</v>
      </c>
      <c r="N110" s="753">
        <v>429.45</v>
      </c>
    </row>
    <row r="111" spans="1:14" ht="14.4" customHeight="1" x14ac:dyDescent="0.3">
      <c r="A111" s="747" t="s">
        <v>566</v>
      </c>
      <c r="B111" s="748" t="s">
        <v>567</v>
      </c>
      <c r="C111" s="749" t="s">
        <v>581</v>
      </c>
      <c r="D111" s="750" t="s">
        <v>582</v>
      </c>
      <c r="E111" s="751">
        <v>50113001</v>
      </c>
      <c r="F111" s="750" t="s">
        <v>598</v>
      </c>
      <c r="G111" s="749" t="s">
        <v>599</v>
      </c>
      <c r="H111" s="749">
        <v>119653</v>
      </c>
      <c r="I111" s="749">
        <v>119653</v>
      </c>
      <c r="J111" s="749" t="s">
        <v>782</v>
      </c>
      <c r="K111" s="749" t="s">
        <v>783</v>
      </c>
      <c r="L111" s="752">
        <v>157.38000000000002</v>
      </c>
      <c r="M111" s="752">
        <v>1</v>
      </c>
      <c r="N111" s="753">
        <v>157.38000000000002</v>
      </c>
    </row>
    <row r="112" spans="1:14" ht="14.4" customHeight="1" x14ac:dyDescent="0.3">
      <c r="A112" s="747" t="s">
        <v>566</v>
      </c>
      <c r="B112" s="748" t="s">
        <v>567</v>
      </c>
      <c r="C112" s="749" t="s">
        <v>581</v>
      </c>
      <c r="D112" s="750" t="s">
        <v>582</v>
      </c>
      <c r="E112" s="751">
        <v>50113001</v>
      </c>
      <c r="F112" s="750" t="s">
        <v>598</v>
      </c>
      <c r="G112" s="749" t="s">
        <v>599</v>
      </c>
      <c r="H112" s="749">
        <v>848866</v>
      </c>
      <c r="I112" s="749">
        <v>119654</v>
      </c>
      <c r="J112" s="749" t="s">
        <v>782</v>
      </c>
      <c r="K112" s="749" t="s">
        <v>784</v>
      </c>
      <c r="L112" s="752">
        <v>255.40000000000006</v>
      </c>
      <c r="M112" s="752">
        <v>1</v>
      </c>
      <c r="N112" s="753">
        <v>255.40000000000006</v>
      </c>
    </row>
    <row r="113" spans="1:14" ht="14.4" customHeight="1" x14ac:dyDescent="0.3">
      <c r="A113" s="747" t="s">
        <v>566</v>
      </c>
      <c r="B113" s="748" t="s">
        <v>567</v>
      </c>
      <c r="C113" s="749" t="s">
        <v>581</v>
      </c>
      <c r="D113" s="750" t="s">
        <v>582</v>
      </c>
      <c r="E113" s="751">
        <v>50113001</v>
      </c>
      <c r="F113" s="750" t="s">
        <v>598</v>
      </c>
      <c r="G113" s="749" t="s">
        <v>599</v>
      </c>
      <c r="H113" s="749">
        <v>844145</v>
      </c>
      <c r="I113" s="749">
        <v>56350</v>
      </c>
      <c r="J113" s="749" t="s">
        <v>785</v>
      </c>
      <c r="K113" s="749" t="s">
        <v>786</v>
      </c>
      <c r="L113" s="752">
        <v>34.142499999999998</v>
      </c>
      <c r="M113" s="752">
        <v>4</v>
      </c>
      <c r="N113" s="753">
        <v>136.57</v>
      </c>
    </row>
    <row r="114" spans="1:14" ht="14.4" customHeight="1" x14ac:dyDescent="0.3">
      <c r="A114" s="747" t="s">
        <v>566</v>
      </c>
      <c r="B114" s="748" t="s">
        <v>567</v>
      </c>
      <c r="C114" s="749" t="s">
        <v>581</v>
      </c>
      <c r="D114" s="750" t="s">
        <v>582</v>
      </c>
      <c r="E114" s="751">
        <v>50113001</v>
      </c>
      <c r="F114" s="750" t="s">
        <v>598</v>
      </c>
      <c r="G114" s="749" t="s">
        <v>599</v>
      </c>
      <c r="H114" s="749">
        <v>100610</v>
      </c>
      <c r="I114" s="749">
        <v>610</v>
      </c>
      <c r="J114" s="749" t="s">
        <v>787</v>
      </c>
      <c r="K114" s="749" t="s">
        <v>788</v>
      </c>
      <c r="L114" s="752">
        <v>70.832000391946011</v>
      </c>
      <c r="M114" s="752">
        <v>5</v>
      </c>
      <c r="N114" s="753">
        <v>354.16000195973004</v>
      </c>
    </row>
    <row r="115" spans="1:14" ht="14.4" customHeight="1" x14ac:dyDescent="0.3">
      <c r="A115" s="747" t="s">
        <v>566</v>
      </c>
      <c r="B115" s="748" t="s">
        <v>567</v>
      </c>
      <c r="C115" s="749" t="s">
        <v>581</v>
      </c>
      <c r="D115" s="750" t="s">
        <v>582</v>
      </c>
      <c r="E115" s="751">
        <v>50113001</v>
      </c>
      <c r="F115" s="750" t="s">
        <v>598</v>
      </c>
      <c r="G115" s="749" t="s">
        <v>599</v>
      </c>
      <c r="H115" s="749">
        <v>100612</v>
      </c>
      <c r="I115" s="749">
        <v>612</v>
      </c>
      <c r="J115" s="749" t="s">
        <v>789</v>
      </c>
      <c r="K115" s="749" t="s">
        <v>790</v>
      </c>
      <c r="L115" s="752">
        <v>59.879999999999995</v>
      </c>
      <c r="M115" s="752">
        <v>1</v>
      </c>
      <c r="N115" s="753">
        <v>59.879999999999995</v>
      </c>
    </row>
    <row r="116" spans="1:14" ht="14.4" customHeight="1" x14ac:dyDescent="0.3">
      <c r="A116" s="747" t="s">
        <v>566</v>
      </c>
      <c r="B116" s="748" t="s">
        <v>567</v>
      </c>
      <c r="C116" s="749" t="s">
        <v>581</v>
      </c>
      <c r="D116" s="750" t="s">
        <v>582</v>
      </c>
      <c r="E116" s="751">
        <v>50113001</v>
      </c>
      <c r="F116" s="750" t="s">
        <v>598</v>
      </c>
      <c r="G116" s="749" t="s">
        <v>599</v>
      </c>
      <c r="H116" s="749">
        <v>153940</v>
      </c>
      <c r="I116" s="749">
        <v>53940</v>
      </c>
      <c r="J116" s="749" t="s">
        <v>789</v>
      </c>
      <c r="K116" s="749" t="s">
        <v>791</v>
      </c>
      <c r="L116" s="752">
        <v>65.09</v>
      </c>
      <c r="M116" s="752">
        <v>1</v>
      </c>
      <c r="N116" s="753">
        <v>65.09</v>
      </c>
    </row>
    <row r="117" spans="1:14" ht="14.4" customHeight="1" x14ac:dyDescent="0.3">
      <c r="A117" s="747" t="s">
        <v>566</v>
      </c>
      <c r="B117" s="748" t="s">
        <v>567</v>
      </c>
      <c r="C117" s="749" t="s">
        <v>581</v>
      </c>
      <c r="D117" s="750" t="s">
        <v>582</v>
      </c>
      <c r="E117" s="751">
        <v>50113001</v>
      </c>
      <c r="F117" s="750" t="s">
        <v>598</v>
      </c>
      <c r="G117" s="749" t="s">
        <v>599</v>
      </c>
      <c r="H117" s="749">
        <v>131385</v>
      </c>
      <c r="I117" s="749">
        <v>31385</v>
      </c>
      <c r="J117" s="749" t="s">
        <v>792</v>
      </c>
      <c r="K117" s="749" t="s">
        <v>793</v>
      </c>
      <c r="L117" s="752">
        <v>39.189999999999991</v>
      </c>
      <c r="M117" s="752">
        <v>1</v>
      </c>
      <c r="N117" s="753">
        <v>39.189999999999991</v>
      </c>
    </row>
    <row r="118" spans="1:14" ht="14.4" customHeight="1" x14ac:dyDescent="0.3">
      <c r="A118" s="747" t="s">
        <v>566</v>
      </c>
      <c r="B118" s="748" t="s">
        <v>567</v>
      </c>
      <c r="C118" s="749" t="s">
        <v>581</v>
      </c>
      <c r="D118" s="750" t="s">
        <v>582</v>
      </c>
      <c r="E118" s="751">
        <v>50113001</v>
      </c>
      <c r="F118" s="750" t="s">
        <v>598</v>
      </c>
      <c r="G118" s="749" t="s">
        <v>599</v>
      </c>
      <c r="H118" s="749">
        <v>148578</v>
      </c>
      <c r="I118" s="749">
        <v>48578</v>
      </c>
      <c r="J118" s="749" t="s">
        <v>794</v>
      </c>
      <c r="K118" s="749" t="s">
        <v>795</v>
      </c>
      <c r="L118" s="752">
        <v>54.98</v>
      </c>
      <c r="M118" s="752">
        <v>1</v>
      </c>
      <c r="N118" s="753">
        <v>54.98</v>
      </c>
    </row>
    <row r="119" spans="1:14" ht="14.4" customHeight="1" x14ac:dyDescent="0.3">
      <c r="A119" s="747" t="s">
        <v>566</v>
      </c>
      <c r="B119" s="748" t="s">
        <v>567</v>
      </c>
      <c r="C119" s="749" t="s">
        <v>581</v>
      </c>
      <c r="D119" s="750" t="s">
        <v>582</v>
      </c>
      <c r="E119" s="751">
        <v>50113001</v>
      </c>
      <c r="F119" s="750" t="s">
        <v>598</v>
      </c>
      <c r="G119" s="749" t="s">
        <v>599</v>
      </c>
      <c r="H119" s="749">
        <v>848632</v>
      </c>
      <c r="I119" s="749">
        <v>125315</v>
      </c>
      <c r="J119" s="749" t="s">
        <v>794</v>
      </c>
      <c r="K119" s="749" t="s">
        <v>796</v>
      </c>
      <c r="L119" s="752">
        <v>134.63000000000005</v>
      </c>
      <c r="M119" s="752">
        <v>1</v>
      </c>
      <c r="N119" s="753">
        <v>134.63000000000005</v>
      </c>
    </row>
    <row r="120" spans="1:14" ht="14.4" customHeight="1" x14ac:dyDescent="0.3">
      <c r="A120" s="747" t="s">
        <v>566</v>
      </c>
      <c r="B120" s="748" t="s">
        <v>567</v>
      </c>
      <c r="C120" s="749" t="s">
        <v>581</v>
      </c>
      <c r="D120" s="750" t="s">
        <v>582</v>
      </c>
      <c r="E120" s="751">
        <v>50113001</v>
      </c>
      <c r="F120" s="750" t="s">
        <v>598</v>
      </c>
      <c r="G120" s="749" t="s">
        <v>599</v>
      </c>
      <c r="H120" s="749">
        <v>191836</v>
      </c>
      <c r="I120" s="749">
        <v>91836</v>
      </c>
      <c r="J120" s="749" t="s">
        <v>797</v>
      </c>
      <c r="K120" s="749" t="s">
        <v>798</v>
      </c>
      <c r="L120" s="752">
        <v>44.445000000000007</v>
      </c>
      <c r="M120" s="752">
        <v>4</v>
      </c>
      <c r="N120" s="753">
        <v>177.78000000000003</v>
      </c>
    </row>
    <row r="121" spans="1:14" ht="14.4" customHeight="1" x14ac:dyDescent="0.3">
      <c r="A121" s="747" t="s">
        <v>566</v>
      </c>
      <c r="B121" s="748" t="s">
        <v>567</v>
      </c>
      <c r="C121" s="749" t="s">
        <v>581</v>
      </c>
      <c r="D121" s="750" t="s">
        <v>582</v>
      </c>
      <c r="E121" s="751">
        <v>50113001</v>
      </c>
      <c r="F121" s="750" t="s">
        <v>598</v>
      </c>
      <c r="G121" s="749" t="s">
        <v>599</v>
      </c>
      <c r="H121" s="749">
        <v>132086</v>
      </c>
      <c r="I121" s="749">
        <v>32086</v>
      </c>
      <c r="J121" s="749" t="s">
        <v>799</v>
      </c>
      <c r="K121" s="749" t="s">
        <v>800</v>
      </c>
      <c r="L121" s="752">
        <v>19.333999999999996</v>
      </c>
      <c r="M121" s="752">
        <v>5</v>
      </c>
      <c r="N121" s="753">
        <v>96.669999999999987</v>
      </c>
    </row>
    <row r="122" spans="1:14" ht="14.4" customHeight="1" x14ac:dyDescent="0.3">
      <c r="A122" s="747" t="s">
        <v>566</v>
      </c>
      <c r="B122" s="748" t="s">
        <v>567</v>
      </c>
      <c r="C122" s="749" t="s">
        <v>581</v>
      </c>
      <c r="D122" s="750" t="s">
        <v>582</v>
      </c>
      <c r="E122" s="751">
        <v>50113001</v>
      </c>
      <c r="F122" s="750" t="s">
        <v>598</v>
      </c>
      <c r="G122" s="749" t="s">
        <v>599</v>
      </c>
      <c r="H122" s="749">
        <v>159672</v>
      </c>
      <c r="I122" s="749">
        <v>59672</v>
      </c>
      <c r="J122" s="749" t="s">
        <v>801</v>
      </c>
      <c r="K122" s="749" t="s">
        <v>802</v>
      </c>
      <c r="L122" s="752">
        <v>47.050000000000004</v>
      </c>
      <c r="M122" s="752">
        <v>2</v>
      </c>
      <c r="N122" s="753">
        <v>94.100000000000009</v>
      </c>
    </row>
    <row r="123" spans="1:14" ht="14.4" customHeight="1" x14ac:dyDescent="0.3">
      <c r="A123" s="747" t="s">
        <v>566</v>
      </c>
      <c r="B123" s="748" t="s">
        <v>567</v>
      </c>
      <c r="C123" s="749" t="s">
        <v>581</v>
      </c>
      <c r="D123" s="750" t="s">
        <v>582</v>
      </c>
      <c r="E123" s="751">
        <v>50113001</v>
      </c>
      <c r="F123" s="750" t="s">
        <v>598</v>
      </c>
      <c r="G123" s="749" t="s">
        <v>608</v>
      </c>
      <c r="H123" s="749">
        <v>150316</v>
      </c>
      <c r="I123" s="749">
        <v>50316</v>
      </c>
      <c r="J123" s="749" t="s">
        <v>803</v>
      </c>
      <c r="K123" s="749" t="s">
        <v>607</v>
      </c>
      <c r="L123" s="752">
        <v>69.373333333333335</v>
      </c>
      <c r="M123" s="752">
        <v>3</v>
      </c>
      <c r="N123" s="753">
        <v>208.12</v>
      </c>
    </row>
    <row r="124" spans="1:14" ht="14.4" customHeight="1" x14ac:dyDescent="0.3">
      <c r="A124" s="747" t="s">
        <v>566</v>
      </c>
      <c r="B124" s="748" t="s">
        <v>567</v>
      </c>
      <c r="C124" s="749" t="s">
        <v>581</v>
      </c>
      <c r="D124" s="750" t="s">
        <v>582</v>
      </c>
      <c r="E124" s="751">
        <v>50113001</v>
      </c>
      <c r="F124" s="750" t="s">
        <v>598</v>
      </c>
      <c r="G124" s="749" t="s">
        <v>608</v>
      </c>
      <c r="H124" s="749">
        <v>845240</v>
      </c>
      <c r="I124" s="749">
        <v>109799</v>
      </c>
      <c r="J124" s="749" t="s">
        <v>804</v>
      </c>
      <c r="K124" s="749" t="s">
        <v>805</v>
      </c>
      <c r="L124" s="752">
        <v>80.724615384615376</v>
      </c>
      <c r="M124" s="752">
        <v>26</v>
      </c>
      <c r="N124" s="753">
        <v>2098.8399999999997</v>
      </c>
    </row>
    <row r="125" spans="1:14" ht="14.4" customHeight="1" x14ac:dyDescent="0.3">
      <c r="A125" s="747" t="s">
        <v>566</v>
      </c>
      <c r="B125" s="748" t="s">
        <v>567</v>
      </c>
      <c r="C125" s="749" t="s">
        <v>581</v>
      </c>
      <c r="D125" s="750" t="s">
        <v>582</v>
      </c>
      <c r="E125" s="751">
        <v>50113001</v>
      </c>
      <c r="F125" s="750" t="s">
        <v>598</v>
      </c>
      <c r="G125" s="749" t="s">
        <v>608</v>
      </c>
      <c r="H125" s="749">
        <v>131934</v>
      </c>
      <c r="I125" s="749">
        <v>31934</v>
      </c>
      <c r="J125" s="749" t="s">
        <v>806</v>
      </c>
      <c r="K125" s="749" t="s">
        <v>807</v>
      </c>
      <c r="L125" s="752">
        <v>49.824999999999989</v>
      </c>
      <c r="M125" s="752">
        <v>2</v>
      </c>
      <c r="N125" s="753">
        <v>99.649999999999977</v>
      </c>
    </row>
    <row r="126" spans="1:14" ht="14.4" customHeight="1" x14ac:dyDescent="0.3">
      <c r="A126" s="747" t="s">
        <v>566</v>
      </c>
      <c r="B126" s="748" t="s">
        <v>567</v>
      </c>
      <c r="C126" s="749" t="s">
        <v>581</v>
      </c>
      <c r="D126" s="750" t="s">
        <v>582</v>
      </c>
      <c r="E126" s="751">
        <v>50113001</v>
      </c>
      <c r="F126" s="750" t="s">
        <v>598</v>
      </c>
      <c r="G126" s="749" t="s">
        <v>599</v>
      </c>
      <c r="H126" s="749">
        <v>112023</v>
      </c>
      <c r="I126" s="749">
        <v>12023</v>
      </c>
      <c r="J126" s="749" t="s">
        <v>808</v>
      </c>
      <c r="K126" s="749" t="s">
        <v>809</v>
      </c>
      <c r="L126" s="752">
        <v>72.25</v>
      </c>
      <c r="M126" s="752">
        <v>1</v>
      </c>
      <c r="N126" s="753">
        <v>72.25</v>
      </c>
    </row>
    <row r="127" spans="1:14" ht="14.4" customHeight="1" x14ac:dyDescent="0.3">
      <c r="A127" s="747" t="s">
        <v>566</v>
      </c>
      <c r="B127" s="748" t="s">
        <v>567</v>
      </c>
      <c r="C127" s="749" t="s">
        <v>581</v>
      </c>
      <c r="D127" s="750" t="s">
        <v>582</v>
      </c>
      <c r="E127" s="751">
        <v>50113001</v>
      </c>
      <c r="F127" s="750" t="s">
        <v>598</v>
      </c>
      <c r="G127" s="749" t="s">
        <v>599</v>
      </c>
      <c r="H127" s="749">
        <v>840155</v>
      </c>
      <c r="I127" s="749">
        <v>0</v>
      </c>
      <c r="J127" s="749" t="s">
        <v>810</v>
      </c>
      <c r="K127" s="749" t="s">
        <v>568</v>
      </c>
      <c r="L127" s="752">
        <v>61.977333333333334</v>
      </c>
      <c r="M127" s="752">
        <v>15</v>
      </c>
      <c r="N127" s="753">
        <v>929.66</v>
      </c>
    </row>
    <row r="128" spans="1:14" ht="14.4" customHeight="1" x14ac:dyDescent="0.3">
      <c r="A128" s="747" t="s">
        <v>566</v>
      </c>
      <c r="B128" s="748" t="s">
        <v>567</v>
      </c>
      <c r="C128" s="749" t="s">
        <v>581</v>
      </c>
      <c r="D128" s="750" t="s">
        <v>582</v>
      </c>
      <c r="E128" s="751">
        <v>50113001</v>
      </c>
      <c r="F128" s="750" t="s">
        <v>598</v>
      </c>
      <c r="G128" s="749" t="s">
        <v>599</v>
      </c>
      <c r="H128" s="749">
        <v>100643</v>
      </c>
      <c r="I128" s="749">
        <v>643</v>
      </c>
      <c r="J128" s="749" t="s">
        <v>811</v>
      </c>
      <c r="K128" s="749" t="s">
        <v>812</v>
      </c>
      <c r="L128" s="752">
        <v>63.640000000000015</v>
      </c>
      <c r="M128" s="752">
        <v>1</v>
      </c>
      <c r="N128" s="753">
        <v>63.640000000000015</v>
      </c>
    </row>
    <row r="129" spans="1:14" ht="14.4" customHeight="1" x14ac:dyDescent="0.3">
      <c r="A129" s="747" t="s">
        <v>566</v>
      </c>
      <c r="B129" s="748" t="s">
        <v>567</v>
      </c>
      <c r="C129" s="749" t="s">
        <v>581</v>
      </c>
      <c r="D129" s="750" t="s">
        <v>582</v>
      </c>
      <c r="E129" s="751">
        <v>50113001</v>
      </c>
      <c r="F129" s="750" t="s">
        <v>598</v>
      </c>
      <c r="G129" s="749" t="s">
        <v>608</v>
      </c>
      <c r="H129" s="749">
        <v>166030</v>
      </c>
      <c r="I129" s="749">
        <v>66030</v>
      </c>
      <c r="J129" s="749" t="s">
        <v>813</v>
      </c>
      <c r="K129" s="749" t="s">
        <v>814</v>
      </c>
      <c r="L129" s="752">
        <v>29.87</v>
      </c>
      <c r="M129" s="752">
        <v>1</v>
      </c>
      <c r="N129" s="753">
        <v>29.87</v>
      </c>
    </row>
    <row r="130" spans="1:14" ht="14.4" customHeight="1" x14ac:dyDescent="0.3">
      <c r="A130" s="747" t="s">
        <v>566</v>
      </c>
      <c r="B130" s="748" t="s">
        <v>567</v>
      </c>
      <c r="C130" s="749" t="s">
        <v>581</v>
      </c>
      <c r="D130" s="750" t="s">
        <v>582</v>
      </c>
      <c r="E130" s="751">
        <v>50113001</v>
      </c>
      <c r="F130" s="750" t="s">
        <v>598</v>
      </c>
      <c r="G130" s="749" t="s">
        <v>608</v>
      </c>
      <c r="H130" s="749">
        <v>987473</v>
      </c>
      <c r="I130" s="749">
        <v>146894</v>
      </c>
      <c r="J130" s="749" t="s">
        <v>815</v>
      </c>
      <c r="K130" s="749" t="s">
        <v>816</v>
      </c>
      <c r="L130" s="752">
        <v>21.96</v>
      </c>
      <c r="M130" s="752">
        <v>2</v>
      </c>
      <c r="N130" s="753">
        <v>43.92</v>
      </c>
    </row>
    <row r="131" spans="1:14" ht="14.4" customHeight="1" x14ac:dyDescent="0.3">
      <c r="A131" s="747" t="s">
        <v>566</v>
      </c>
      <c r="B131" s="748" t="s">
        <v>567</v>
      </c>
      <c r="C131" s="749" t="s">
        <v>581</v>
      </c>
      <c r="D131" s="750" t="s">
        <v>582</v>
      </c>
      <c r="E131" s="751">
        <v>50113001</v>
      </c>
      <c r="F131" s="750" t="s">
        <v>598</v>
      </c>
      <c r="G131" s="749" t="s">
        <v>608</v>
      </c>
      <c r="H131" s="749">
        <v>989453</v>
      </c>
      <c r="I131" s="749">
        <v>146899</v>
      </c>
      <c r="J131" s="749" t="s">
        <v>815</v>
      </c>
      <c r="K131" s="749" t="s">
        <v>817</v>
      </c>
      <c r="L131" s="752">
        <v>45.533333333333339</v>
      </c>
      <c r="M131" s="752">
        <v>6</v>
      </c>
      <c r="N131" s="753">
        <v>273.20000000000005</v>
      </c>
    </row>
    <row r="132" spans="1:14" ht="14.4" customHeight="1" x14ac:dyDescent="0.3">
      <c r="A132" s="747" t="s">
        <v>566</v>
      </c>
      <c r="B132" s="748" t="s">
        <v>567</v>
      </c>
      <c r="C132" s="749" t="s">
        <v>581</v>
      </c>
      <c r="D132" s="750" t="s">
        <v>582</v>
      </c>
      <c r="E132" s="751">
        <v>50113013</v>
      </c>
      <c r="F132" s="750" t="s">
        <v>818</v>
      </c>
      <c r="G132" s="749" t="s">
        <v>608</v>
      </c>
      <c r="H132" s="749">
        <v>185525</v>
      </c>
      <c r="I132" s="749">
        <v>85525</v>
      </c>
      <c r="J132" s="749" t="s">
        <v>819</v>
      </c>
      <c r="K132" s="749" t="s">
        <v>820</v>
      </c>
      <c r="L132" s="752">
        <v>111.32</v>
      </c>
      <c r="M132" s="752">
        <v>1</v>
      </c>
      <c r="N132" s="753">
        <v>111.32</v>
      </c>
    </row>
    <row r="133" spans="1:14" ht="14.4" customHeight="1" x14ac:dyDescent="0.3">
      <c r="A133" s="747" t="s">
        <v>566</v>
      </c>
      <c r="B133" s="748" t="s">
        <v>567</v>
      </c>
      <c r="C133" s="749" t="s">
        <v>581</v>
      </c>
      <c r="D133" s="750" t="s">
        <v>582</v>
      </c>
      <c r="E133" s="751">
        <v>50113013</v>
      </c>
      <c r="F133" s="750" t="s">
        <v>818</v>
      </c>
      <c r="G133" s="749" t="s">
        <v>608</v>
      </c>
      <c r="H133" s="749">
        <v>203097</v>
      </c>
      <c r="I133" s="749">
        <v>203097</v>
      </c>
      <c r="J133" s="749" t="s">
        <v>821</v>
      </c>
      <c r="K133" s="749" t="s">
        <v>822</v>
      </c>
      <c r="L133" s="752">
        <v>167.53999999999994</v>
      </c>
      <c r="M133" s="752">
        <v>1</v>
      </c>
      <c r="N133" s="753">
        <v>167.53999999999994</v>
      </c>
    </row>
    <row r="134" spans="1:14" ht="14.4" customHeight="1" x14ac:dyDescent="0.3">
      <c r="A134" s="747" t="s">
        <v>566</v>
      </c>
      <c r="B134" s="748" t="s">
        <v>567</v>
      </c>
      <c r="C134" s="749" t="s">
        <v>581</v>
      </c>
      <c r="D134" s="750" t="s">
        <v>582</v>
      </c>
      <c r="E134" s="751">
        <v>50113013</v>
      </c>
      <c r="F134" s="750" t="s">
        <v>818</v>
      </c>
      <c r="G134" s="749" t="s">
        <v>599</v>
      </c>
      <c r="H134" s="749">
        <v>172972</v>
      </c>
      <c r="I134" s="749">
        <v>72972</v>
      </c>
      <c r="J134" s="749" t="s">
        <v>823</v>
      </c>
      <c r="K134" s="749" t="s">
        <v>824</v>
      </c>
      <c r="L134" s="752">
        <v>181.64999999999998</v>
      </c>
      <c r="M134" s="752">
        <v>8</v>
      </c>
      <c r="N134" s="753">
        <v>1453.1999999999998</v>
      </c>
    </row>
    <row r="135" spans="1:14" ht="14.4" customHeight="1" x14ac:dyDescent="0.3">
      <c r="A135" s="747" t="s">
        <v>566</v>
      </c>
      <c r="B135" s="748" t="s">
        <v>567</v>
      </c>
      <c r="C135" s="749" t="s">
        <v>581</v>
      </c>
      <c r="D135" s="750" t="s">
        <v>582</v>
      </c>
      <c r="E135" s="751">
        <v>50113013</v>
      </c>
      <c r="F135" s="750" t="s">
        <v>818</v>
      </c>
      <c r="G135" s="749" t="s">
        <v>608</v>
      </c>
      <c r="H135" s="749">
        <v>105951</v>
      </c>
      <c r="I135" s="749">
        <v>5951</v>
      </c>
      <c r="J135" s="749" t="s">
        <v>825</v>
      </c>
      <c r="K135" s="749" t="s">
        <v>826</v>
      </c>
      <c r="L135" s="752">
        <v>114.5466666666667</v>
      </c>
      <c r="M135" s="752">
        <v>6</v>
      </c>
      <c r="N135" s="753">
        <v>687.2800000000002</v>
      </c>
    </row>
    <row r="136" spans="1:14" ht="14.4" customHeight="1" x14ac:dyDescent="0.3">
      <c r="A136" s="747" t="s">
        <v>566</v>
      </c>
      <c r="B136" s="748" t="s">
        <v>567</v>
      </c>
      <c r="C136" s="749" t="s">
        <v>581</v>
      </c>
      <c r="D136" s="750" t="s">
        <v>582</v>
      </c>
      <c r="E136" s="751">
        <v>50113013</v>
      </c>
      <c r="F136" s="750" t="s">
        <v>818</v>
      </c>
      <c r="G136" s="749" t="s">
        <v>599</v>
      </c>
      <c r="H136" s="749">
        <v>164831</v>
      </c>
      <c r="I136" s="749">
        <v>64831</v>
      </c>
      <c r="J136" s="749" t="s">
        <v>827</v>
      </c>
      <c r="K136" s="749" t="s">
        <v>828</v>
      </c>
      <c r="L136" s="752">
        <v>198.87999999999874</v>
      </c>
      <c r="M136" s="752">
        <v>24.40000000000008</v>
      </c>
      <c r="N136" s="753">
        <v>4852.671999999985</v>
      </c>
    </row>
    <row r="137" spans="1:14" ht="14.4" customHeight="1" x14ac:dyDescent="0.3">
      <c r="A137" s="747" t="s">
        <v>566</v>
      </c>
      <c r="B137" s="748" t="s">
        <v>567</v>
      </c>
      <c r="C137" s="749" t="s">
        <v>581</v>
      </c>
      <c r="D137" s="750" t="s">
        <v>582</v>
      </c>
      <c r="E137" s="751">
        <v>50113013</v>
      </c>
      <c r="F137" s="750" t="s">
        <v>818</v>
      </c>
      <c r="G137" s="749" t="s">
        <v>599</v>
      </c>
      <c r="H137" s="749">
        <v>164835</v>
      </c>
      <c r="I137" s="749">
        <v>64835</v>
      </c>
      <c r="J137" s="749" t="s">
        <v>829</v>
      </c>
      <c r="K137" s="749" t="s">
        <v>830</v>
      </c>
      <c r="L137" s="752">
        <v>143.66</v>
      </c>
      <c r="M137" s="752">
        <v>0.2</v>
      </c>
      <c r="N137" s="753">
        <v>28.731999999999999</v>
      </c>
    </row>
    <row r="138" spans="1:14" ht="14.4" customHeight="1" x14ac:dyDescent="0.3">
      <c r="A138" s="747" t="s">
        <v>566</v>
      </c>
      <c r="B138" s="748" t="s">
        <v>567</v>
      </c>
      <c r="C138" s="749" t="s">
        <v>581</v>
      </c>
      <c r="D138" s="750" t="s">
        <v>582</v>
      </c>
      <c r="E138" s="751">
        <v>50113013</v>
      </c>
      <c r="F138" s="750" t="s">
        <v>818</v>
      </c>
      <c r="G138" s="749" t="s">
        <v>599</v>
      </c>
      <c r="H138" s="749">
        <v>193922</v>
      </c>
      <c r="I138" s="749">
        <v>93922</v>
      </c>
      <c r="J138" s="749" t="s">
        <v>831</v>
      </c>
      <c r="K138" s="749" t="s">
        <v>832</v>
      </c>
      <c r="L138" s="752">
        <v>382.04</v>
      </c>
      <c r="M138" s="752">
        <v>1</v>
      </c>
      <c r="N138" s="753">
        <v>382.04</v>
      </c>
    </row>
    <row r="139" spans="1:14" ht="14.4" customHeight="1" x14ac:dyDescent="0.3">
      <c r="A139" s="747" t="s">
        <v>566</v>
      </c>
      <c r="B139" s="748" t="s">
        <v>567</v>
      </c>
      <c r="C139" s="749" t="s">
        <v>581</v>
      </c>
      <c r="D139" s="750" t="s">
        <v>582</v>
      </c>
      <c r="E139" s="751">
        <v>50113013</v>
      </c>
      <c r="F139" s="750" t="s">
        <v>818</v>
      </c>
      <c r="G139" s="749" t="s">
        <v>608</v>
      </c>
      <c r="H139" s="749">
        <v>849655</v>
      </c>
      <c r="I139" s="749">
        <v>129836</v>
      </c>
      <c r="J139" s="749" t="s">
        <v>833</v>
      </c>
      <c r="K139" s="749" t="s">
        <v>834</v>
      </c>
      <c r="L139" s="752">
        <v>262.90000000000003</v>
      </c>
      <c r="M139" s="752">
        <v>15.199999999999998</v>
      </c>
      <c r="N139" s="753">
        <v>3996.0799999999995</v>
      </c>
    </row>
    <row r="140" spans="1:14" ht="14.4" customHeight="1" x14ac:dyDescent="0.3">
      <c r="A140" s="747" t="s">
        <v>566</v>
      </c>
      <c r="B140" s="748" t="s">
        <v>567</v>
      </c>
      <c r="C140" s="749" t="s">
        <v>581</v>
      </c>
      <c r="D140" s="750" t="s">
        <v>582</v>
      </c>
      <c r="E140" s="751">
        <v>50113013</v>
      </c>
      <c r="F140" s="750" t="s">
        <v>818</v>
      </c>
      <c r="G140" s="749" t="s">
        <v>599</v>
      </c>
      <c r="H140" s="749">
        <v>844576</v>
      </c>
      <c r="I140" s="749">
        <v>100339</v>
      </c>
      <c r="J140" s="749" t="s">
        <v>835</v>
      </c>
      <c r="K140" s="749" t="s">
        <v>836</v>
      </c>
      <c r="L140" s="752">
        <v>97.61</v>
      </c>
      <c r="M140" s="752">
        <v>2</v>
      </c>
      <c r="N140" s="753">
        <v>195.22</v>
      </c>
    </row>
    <row r="141" spans="1:14" ht="14.4" customHeight="1" x14ac:dyDescent="0.3">
      <c r="A141" s="747" t="s">
        <v>566</v>
      </c>
      <c r="B141" s="748" t="s">
        <v>567</v>
      </c>
      <c r="C141" s="749" t="s">
        <v>581</v>
      </c>
      <c r="D141" s="750" t="s">
        <v>582</v>
      </c>
      <c r="E141" s="751">
        <v>50113013</v>
      </c>
      <c r="F141" s="750" t="s">
        <v>818</v>
      </c>
      <c r="G141" s="749" t="s">
        <v>599</v>
      </c>
      <c r="H141" s="749">
        <v>101066</v>
      </c>
      <c r="I141" s="749">
        <v>1066</v>
      </c>
      <c r="J141" s="749" t="s">
        <v>837</v>
      </c>
      <c r="K141" s="749" t="s">
        <v>838</v>
      </c>
      <c r="L141" s="752">
        <v>54.054999999999993</v>
      </c>
      <c r="M141" s="752">
        <v>10</v>
      </c>
      <c r="N141" s="753">
        <v>540.54999999999995</v>
      </c>
    </row>
    <row r="142" spans="1:14" ht="14.4" customHeight="1" x14ac:dyDescent="0.3">
      <c r="A142" s="747" t="s">
        <v>566</v>
      </c>
      <c r="B142" s="748" t="s">
        <v>567</v>
      </c>
      <c r="C142" s="749" t="s">
        <v>581</v>
      </c>
      <c r="D142" s="750" t="s">
        <v>582</v>
      </c>
      <c r="E142" s="751">
        <v>50113013</v>
      </c>
      <c r="F142" s="750" t="s">
        <v>818</v>
      </c>
      <c r="G142" s="749" t="s">
        <v>599</v>
      </c>
      <c r="H142" s="749">
        <v>148262</v>
      </c>
      <c r="I142" s="749">
        <v>48262</v>
      </c>
      <c r="J142" s="749" t="s">
        <v>837</v>
      </c>
      <c r="K142" s="749" t="s">
        <v>839</v>
      </c>
      <c r="L142" s="752">
        <v>37.42</v>
      </c>
      <c r="M142" s="752">
        <v>1</v>
      </c>
      <c r="N142" s="753">
        <v>37.42</v>
      </c>
    </row>
    <row r="143" spans="1:14" ht="14.4" customHeight="1" x14ac:dyDescent="0.3">
      <c r="A143" s="747" t="s">
        <v>566</v>
      </c>
      <c r="B143" s="748" t="s">
        <v>567</v>
      </c>
      <c r="C143" s="749" t="s">
        <v>581</v>
      </c>
      <c r="D143" s="750" t="s">
        <v>582</v>
      </c>
      <c r="E143" s="751">
        <v>50113013</v>
      </c>
      <c r="F143" s="750" t="s">
        <v>818</v>
      </c>
      <c r="G143" s="749" t="s">
        <v>599</v>
      </c>
      <c r="H143" s="749">
        <v>207280</v>
      </c>
      <c r="I143" s="749">
        <v>207280</v>
      </c>
      <c r="J143" s="749" t="s">
        <v>840</v>
      </c>
      <c r="K143" s="749" t="s">
        <v>619</v>
      </c>
      <c r="L143" s="752">
        <v>129.97999999999999</v>
      </c>
      <c r="M143" s="752">
        <v>2</v>
      </c>
      <c r="N143" s="753">
        <v>259.95999999999998</v>
      </c>
    </row>
    <row r="144" spans="1:14" ht="14.4" customHeight="1" x14ac:dyDescent="0.3">
      <c r="A144" s="747" t="s">
        <v>566</v>
      </c>
      <c r="B144" s="748" t="s">
        <v>567</v>
      </c>
      <c r="C144" s="749" t="s">
        <v>581</v>
      </c>
      <c r="D144" s="750" t="s">
        <v>582</v>
      </c>
      <c r="E144" s="751">
        <v>50113013</v>
      </c>
      <c r="F144" s="750" t="s">
        <v>818</v>
      </c>
      <c r="G144" s="749" t="s">
        <v>599</v>
      </c>
      <c r="H144" s="749">
        <v>96414</v>
      </c>
      <c r="I144" s="749">
        <v>96414</v>
      </c>
      <c r="J144" s="749" t="s">
        <v>841</v>
      </c>
      <c r="K144" s="749" t="s">
        <v>842</v>
      </c>
      <c r="L144" s="752">
        <v>58.739999999999995</v>
      </c>
      <c r="M144" s="752">
        <v>1</v>
      </c>
      <c r="N144" s="753">
        <v>58.739999999999995</v>
      </c>
    </row>
    <row r="145" spans="1:14" ht="14.4" customHeight="1" x14ac:dyDescent="0.3">
      <c r="A145" s="747" t="s">
        <v>566</v>
      </c>
      <c r="B145" s="748" t="s">
        <v>567</v>
      </c>
      <c r="C145" s="749" t="s">
        <v>581</v>
      </c>
      <c r="D145" s="750" t="s">
        <v>582</v>
      </c>
      <c r="E145" s="751">
        <v>50113013</v>
      </c>
      <c r="F145" s="750" t="s">
        <v>818</v>
      </c>
      <c r="G145" s="749" t="s">
        <v>608</v>
      </c>
      <c r="H145" s="749">
        <v>111592</v>
      </c>
      <c r="I145" s="749">
        <v>11592</v>
      </c>
      <c r="J145" s="749" t="s">
        <v>843</v>
      </c>
      <c r="K145" s="749" t="s">
        <v>844</v>
      </c>
      <c r="L145" s="752">
        <v>384.73</v>
      </c>
      <c r="M145" s="752">
        <v>0.3</v>
      </c>
      <c r="N145" s="753">
        <v>115.419</v>
      </c>
    </row>
    <row r="146" spans="1:14" ht="14.4" customHeight="1" x14ac:dyDescent="0.3">
      <c r="A146" s="747" t="s">
        <v>566</v>
      </c>
      <c r="B146" s="748" t="s">
        <v>567</v>
      </c>
      <c r="C146" s="749" t="s">
        <v>581</v>
      </c>
      <c r="D146" s="750" t="s">
        <v>582</v>
      </c>
      <c r="E146" s="751">
        <v>50113013</v>
      </c>
      <c r="F146" s="750" t="s">
        <v>818</v>
      </c>
      <c r="G146" s="749" t="s">
        <v>599</v>
      </c>
      <c r="H146" s="749">
        <v>155636</v>
      </c>
      <c r="I146" s="749">
        <v>55636</v>
      </c>
      <c r="J146" s="749" t="s">
        <v>845</v>
      </c>
      <c r="K146" s="749" t="s">
        <v>846</v>
      </c>
      <c r="L146" s="752">
        <v>52.669999999999995</v>
      </c>
      <c r="M146" s="752">
        <v>3</v>
      </c>
      <c r="N146" s="753">
        <v>158.01</v>
      </c>
    </row>
    <row r="147" spans="1:14" ht="14.4" customHeight="1" x14ac:dyDescent="0.3">
      <c r="A147" s="747" t="s">
        <v>566</v>
      </c>
      <c r="B147" s="748" t="s">
        <v>567</v>
      </c>
      <c r="C147" s="749" t="s">
        <v>581</v>
      </c>
      <c r="D147" s="750" t="s">
        <v>582</v>
      </c>
      <c r="E147" s="751">
        <v>50113013</v>
      </c>
      <c r="F147" s="750" t="s">
        <v>818</v>
      </c>
      <c r="G147" s="749" t="s">
        <v>599</v>
      </c>
      <c r="H147" s="749">
        <v>207116</v>
      </c>
      <c r="I147" s="749">
        <v>207116</v>
      </c>
      <c r="J147" s="749" t="s">
        <v>847</v>
      </c>
      <c r="K147" s="749" t="s">
        <v>848</v>
      </c>
      <c r="L147" s="752">
        <v>419.51999999999992</v>
      </c>
      <c r="M147" s="752">
        <v>0.3</v>
      </c>
      <c r="N147" s="753">
        <v>125.85599999999997</v>
      </c>
    </row>
    <row r="148" spans="1:14" ht="14.4" customHeight="1" x14ac:dyDescent="0.3">
      <c r="A148" s="747" t="s">
        <v>566</v>
      </c>
      <c r="B148" s="748" t="s">
        <v>567</v>
      </c>
      <c r="C148" s="749" t="s">
        <v>581</v>
      </c>
      <c r="D148" s="750" t="s">
        <v>582</v>
      </c>
      <c r="E148" s="751">
        <v>50113013</v>
      </c>
      <c r="F148" s="750" t="s">
        <v>818</v>
      </c>
      <c r="G148" s="749" t="s">
        <v>599</v>
      </c>
      <c r="H148" s="749">
        <v>101076</v>
      </c>
      <c r="I148" s="749">
        <v>1076</v>
      </c>
      <c r="J148" s="749" t="s">
        <v>849</v>
      </c>
      <c r="K148" s="749" t="s">
        <v>764</v>
      </c>
      <c r="L148" s="752">
        <v>78.430000000000021</v>
      </c>
      <c r="M148" s="752">
        <v>1</v>
      </c>
      <c r="N148" s="753">
        <v>78.430000000000021</v>
      </c>
    </row>
    <row r="149" spans="1:14" ht="14.4" customHeight="1" x14ac:dyDescent="0.3">
      <c r="A149" s="747" t="s">
        <v>566</v>
      </c>
      <c r="B149" s="748" t="s">
        <v>567</v>
      </c>
      <c r="C149" s="749" t="s">
        <v>581</v>
      </c>
      <c r="D149" s="750" t="s">
        <v>582</v>
      </c>
      <c r="E149" s="751">
        <v>50113013</v>
      </c>
      <c r="F149" s="750" t="s">
        <v>818</v>
      </c>
      <c r="G149" s="749" t="s">
        <v>568</v>
      </c>
      <c r="H149" s="749">
        <v>201030</v>
      </c>
      <c r="I149" s="749">
        <v>201030</v>
      </c>
      <c r="J149" s="749" t="s">
        <v>850</v>
      </c>
      <c r="K149" s="749" t="s">
        <v>851</v>
      </c>
      <c r="L149" s="752">
        <v>26.971159420289858</v>
      </c>
      <c r="M149" s="752">
        <v>138</v>
      </c>
      <c r="N149" s="753">
        <v>3722.0200000000004</v>
      </c>
    </row>
    <row r="150" spans="1:14" ht="14.4" customHeight="1" x14ac:dyDescent="0.3">
      <c r="A150" s="747" t="s">
        <v>566</v>
      </c>
      <c r="B150" s="748" t="s">
        <v>567</v>
      </c>
      <c r="C150" s="749" t="s">
        <v>581</v>
      </c>
      <c r="D150" s="750" t="s">
        <v>582</v>
      </c>
      <c r="E150" s="751">
        <v>50113013</v>
      </c>
      <c r="F150" s="750" t="s">
        <v>818</v>
      </c>
      <c r="G150" s="749" t="s">
        <v>599</v>
      </c>
      <c r="H150" s="749">
        <v>116600</v>
      </c>
      <c r="I150" s="749">
        <v>16600</v>
      </c>
      <c r="J150" s="749" t="s">
        <v>852</v>
      </c>
      <c r="K150" s="749" t="s">
        <v>853</v>
      </c>
      <c r="L150" s="752">
        <v>25.15</v>
      </c>
      <c r="M150" s="752">
        <v>221</v>
      </c>
      <c r="N150" s="753">
        <v>5558.15</v>
      </c>
    </row>
    <row r="151" spans="1:14" ht="14.4" customHeight="1" x14ac:dyDescent="0.3">
      <c r="A151" s="747" t="s">
        <v>566</v>
      </c>
      <c r="B151" s="748" t="s">
        <v>567</v>
      </c>
      <c r="C151" s="749" t="s">
        <v>581</v>
      </c>
      <c r="D151" s="750" t="s">
        <v>582</v>
      </c>
      <c r="E151" s="751">
        <v>50113013</v>
      </c>
      <c r="F151" s="750" t="s">
        <v>818</v>
      </c>
      <c r="G151" s="749" t="s">
        <v>608</v>
      </c>
      <c r="H151" s="749">
        <v>166269</v>
      </c>
      <c r="I151" s="749">
        <v>166269</v>
      </c>
      <c r="J151" s="749" t="s">
        <v>854</v>
      </c>
      <c r="K151" s="749" t="s">
        <v>855</v>
      </c>
      <c r="L151" s="752">
        <v>52.88000000000001</v>
      </c>
      <c r="M151" s="752">
        <v>10</v>
      </c>
      <c r="N151" s="753">
        <v>528.80000000000007</v>
      </c>
    </row>
    <row r="152" spans="1:14" ht="14.4" customHeight="1" x14ac:dyDescent="0.3">
      <c r="A152" s="747" t="s">
        <v>566</v>
      </c>
      <c r="B152" s="748" t="s">
        <v>567</v>
      </c>
      <c r="C152" s="749" t="s">
        <v>581</v>
      </c>
      <c r="D152" s="750" t="s">
        <v>582</v>
      </c>
      <c r="E152" s="751">
        <v>50113013</v>
      </c>
      <c r="F152" s="750" t="s">
        <v>818</v>
      </c>
      <c r="G152" s="749" t="s">
        <v>599</v>
      </c>
      <c r="H152" s="749">
        <v>184895</v>
      </c>
      <c r="I152" s="749">
        <v>84895</v>
      </c>
      <c r="J152" s="749" t="s">
        <v>856</v>
      </c>
      <c r="K152" s="749" t="s">
        <v>857</v>
      </c>
      <c r="L152" s="752">
        <v>66.614999999999995</v>
      </c>
      <c r="M152" s="752">
        <v>2</v>
      </c>
      <c r="N152" s="753">
        <v>133.22999999999999</v>
      </c>
    </row>
    <row r="153" spans="1:14" ht="14.4" customHeight="1" x14ac:dyDescent="0.3">
      <c r="A153" s="747" t="s">
        <v>566</v>
      </c>
      <c r="B153" s="748" t="s">
        <v>567</v>
      </c>
      <c r="C153" s="749" t="s">
        <v>581</v>
      </c>
      <c r="D153" s="750" t="s">
        <v>582</v>
      </c>
      <c r="E153" s="751">
        <v>50113014</v>
      </c>
      <c r="F153" s="750" t="s">
        <v>858</v>
      </c>
      <c r="G153" s="749" t="s">
        <v>608</v>
      </c>
      <c r="H153" s="749">
        <v>164941</v>
      </c>
      <c r="I153" s="749">
        <v>64941</v>
      </c>
      <c r="J153" s="749" t="s">
        <v>859</v>
      </c>
      <c r="K153" s="749" t="s">
        <v>860</v>
      </c>
      <c r="L153" s="752">
        <v>59.459999999999994</v>
      </c>
      <c r="M153" s="752">
        <v>1</v>
      </c>
      <c r="N153" s="753">
        <v>59.459999999999994</v>
      </c>
    </row>
    <row r="154" spans="1:14" ht="14.4" customHeight="1" x14ac:dyDescent="0.3">
      <c r="A154" s="747" t="s">
        <v>566</v>
      </c>
      <c r="B154" s="748" t="s">
        <v>567</v>
      </c>
      <c r="C154" s="749" t="s">
        <v>581</v>
      </c>
      <c r="D154" s="750" t="s">
        <v>582</v>
      </c>
      <c r="E154" s="751">
        <v>50113014</v>
      </c>
      <c r="F154" s="750" t="s">
        <v>858</v>
      </c>
      <c r="G154" s="749" t="s">
        <v>608</v>
      </c>
      <c r="H154" s="749">
        <v>164401</v>
      </c>
      <c r="I154" s="749">
        <v>164401</v>
      </c>
      <c r="J154" s="749" t="s">
        <v>861</v>
      </c>
      <c r="K154" s="749" t="s">
        <v>862</v>
      </c>
      <c r="L154" s="752">
        <v>148.5</v>
      </c>
      <c r="M154" s="752">
        <v>0.5</v>
      </c>
      <c r="N154" s="753">
        <v>74.25</v>
      </c>
    </row>
    <row r="155" spans="1:14" ht="14.4" customHeight="1" x14ac:dyDescent="0.3">
      <c r="A155" s="747" t="s">
        <v>566</v>
      </c>
      <c r="B155" s="748" t="s">
        <v>567</v>
      </c>
      <c r="C155" s="749" t="s">
        <v>586</v>
      </c>
      <c r="D155" s="750" t="s">
        <v>587</v>
      </c>
      <c r="E155" s="751">
        <v>50113001</v>
      </c>
      <c r="F155" s="750" t="s">
        <v>598</v>
      </c>
      <c r="G155" s="749" t="s">
        <v>599</v>
      </c>
      <c r="H155" s="749">
        <v>100362</v>
      </c>
      <c r="I155" s="749">
        <v>362</v>
      </c>
      <c r="J155" s="749" t="s">
        <v>604</v>
      </c>
      <c r="K155" s="749" t="s">
        <v>605</v>
      </c>
      <c r="L155" s="752">
        <v>86.43</v>
      </c>
      <c r="M155" s="752">
        <v>1</v>
      </c>
      <c r="N155" s="753">
        <v>86.43</v>
      </c>
    </row>
    <row r="156" spans="1:14" ht="14.4" customHeight="1" x14ac:dyDescent="0.3">
      <c r="A156" s="747" t="s">
        <v>566</v>
      </c>
      <c r="B156" s="748" t="s">
        <v>567</v>
      </c>
      <c r="C156" s="749" t="s">
        <v>586</v>
      </c>
      <c r="D156" s="750" t="s">
        <v>587</v>
      </c>
      <c r="E156" s="751">
        <v>50113001</v>
      </c>
      <c r="F156" s="750" t="s">
        <v>598</v>
      </c>
      <c r="G156" s="749" t="s">
        <v>599</v>
      </c>
      <c r="H156" s="749">
        <v>202701</v>
      </c>
      <c r="I156" s="749">
        <v>202701</v>
      </c>
      <c r="J156" s="749" t="s">
        <v>606</v>
      </c>
      <c r="K156" s="749" t="s">
        <v>863</v>
      </c>
      <c r="L156" s="752">
        <v>116.52</v>
      </c>
      <c r="M156" s="752">
        <v>1</v>
      </c>
      <c r="N156" s="753">
        <v>116.52</v>
      </c>
    </row>
    <row r="157" spans="1:14" ht="14.4" customHeight="1" x14ac:dyDescent="0.3">
      <c r="A157" s="747" t="s">
        <v>566</v>
      </c>
      <c r="B157" s="748" t="s">
        <v>567</v>
      </c>
      <c r="C157" s="749" t="s">
        <v>586</v>
      </c>
      <c r="D157" s="750" t="s">
        <v>587</v>
      </c>
      <c r="E157" s="751">
        <v>50113001</v>
      </c>
      <c r="F157" s="750" t="s">
        <v>598</v>
      </c>
      <c r="G157" s="749" t="s">
        <v>599</v>
      </c>
      <c r="H157" s="749">
        <v>845008</v>
      </c>
      <c r="I157" s="749">
        <v>107806</v>
      </c>
      <c r="J157" s="749" t="s">
        <v>606</v>
      </c>
      <c r="K157" s="749" t="s">
        <v>607</v>
      </c>
      <c r="L157" s="752">
        <v>61.202000000000012</v>
      </c>
      <c r="M157" s="752">
        <v>5</v>
      </c>
      <c r="N157" s="753">
        <v>306.01000000000005</v>
      </c>
    </row>
    <row r="158" spans="1:14" ht="14.4" customHeight="1" x14ac:dyDescent="0.3">
      <c r="A158" s="747" t="s">
        <v>566</v>
      </c>
      <c r="B158" s="748" t="s">
        <v>567</v>
      </c>
      <c r="C158" s="749" t="s">
        <v>586</v>
      </c>
      <c r="D158" s="750" t="s">
        <v>587</v>
      </c>
      <c r="E158" s="751">
        <v>50113001</v>
      </c>
      <c r="F158" s="750" t="s">
        <v>598</v>
      </c>
      <c r="G158" s="749" t="s">
        <v>608</v>
      </c>
      <c r="H158" s="749">
        <v>102945</v>
      </c>
      <c r="I158" s="749">
        <v>2945</v>
      </c>
      <c r="J158" s="749" t="s">
        <v>609</v>
      </c>
      <c r="K158" s="749" t="s">
        <v>610</v>
      </c>
      <c r="L158" s="752">
        <v>8.67</v>
      </c>
      <c r="M158" s="752">
        <v>1</v>
      </c>
      <c r="N158" s="753">
        <v>8.67</v>
      </c>
    </row>
    <row r="159" spans="1:14" ht="14.4" customHeight="1" x14ac:dyDescent="0.3">
      <c r="A159" s="747" t="s">
        <v>566</v>
      </c>
      <c r="B159" s="748" t="s">
        <v>567</v>
      </c>
      <c r="C159" s="749" t="s">
        <v>586</v>
      </c>
      <c r="D159" s="750" t="s">
        <v>587</v>
      </c>
      <c r="E159" s="751">
        <v>50113001</v>
      </c>
      <c r="F159" s="750" t="s">
        <v>598</v>
      </c>
      <c r="G159" s="749" t="s">
        <v>599</v>
      </c>
      <c r="H159" s="749">
        <v>176954</v>
      </c>
      <c r="I159" s="749">
        <v>176954</v>
      </c>
      <c r="J159" s="749" t="s">
        <v>864</v>
      </c>
      <c r="K159" s="749" t="s">
        <v>865</v>
      </c>
      <c r="L159" s="752">
        <v>95.229999999999961</v>
      </c>
      <c r="M159" s="752">
        <v>1</v>
      </c>
      <c r="N159" s="753">
        <v>95.229999999999961</v>
      </c>
    </row>
    <row r="160" spans="1:14" ht="14.4" customHeight="1" x14ac:dyDescent="0.3">
      <c r="A160" s="747" t="s">
        <v>566</v>
      </c>
      <c r="B160" s="748" t="s">
        <v>567</v>
      </c>
      <c r="C160" s="749" t="s">
        <v>586</v>
      </c>
      <c r="D160" s="750" t="s">
        <v>587</v>
      </c>
      <c r="E160" s="751">
        <v>50113001</v>
      </c>
      <c r="F160" s="750" t="s">
        <v>598</v>
      </c>
      <c r="G160" s="749" t="s">
        <v>599</v>
      </c>
      <c r="H160" s="749">
        <v>167547</v>
      </c>
      <c r="I160" s="749">
        <v>67547</v>
      </c>
      <c r="J160" s="749" t="s">
        <v>611</v>
      </c>
      <c r="K160" s="749" t="s">
        <v>612</v>
      </c>
      <c r="L160" s="752">
        <v>47.33</v>
      </c>
      <c r="M160" s="752">
        <v>4</v>
      </c>
      <c r="N160" s="753">
        <v>189.32</v>
      </c>
    </row>
    <row r="161" spans="1:14" ht="14.4" customHeight="1" x14ac:dyDescent="0.3">
      <c r="A161" s="747" t="s">
        <v>566</v>
      </c>
      <c r="B161" s="748" t="s">
        <v>567</v>
      </c>
      <c r="C161" s="749" t="s">
        <v>586</v>
      </c>
      <c r="D161" s="750" t="s">
        <v>587</v>
      </c>
      <c r="E161" s="751">
        <v>50113001</v>
      </c>
      <c r="F161" s="750" t="s">
        <v>598</v>
      </c>
      <c r="G161" s="749" t="s">
        <v>608</v>
      </c>
      <c r="H161" s="749">
        <v>127260</v>
      </c>
      <c r="I161" s="749">
        <v>127260</v>
      </c>
      <c r="J161" s="749" t="s">
        <v>866</v>
      </c>
      <c r="K161" s="749" t="s">
        <v>867</v>
      </c>
      <c r="L161" s="752">
        <v>16.200000000000003</v>
      </c>
      <c r="M161" s="752">
        <v>1</v>
      </c>
      <c r="N161" s="753">
        <v>16.200000000000003</v>
      </c>
    </row>
    <row r="162" spans="1:14" ht="14.4" customHeight="1" x14ac:dyDescent="0.3">
      <c r="A162" s="747" t="s">
        <v>566</v>
      </c>
      <c r="B162" s="748" t="s">
        <v>567</v>
      </c>
      <c r="C162" s="749" t="s">
        <v>586</v>
      </c>
      <c r="D162" s="750" t="s">
        <v>587</v>
      </c>
      <c r="E162" s="751">
        <v>50113001</v>
      </c>
      <c r="F162" s="750" t="s">
        <v>598</v>
      </c>
      <c r="G162" s="749" t="s">
        <v>608</v>
      </c>
      <c r="H162" s="749">
        <v>849444</v>
      </c>
      <c r="I162" s="749">
        <v>163085</v>
      </c>
      <c r="J162" s="749" t="s">
        <v>868</v>
      </c>
      <c r="K162" s="749" t="s">
        <v>869</v>
      </c>
      <c r="L162" s="752">
        <v>29.06</v>
      </c>
      <c r="M162" s="752">
        <v>1</v>
      </c>
      <c r="N162" s="753">
        <v>29.06</v>
      </c>
    </row>
    <row r="163" spans="1:14" ht="14.4" customHeight="1" x14ac:dyDescent="0.3">
      <c r="A163" s="747" t="s">
        <v>566</v>
      </c>
      <c r="B163" s="748" t="s">
        <v>567</v>
      </c>
      <c r="C163" s="749" t="s">
        <v>586</v>
      </c>
      <c r="D163" s="750" t="s">
        <v>587</v>
      </c>
      <c r="E163" s="751">
        <v>50113001</v>
      </c>
      <c r="F163" s="750" t="s">
        <v>598</v>
      </c>
      <c r="G163" s="749" t="s">
        <v>599</v>
      </c>
      <c r="H163" s="749">
        <v>145310</v>
      </c>
      <c r="I163" s="749">
        <v>45310</v>
      </c>
      <c r="J163" s="749" t="s">
        <v>870</v>
      </c>
      <c r="K163" s="749" t="s">
        <v>871</v>
      </c>
      <c r="L163" s="752">
        <v>44.640000000000015</v>
      </c>
      <c r="M163" s="752">
        <v>1</v>
      </c>
      <c r="N163" s="753">
        <v>44.640000000000015</v>
      </c>
    </row>
    <row r="164" spans="1:14" ht="14.4" customHeight="1" x14ac:dyDescent="0.3">
      <c r="A164" s="747" t="s">
        <v>566</v>
      </c>
      <c r="B164" s="748" t="s">
        <v>567</v>
      </c>
      <c r="C164" s="749" t="s">
        <v>586</v>
      </c>
      <c r="D164" s="750" t="s">
        <v>587</v>
      </c>
      <c r="E164" s="751">
        <v>50113001</v>
      </c>
      <c r="F164" s="750" t="s">
        <v>598</v>
      </c>
      <c r="G164" s="749" t="s">
        <v>599</v>
      </c>
      <c r="H164" s="749">
        <v>844960</v>
      </c>
      <c r="I164" s="749">
        <v>125114</v>
      </c>
      <c r="J164" s="749" t="s">
        <v>613</v>
      </c>
      <c r="K164" s="749" t="s">
        <v>872</v>
      </c>
      <c r="L164" s="752">
        <v>57.849999999999994</v>
      </c>
      <c r="M164" s="752">
        <v>2</v>
      </c>
      <c r="N164" s="753">
        <v>115.69999999999999</v>
      </c>
    </row>
    <row r="165" spans="1:14" ht="14.4" customHeight="1" x14ac:dyDescent="0.3">
      <c r="A165" s="747" t="s">
        <v>566</v>
      </c>
      <c r="B165" s="748" t="s">
        <v>567</v>
      </c>
      <c r="C165" s="749" t="s">
        <v>586</v>
      </c>
      <c r="D165" s="750" t="s">
        <v>587</v>
      </c>
      <c r="E165" s="751">
        <v>50113001</v>
      </c>
      <c r="F165" s="750" t="s">
        <v>598</v>
      </c>
      <c r="G165" s="749" t="s">
        <v>599</v>
      </c>
      <c r="H165" s="749">
        <v>847713</v>
      </c>
      <c r="I165" s="749">
        <v>125526</v>
      </c>
      <c r="J165" s="749" t="s">
        <v>873</v>
      </c>
      <c r="K165" s="749" t="s">
        <v>874</v>
      </c>
      <c r="L165" s="752">
        <v>84.29</v>
      </c>
      <c r="M165" s="752">
        <v>3</v>
      </c>
      <c r="N165" s="753">
        <v>252.87</v>
      </c>
    </row>
    <row r="166" spans="1:14" ht="14.4" customHeight="1" x14ac:dyDescent="0.3">
      <c r="A166" s="747" t="s">
        <v>566</v>
      </c>
      <c r="B166" s="748" t="s">
        <v>567</v>
      </c>
      <c r="C166" s="749" t="s">
        <v>586</v>
      </c>
      <c r="D166" s="750" t="s">
        <v>587</v>
      </c>
      <c r="E166" s="751">
        <v>50113001</v>
      </c>
      <c r="F166" s="750" t="s">
        <v>598</v>
      </c>
      <c r="G166" s="749" t="s">
        <v>599</v>
      </c>
      <c r="H166" s="749">
        <v>156926</v>
      </c>
      <c r="I166" s="749">
        <v>56926</v>
      </c>
      <c r="J166" s="749" t="s">
        <v>875</v>
      </c>
      <c r="K166" s="749" t="s">
        <v>876</v>
      </c>
      <c r="L166" s="752">
        <v>48.4</v>
      </c>
      <c r="M166" s="752">
        <v>1</v>
      </c>
      <c r="N166" s="753">
        <v>48.4</v>
      </c>
    </row>
    <row r="167" spans="1:14" ht="14.4" customHeight="1" x14ac:dyDescent="0.3">
      <c r="A167" s="747" t="s">
        <v>566</v>
      </c>
      <c r="B167" s="748" t="s">
        <v>567</v>
      </c>
      <c r="C167" s="749" t="s">
        <v>586</v>
      </c>
      <c r="D167" s="750" t="s">
        <v>587</v>
      </c>
      <c r="E167" s="751">
        <v>50113001</v>
      </c>
      <c r="F167" s="750" t="s">
        <v>598</v>
      </c>
      <c r="G167" s="749" t="s">
        <v>599</v>
      </c>
      <c r="H167" s="749">
        <v>173396</v>
      </c>
      <c r="I167" s="749">
        <v>173396</v>
      </c>
      <c r="J167" s="749" t="s">
        <v>877</v>
      </c>
      <c r="K167" s="749" t="s">
        <v>878</v>
      </c>
      <c r="L167" s="752">
        <v>673.6400000000001</v>
      </c>
      <c r="M167" s="752">
        <v>1.5</v>
      </c>
      <c r="N167" s="753">
        <v>1010.4600000000002</v>
      </c>
    </row>
    <row r="168" spans="1:14" ht="14.4" customHeight="1" x14ac:dyDescent="0.3">
      <c r="A168" s="747" t="s">
        <v>566</v>
      </c>
      <c r="B168" s="748" t="s">
        <v>567</v>
      </c>
      <c r="C168" s="749" t="s">
        <v>586</v>
      </c>
      <c r="D168" s="750" t="s">
        <v>587</v>
      </c>
      <c r="E168" s="751">
        <v>50113001</v>
      </c>
      <c r="F168" s="750" t="s">
        <v>598</v>
      </c>
      <c r="G168" s="749" t="s">
        <v>608</v>
      </c>
      <c r="H168" s="749">
        <v>112892</v>
      </c>
      <c r="I168" s="749">
        <v>12892</v>
      </c>
      <c r="J168" s="749" t="s">
        <v>617</v>
      </c>
      <c r="K168" s="749" t="s">
        <v>619</v>
      </c>
      <c r="L168" s="752">
        <v>104.33999999999996</v>
      </c>
      <c r="M168" s="752">
        <v>1</v>
      </c>
      <c r="N168" s="753">
        <v>104.33999999999996</v>
      </c>
    </row>
    <row r="169" spans="1:14" ht="14.4" customHeight="1" x14ac:dyDescent="0.3">
      <c r="A169" s="747" t="s">
        <v>566</v>
      </c>
      <c r="B169" s="748" t="s">
        <v>567</v>
      </c>
      <c r="C169" s="749" t="s">
        <v>586</v>
      </c>
      <c r="D169" s="750" t="s">
        <v>587</v>
      </c>
      <c r="E169" s="751">
        <v>50113001</v>
      </c>
      <c r="F169" s="750" t="s">
        <v>598</v>
      </c>
      <c r="G169" s="749" t="s">
        <v>599</v>
      </c>
      <c r="H169" s="749">
        <v>162320</v>
      </c>
      <c r="I169" s="749">
        <v>62320</v>
      </c>
      <c r="J169" s="749" t="s">
        <v>620</v>
      </c>
      <c r="K169" s="749" t="s">
        <v>621</v>
      </c>
      <c r="L169" s="752">
        <v>74.430000000000007</v>
      </c>
      <c r="M169" s="752">
        <v>1</v>
      </c>
      <c r="N169" s="753">
        <v>74.430000000000007</v>
      </c>
    </row>
    <row r="170" spans="1:14" ht="14.4" customHeight="1" x14ac:dyDescent="0.3">
      <c r="A170" s="747" t="s">
        <v>566</v>
      </c>
      <c r="B170" s="748" t="s">
        <v>567</v>
      </c>
      <c r="C170" s="749" t="s">
        <v>586</v>
      </c>
      <c r="D170" s="750" t="s">
        <v>587</v>
      </c>
      <c r="E170" s="751">
        <v>50113001</v>
      </c>
      <c r="F170" s="750" t="s">
        <v>598</v>
      </c>
      <c r="G170" s="749" t="s">
        <v>608</v>
      </c>
      <c r="H170" s="749">
        <v>146981</v>
      </c>
      <c r="I170" s="749">
        <v>46981</v>
      </c>
      <c r="J170" s="749" t="s">
        <v>879</v>
      </c>
      <c r="K170" s="749" t="s">
        <v>880</v>
      </c>
      <c r="L170" s="752">
        <v>97.489999999999981</v>
      </c>
      <c r="M170" s="752">
        <v>1</v>
      </c>
      <c r="N170" s="753">
        <v>97.489999999999981</v>
      </c>
    </row>
    <row r="171" spans="1:14" ht="14.4" customHeight="1" x14ac:dyDescent="0.3">
      <c r="A171" s="747" t="s">
        <v>566</v>
      </c>
      <c r="B171" s="748" t="s">
        <v>567</v>
      </c>
      <c r="C171" s="749" t="s">
        <v>586</v>
      </c>
      <c r="D171" s="750" t="s">
        <v>587</v>
      </c>
      <c r="E171" s="751">
        <v>50113001</v>
      </c>
      <c r="F171" s="750" t="s">
        <v>598</v>
      </c>
      <c r="G171" s="749" t="s">
        <v>599</v>
      </c>
      <c r="H171" s="749">
        <v>845329</v>
      </c>
      <c r="I171" s="749">
        <v>0</v>
      </c>
      <c r="J171" s="749" t="s">
        <v>625</v>
      </c>
      <c r="K171" s="749" t="s">
        <v>568</v>
      </c>
      <c r="L171" s="752">
        <v>178.41</v>
      </c>
      <c r="M171" s="752">
        <v>3</v>
      </c>
      <c r="N171" s="753">
        <v>535.23</v>
      </c>
    </row>
    <row r="172" spans="1:14" ht="14.4" customHeight="1" x14ac:dyDescent="0.3">
      <c r="A172" s="747" t="s">
        <v>566</v>
      </c>
      <c r="B172" s="748" t="s">
        <v>567</v>
      </c>
      <c r="C172" s="749" t="s">
        <v>586</v>
      </c>
      <c r="D172" s="750" t="s">
        <v>587</v>
      </c>
      <c r="E172" s="751">
        <v>50113001</v>
      </c>
      <c r="F172" s="750" t="s">
        <v>598</v>
      </c>
      <c r="G172" s="749" t="s">
        <v>599</v>
      </c>
      <c r="H172" s="749">
        <v>203954</v>
      </c>
      <c r="I172" s="749">
        <v>203954</v>
      </c>
      <c r="J172" s="749" t="s">
        <v>628</v>
      </c>
      <c r="K172" s="749" t="s">
        <v>629</v>
      </c>
      <c r="L172" s="752">
        <v>92.40600000000002</v>
      </c>
      <c r="M172" s="752">
        <v>10</v>
      </c>
      <c r="N172" s="753">
        <v>924.06000000000017</v>
      </c>
    </row>
    <row r="173" spans="1:14" ht="14.4" customHeight="1" x14ac:dyDescent="0.3">
      <c r="A173" s="747" t="s">
        <v>566</v>
      </c>
      <c r="B173" s="748" t="s">
        <v>567</v>
      </c>
      <c r="C173" s="749" t="s">
        <v>586</v>
      </c>
      <c r="D173" s="750" t="s">
        <v>587</v>
      </c>
      <c r="E173" s="751">
        <v>50113001</v>
      </c>
      <c r="F173" s="750" t="s">
        <v>598</v>
      </c>
      <c r="G173" s="749" t="s">
        <v>608</v>
      </c>
      <c r="H173" s="749">
        <v>158692</v>
      </c>
      <c r="I173" s="749">
        <v>158692</v>
      </c>
      <c r="J173" s="749" t="s">
        <v>881</v>
      </c>
      <c r="K173" s="749" t="s">
        <v>773</v>
      </c>
      <c r="L173" s="752">
        <v>26.149999999999988</v>
      </c>
      <c r="M173" s="752">
        <v>1</v>
      </c>
      <c r="N173" s="753">
        <v>26.149999999999988</v>
      </c>
    </row>
    <row r="174" spans="1:14" ht="14.4" customHeight="1" x14ac:dyDescent="0.3">
      <c r="A174" s="747" t="s">
        <v>566</v>
      </c>
      <c r="B174" s="748" t="s">
        <v>567</v>
      </c>
      <c r="C174" s="749" t="s">
        <v>586</v>
      </c>
      <c r="D174" s="750" t="s">
        <v>587</v>
      </c>
      <c r="E174" s="751">
        <v>50113001</v>
      </c>
      <c r="F174" s="750" t="s">
        <v>598</v>
      </c>
      <c r="G174" s="749" t="s">
        <v>599</v>
      </c>
      <c r="H174" s="749">
        <v>147514</v>
      </c>
      <c r="I174" s="749">
        <v>47514</v>
      </c>
      <c r="J174" s="749" t="s">
        <v>882</v>
      </c>
      <c r="K174" s="749" t="s">
        <v>883</v>
      </c>
      <c r="L174" s="752">
        <v>37.36</v>
      </c>
      <c r="M174" s="752">
        <v>1</v>
      </c>
      <c r="N174" s="753">
        <v>37.36</v>
      </c>
    </row>
    <row r="175" spans="1:14" ht="14.4" customHeight="1" x14ac:dyDescent="0.3">
      <c r="A175" s="747" t="s">
        <v>566</v>
      </c>
      <c r="B175" s="748" t="s">
        <v>567</v>
      </c>
      <c r="C175" s="749" t="s">
        <v>586</v>
      </c>
      <c r="D175" s="750" t="s">
        <v>587</v>
      </c>
      <c r="E175" s="751">
        <v>50113001</v>
      </c>
      <c r="F175" s="750" t="s">
        <v>598</v>
      </c>
      <c r="G175" s="749" t="s">
        <v>599</v>
      </c>
      <c r="H175" s="749">
        <v>195474</v>
      </c>
      <c r="I175" s="749">
        <v>195474</v>
      </c>
      <c r="J175" s="749" t="s">
        <v>884</v>
      </c>
      <c r="K175" s="749" t="s">
        <v>885</v>
      </c>
      <c r="L175" s="752">
        <v>84.560000000000016</v>
      </c>
      <c r="M175" s="752">
        <v>1</v>
      </c>
      <c r="N175" s="753">
        <v>84.560000000000016</v>
      </c>
    </row>
    <row r="176" spans="1:14" ht="14.4" customHeight="1" x14ac:dyDescent="0.3">
      <c r="A176" s="747" t="s">
        <v>566</v>
      </c>
      <c r="B176" s="748" t="s">
        <v>567</v>
      </c>
      <c r="C176" s="749" t="s">
        <v>586</v>
      </c>
      <c r="D176" s="750" t="s">
        <v>587</v>
      </c>
      <c r="E176" s="751">
        <v>50113001</v>
      </c>
      <c r="F176" s="750" t="s">
        <v>598</v>
      </c>
      <c r="G176" s="749" t="s">
        <v>599</v>
      </c>
      <c r="H176" s="749">
        <v>841498</v>
      </c>
      <c r="I176" s="749">
        <v>0</v>
      </c>
      <c r="J176" s="749" t="s">
        <v>886</v>
      </c>
      <c r="K176" s="749" t="s">
        <v>568</v>
      </c>
      <c r="L176" s="752">
        <v>51.16</v>
      </c>
      <c r="M176" s="752">
        <v>1</v>
      </c>
      <c r="N176" s="753">
        <v>51.16</v>
      </c>
    </row>
    <row r="177" spans="1:14" ht="14.4" customHeight="1" x14ac:dyDescent="0.3">
      <c r="A177" s="747" t="s">
        <v>566</v>
      </c>
      <c r="B177" s="748" t="s">
        <v>567</v>
      </c>
      <c r="C177" s="749" t="s">
        <v>586</v>
      </c>
      <c r="D177" s="750" t="s">
        <v>587</v>
      </c>
      <c r="E177" s="751">
        <v>50113001</v>
      </c>
      <c r="F177" s="750" t="s">
        <v>598</v>
      </c>
      <c r="G177" s="749" t="s">
        <v>608</v>
      </c>
      <c r="H177" s="749">
        <v>117425</v>
      </c>
      <c r="I177" s="749">
        <v>17425</v>
      </c>
      <c r="J177" s="749" t="s">
        <v>634</v>
      </c>
      <c r="K177" s="749" t="s">
        <v>635</v>
      </c>
      <c r="L177" s="752">
        <v>19.82</v>
      </c>
      <c r="M177" s="752">
        <v>1</v>
      </c>
      <c r="N177" s="753">
        <v>19.82</v>
      </c>
    </row>
    <row r="178" spans="1:14" ht="14.4" customHeight="1" x14ac:dyDescent="0.3">
      <c r="A178" s="747" t="s">
        <v>566</v>
      </c>
      <c r="B178" s="748" t="s">
        <v>567</v>
      </c>
      <c r="C178" s="749" t="s">
        <v>586</v>
      </c>
      <c r="D178" s="750" t="s">
        <v>587</v>
      </c>
      <c r="E178" s="751">
        <v>50113001</v>
      </c>
      <c r="F178" s="750" t="s">
        <v>598</v>
      </c>
      <c r="G178" s="749" t="s">
        <v>608</v>
      </c>
      <c r="H178" s="749">
        <v>214427</v>
      </c>
      <c r="I178" s="749">
        <v>214427</v>
      </c>
      <c r="J178" s="749" t="s">
        <v>640</v>
      </c>
      <c r="K178" s="749" t="s">
        <v>641</v>
      </c>
      <c r="L178" s="752">
        <v>16.582500000000003</v>
      </c>
      <c r="M178" s="752">
        <v>8</v>
      </c>
      <c r="N178" s="753">
        <v>132.66000000000003</v>
      </c>
    </row>
    <row r="179" spans="1:14" ht="14.4" customHeight="1" x14ac:dyDescent="0.3">
      <c r="A179" s="747" t="s">
        <v>566</v>
      </c>
      <c r="B179" s="748" t="s">
        <v>567</v>
      </c>
      <c r="C179" s="749" t="s">
        <v>586</v>
      </c>
      <c r="D179" s="750" t="s">
        <v>587</v>
      </c>
      <c r="E179" s="751">
        <v>50113001</v>
      </c>
      <c r="F179" s="750" t="s">
        <v>598</v>
      </c>
      <c r="G179" s="749" t="s">
        <v>599</v>
      </c>
      <c r="H179" s="749">
        <v>193104</v>
      </c>
      <c r="I179" s="749">
        <v>93104</v>
      </c>
      <c r="J179" s="749" t="s">
        <v>887</v>
      </c>
      <c r="K179" s="749" t="s">
        <v>888</v>
      </c>
      <c r="L179" s="752">
        <v>47.319999999999993</v>
      </c>
      <c r="M179" s="752">
        <v>2</v>
      </c>
      <c r="N179" s="753">
        <v>94.639999999999986</v>
      </c>
    </row>
    <row r="180" spans="1:14" ht="14.4" customHeight="1" x14ac:dyDescent="0.3">
      <c r="A180" s="747" t="s">
        <v>566</v>
      </c>
      <c r="B180" s="748" t="s">
        <v>567</v>
      </c>
      <c r="C180" s="749" t="s">
        <v>586</v>
      </c>
      <c r="D180" s="750" t="s">
        <v>587</v>
      </c>
      <c r="E180" s="751">
        <v>50113001</v>
      </c>
      <c r="F180" s="750" t="s">
        <v>598</v>
      </c>
      <c r="G180" s="749" t="s">
        <v>599</v>
      </c>
      <c r="H180" s="749">
        <v>193105</v>
      </c>
      <c r="I180" s="749">
        <v>93105</v>
      </c>
      <c r="J180" s="749" t="s">
        <v>887</v>
      </c>
      <c r="K180" s="749" t="s">
        <v>889</v>
      </c>
      <c r="L180" s="752">
        <v>208.57</v>
      </c>
      <c r="M180" s="752">
        <v>1</v>
      </c>
      <c r="N180" s="753">
        <v>208.57</v>
      </c>
    </row>
    <row r="181" spans="1:14" ht="14.4" customHeight="1" x14ac:dyDescent="0.3">
      <c r="A181" s="747" t="s">
        <v>566</v>
      </c>
      <c r="B181" s="748" t="s">
        <v>567</v>
      </c>
      <c r="C181" s="749" t="s">
        <v>586</v>
      </c>
      <c r="D181" s="750" t="s">
        <v>587</v>
      </c>
      <c r="E181" s="751">
        <v>50113001</v>
      </c>
      <c r="F181" s="750" t="s">
        <v>598</v>
      </c>
      <c r="G181" s="749" t="s">
        <v>608</v>
      </c>
      <c r="H181" s="749">
        <v>192587</v>
      </c>
      <c r="I181" s="749">
        <v>92587</v>
      </c>
      <c r="J181" s="749" t="s">
        <v>646</v>
      </c>
      <c r="K181" s="749" t="s">
        <v>647</v>
      </c>
      <c r="L181" s="752">
        <v>58.25</v>
      </c>
      <c r="M181" s="752">
        <v>1</v>
      </c>
      <c r="N181" s="753">
        <v>58.25</v>
      </c>
    </row>
    <row r="182" spans="1:14" ht="14.4" customHeight="1" x14ac:dyDescent="0.3">
      <c r="A182" s="747" t="s">
        <v>566</v>
      </c>
      <c r="B182" s="748" t="s">
        <v>567</v>
      </c>
      <c r="C182" s="749" t="s">
        <v>586</v>
      </c>
      <c r="D182" s="750" t="s">
        <v>587</v>
      </c>
      <c r="E182" s="751">
        <v>50113001</v>
      </c>
      <c r="F182" s="750" t="s">
        <v>598</v>
      </c>
      <c r="G182" s="749" t="s">
        <v>599</v>
      </c>
      <c r="H182" s="749">
        <v>197522</v>
      </c>
      <c r="I182" s="749">
        <v>97522</v>
      </c>
      <c r="J182" s="749" t="s">
        <v>650</v>
      </c>
      <c r="K182" s="749" t="s">
        <v>651</v>
      </c>
      <c r="L182" s="752">
        <v>159.20500000000001</v>
      </c>
      <c r="M182" s="752">
        <v>2</v>
      </c>
      <c r="N182" s="753">
        <v>318.41000000000003</v>
      </c>
    </row>
    <row r="183" spans="1:14" ht="14.4" customHeight="1" x14ac:dyDescent="0.3">
      <c r="A183" s="747" t="s">
        <v>566</v>
      </c>
      <c r="B183" s="748" t="s">
        <v>567</v>
      </c>
      <c r="C183" s="749" t="s">
        <v>586</v>
      </c>
      <c r="D183" s="750" t="s">
        <v>587</v>
      </c>
      <c r="E183" s="751">
        <v>50113001</v>
      </c>
      <c r="F183" s="750" t="s">
        <v>598</v>
      </c>
      <c r="G183" s="749" t="s">
        <v>599</v>
      </c>
      <c r="H183" s="749">
        <v>184090</v>
      </c>
      <c r="I183" s="749">
        <v>84090</v>
      </c>
      <c r="J183" s="749" t="s">
        <v>652</v>
      </c>
      <c r="K183" s="749" t="s">
        <v>653</v>
      </c>
      <c r="L183" s="752">
        <v>60.140000000000008</v>
      </c>
      <c r="M183" s="752">
        <v>5</v>
      </c>
      <c r="N183" s="753">
        <v>300.70000000000005</v>
      </c>
    </row>
    <row r="184" spans="1:14" ht="14.4" customHeight="1" x14ac:dyDescent="0.3">
      <c r="A184" s="747" t="s">
        <v>566</v>
      </c>
      <c r="B184" s="748" t="s">
        <v>567</v>
      </c>
      <c r="C184" s="749" t="s">
        <v>586</v>
      </c>
      <c r="D184" s="750" t="s">
        <v>587</v>
      </c>
      <c r="E184" s="751">
        <v>50113001</v>
      </c>
      <c r="F184" s="750" t="s">
        <v>598</v>
      </c>
      <c r="G184" s="749" t="s">
        <v>599</v>
      </c>
      <c r="H184" s="749">
        <v>141824</v>
      </c>
      <c r="I184" s="749">
        <v>41824</v>
      </c>
      <c r="J184" s="749" t="s">
        <v>890</v>
      </c>
      <c r="K184" s="749" t="s">
        <v>891</v>
      </c>
      <c r="L184" s="752">
        <v>242.87000000000006</v>
      </c>
      <c r="M184" s="752">
        <v>1</v>
      </c>
      <c r="N184" s="753">
        <v>242.87000000000006</v>
      </c>
    </row>
    <row r="185" spans="1:14" ht="14.4" customHeight="1" x14ac:dyDescent="0.3">
      <c r="A185" s="747" t="s">
        <v>566</v>
      </c>
      <c r="B185" s="748" t="s">
        <v>567</v>
      </c>
      <c r="C185" s="749" t="s">
        <v>586</v>
      </c>
      <c r="D185" s="750" t="s">
        <v>587</v>
      </c>
      <c r="E185" s="751">
        <v>50113001</v>
      </c>
      <c r="F185" s="750" t="s">
        <v>598</v>
      </c>
      <c r="G185" s="749" t="s">
        <v>599</v>
      </c>
      <c r="H185" s="749">
        <v>208695</v>
      </c>
      <c r="I185" s="749">
        <v>208695</v>
      </c>
      <c r="J185" s="749" t="s">
        <v>654</v>
      </c>
      <c r="K185" s="749" t="s">
        <v>655</v>
      </c>
      <c r="L185" s="752">
        <v>77.760000000000005</v>
      </c>
      <c r="M185" s="752">
        <v>25</v>
      </c>
      <c r="N185" s="753">
        <v>1944</v>
      </c>
    </row>
    <row r="186" spans="1:14" ht="14.4" customHeight="1" x14ac:dyDescent="0.3">
      <c r="A186" s="747" t="s">
        <v>566</v>
      </c>
      <c r="B186" s="748" t="s">
        <v>567</v>
      </c>
      <c r="C186" s="749" t="s">
        <v>586</v>
      </c>
      <c r="D186" s="750" t="s">
        <v>587</v>
      </c>
      <c r="E186" s="751">
        <v>50113001</v>
      </c>
      <c r="F186" s="750" t="s">
        <v>598</v>
      </c>
      <c r="G186" s="749" t="s">
        <v>599</v>
      </c>
      <c r="H186" s="749">
        <v>117011</v>
      </c>
      <c r="I186" s="749">
        <v>17011</v>
      </c>
      <c r="J186" s="749" t="s">
        <v>657</v>
      </c>
      <c r="K186" s="749" t="s">
        <v>658</v>
      </c>
      <c r="L186" s="752">
        <v>145.63999999999999</v>
      </c>
      <c r="M186" s="752">
        <v>1</v>
      </c>
      <c r="N186" s="753">
        <v>145.63999999999999</v>
      </c>
    </row>
    <row r="187" spans="1:14" ht="14.4" customHeight="1" x14ac:dyDescent="0.3">
      <c r="A187" s="747" t="s">
        <v>566</v>
      </c>
      <c r="B187" s="748" t="s">
        <v>567</v>
      </c>
      <c r="C187" s="749" t="s">
        <v>586</v>
      </c>
      <c r="D187" s="750" t="s">
        <v>587</v>
      </c>
      <c r="E187" s="751">
        <v>50113001</v>
      </c>
      <c r="F187" s="750" t="s">
        <v>598</v>
      </c>
      <c r="G187" s="749" t="s">
        <v>599</v>
      </c>
      <c r="H187" s="749">
        <v>183318</v>
      </c>
      <c r="I187" s="749">
        <v>83318</v>
      </c>
      <c r="J187" s="749" t="s">
        <v>892</v>
      </c>
      <c r="K187" s="749" t="s">
        <v>893</v>
      </c>
      <c r="L187" s="752">
        <v>31.8</v>
      </c>
      <c r="M187" s="752">
        <v>1</v>
      </c>
      <c r="N187" s="753">
        <v>31.8</v>
      </c>
    </row>
    <row r="188" spans="1:14" ht="14.4" customHeight="1" x14ac:dyDescent="0.3">
      <c r="A188" s="747" t="s">
        <v>566</v>
      </c>
      <c r="B188" s="748" t="s">
        <v>567</v>
      </c>
      <c r="C188" s="749" t="s">
        <v>586</v>
      </c>
      <c r="D188" s="750" t="s">
        <v>587</v>
      </c>
      <c r="E188" s="751">
        <v>50113001</v>
      </c>
      <c r="F188" s="750" t="s">
        <v>598</v>
      </c>
      <c r="G188" s="749" t="s">
        <v>599</v>
      </c>
      <c r="H188" s="749">
        <v>108499</v>
      </c>
      <c r="I188" s="749">
        <v>8499</v>
      </c>
      <c r="J188" s="749" t="s">
        <v>659</v>
      </c>
      <c r="K188" s="749" t="s">
        <v>660</v>
      </c>
      <c r="L188" s="752">
        <v>111.52000000000001</v>
      </c>
      <c r="M188" s="752">
        <v>90</v>
      </c>
      <c r="N188" s="753">
        <v>10036.800000000001</v>
      </c>
    </row>
    <row r="189" spans="1:14" ht="14.4" customHeight="1" x14ac:dyDescent="0.3">
      <c r="A189" s="747" t="s">
        <v>566</v>
      </c>
      <c r="B189" s="748" t="s">
        <v>567</v>
      </c>
      <c r="C189" s="749" t="s">
        <v>586</v>
      </c>
      <c r="D189" s="750" t="s">
        <v>587</v>
      </c>
      <c r="E189" s="751">
        <v>50113001</v>
      </c>
      <c r="F189" s="750" t="s">
        <v>598</v>
      </c>
      <c r="G189" s="749" t="s">
        <v>599</v>
      </c>
      <c r="H189" s="749">
        <v>102479</v>
      </c>
      <c r="I189" s="749">
        <v>2479</v>
      </c>
      <c r="J189" s="749" t="s">
        <v>661</v>
      </c>
      <c r="K189" s="749" t="s">
        <v>662</v>
      </c>
      <c r="L189" s="752">
        <v>65.573333333333323</v>
      </c>
      <c r="M189" s="752">
        <v>3</v>
      </c>
      <c r="N189" s="753">
        <v>196.71999999999997</v>
      </c>
    </row>
    <row r="190" spans="1:14" ht="14.4" customHeight="1" x14ac:dyDescent="0.3">
      <c r="A190" s="747" t="s">
        <v>566</v>
      </c>
      <c r="B190" s="748" t="s">
        <v>567</v>
      </c>
      <c r="C190" s="749" t="s">
        <v>586</v>
      </c>
      <c r="D190" s="750" t="s">
        <v>587</v>
      </c>
      <c r="E190" s="751">
        <v>50113001</v>
      </c>
      <c r="F190" s="750" t="s">
        <v>598</v>
      </c>
      <c r="G190" s="749" t="s">
        <v>599</v>
      </c>
      <c r="H190" s="749">
        <v>58880</v>
      </c>
      <c r="I190" s="749">
        <v>58880</v>
      </c>
      <c r="J190" s="749" t="s">
        <v>664</v>
      </c>
      <c r="K190" s="749" t="s">
        <v>665</v>
      </c>
      <c r="L190" s="752">
        <v>46.109999999999992</v>
      </c>
      <c r="M190" s="752">
        <v>2</v>
      </c>
      <c r="N190" s="753">
        <v>92.219999999999985</v>
      </c>
    </row>
    <row r="191" spans="1:14" ht="14.4" customHeight="1" x14ac:dyDescent="0.3">
      <c r="A191" s="747" t="s">
        <v>566</v>
      </c>
      <c r="B191" s="748" t="s">
        <v>567</v>
      </c>
      <c r="C191" s="749" t="s">
        <v>586</v>
      </c>
      <c r="D191" s="750" t="s">
        <v>587</v>
      </c>
      <c r="E191" s="751">
        <v>50113001</v>
      </c>
      <c r="F191" s="750" t="s">
        <v>598</v>
      </c>
      <c r="G191" s="749" t="s">
        <v>599</v>
      </c>
      <c r="H191" s="749">
        <v>158425</v>
      </c>
      <c r="I191" s="749">
        <v>58425</v>
      </c>
      <c r="J191" s="749" t="s">
        <v>666</v>
      </c>
      <c r="K191" s="749" t="s">
        <v>667</v>
      </c>
      <c r="L191" s="752">
        <v>82.01</v>
      </c>
      <c r="M191" s="752">
        <v>2</v>
      </c>
      <c r="N191" s="753">
        <v>164.02</v>
      </c>
    </row>
    <row r="192" spans="1:14" ht="14.4" customHeight="1" x14ac:dyDescent="0.3">
      <c r="A192" s="747" t="s">
        <v>566</v>
      </c>
      <c r="B192" s="748" t="s">
        <v>567</v>
      </c>
      <c r="C192" s="749" t="s">
        <v>586</v>
      </c>
      <c r="D192" s="750" t="s">
        <v>587</v>
      </c>
      <c r="E192" s="751">
        <v>50113001</v>
      </c>
      <c r="F192" s="750" t="s">
        <v>598</v>
      </c>
      <c r="G192" s="749" t="s">
        <v>599</v>
      </c>
      <c r="H192" s="749">
        <v>154539</v>
      </c>
      <c r="I192" s="749">
        <v>54539</v>
      </c>
      <c r="J192" s="749" t="s">
        <v>894</v>
      </c>
      <c r="K192" s="749" t="s">
        <v>895</v>
      </c>
      <c r="L192" s="752">
        <v>60.209999999999987</v>
      </c>
      <c r="M192" s="752">
        <v>2</v>
      </c>
      <c r="N192" s="753">
        <v>120.41999999999997</v>
      </c>
    </row>
    <row r="193" spans="1:14" ht="14.4" customHeight="1" x14ac:dyDescent="0.3">
      <c r="A193" s="747" t="s">
        <v>566</v>
      </c>
      <c r="B193" s="748" t="s">
        <v>567</v>
      </c>
      <c r="C193" s="749" t="s">
        <v>586</v>
      </c>
      <c r="D193" s="750" t="s">
        <v>587</v>
      </c>
      <c r="E193" s="751">
        <v>50113001</v>
      </c>
      <c r="F193" s="750" t="s">
        <v>598</v>
      </c>
      <c r="G193" s="749" t="s">
        <v>599</v>
      </c>
      <c r="H193" s="749">
        <v>179327</v>
      </c>
      <c r="I193" s="749">
        <v>179327</v>
      </c>
      <c r="J193" s="749" t="s">
        <v>896</v>
      </c>
      <c r="K193" s="749" t="s">
        <v>737</v>
      </c>
      <c r="L193" s="752">
        <v>73.680000000000007</v>
      </c>
      <c r="M193" s="752">
        <v>2</v>
      </c>
      <c r="N193" s="753">
        <v>147.36000000000001</v>
      </c>
    </row>
    <row r="194" spans="1:14" ht="14.4" customHeight="1" x14ac:dyDescent="0.3">
      <c r="A194" s="747" t="s">
        <v>566</v>
      </c>
      <c r="B194" s="748" t="s">
        <v>567</v>
      </c>
      <c r="C194" s="749" t="s">
        <v>586</v>
      </c>
      <c r="D194" s="750" t="s">
        <v>587</v>
      </c>
      <c r="E194" s="751">
        <v>50113001</v>
      </c>
      <c r="F194" s="750" t="s">
        <v>598</v>
      </c>
      <c r="G194" s="749" t="s">
        <v>608</v>
      </c>
      <c r="H194" s="749">
        <v>115010</v>
      </c>
      <c r="I194" s="749">
        <v>15010</v>
      </c>
      <c r="J194" s="749" t="s">
        <v>897</v>
      </c>
      <c r="K194" s="749" t="s">
        <v>898</v>
      </c>
      <c r="L194" s="752">
        <v>89.749999999999972</v>
      </c>
      <c r="M194" s="752">
        <v>1</v>
      </c>
      <c r="N194" s="753">
        <v>89.749999999999972</v>
      </c>
    </row>
    <row r="195" spans="1:14" ht="14.4" customHeight="1" x14ac:dyDescent="0.3">
      <c r="A195" s="747" t="s">
        <v>566</v>
      </c>
      <c r="B195" s="748" t="s">
        <v>567</v>
      </c>
      <c r="C195" s="749" t="s">
        <v>586</v>
      </c>
      <c r="D195" s="750" t="s">
        <v>587</v>
      </c>
      <c r="E195" s="751">
        <v>50113001</v>
      </c>
      <c r="F195" s="750" t="s">
        <v>598</v>
      </c>
      <c r="G195" s="749" t="s">
        <v>599</v>
      </c>
      <c r="H195" s="749">
        <v>185656</v>
      </c>
      <c r="I195" s="749">
        <v>85656</v>
      </c>
      <c r="J195" s="749" t="s">
        <v>899</v>
      </c>
      <c r="K195" s="749" t="s">
        <v>900</v>
      </c>
      <c r="L195" s="752">
        <v>70.53</v>
      </c>
      <c r="M195" s="752">
        <v>2</v>
      </c>
      <c r="N195" s="753">
        <v>141.06</v>
      </c>
    </row>
    <row r="196" spans="1:14" ht="14.4" customHeight="1" x14ac:dyDescent="0.3">
      <c r="A196" s="747" t="s">
        <v>566</v>
      </c>
      <c r="B196" s="748" t="s">
        <v>567</v>
      </c>
      <c r="C196" s="749" t="s">
        <v>586</v>
      </c>
      <c r="D196" s="750" t="s">
        <v>587</v>
      </c>
      <c r="E196" s="751">
        <v>50113001</v>
      </c>
      <c r="F196" s="750" t="s">
        <v>598</v>
      </c>
      <c r="G196" s="749" t="s">
        <v>608</v>
      </c>
      <c r="H196" s="749">
        <v>215715</v>
      </c>
      <c r="I196" s="749">
        <v>215715</v>
      </c>
      <c r="J196" s="749" t="s">
        <v>668</v>
      </c>
      <c r="K196" s="749" t="s">
        <v>669</v>
      </c>
      <c r="L196" s="752">
        <v>66.34</v>
      </c>
      <c r="M196" s="752">
        <v>2</v>
      </c>
      <c r="N196" s="753">
        <v>132.68</v>
      </c>
    </row>
    <row r="197" spans="1:14" ht="14.4" customHeight="1" x14ac:dyDescent="0.3">
      <c r="A197" s="747" t="s">
        <v>566</v>
      </c>
      <c r="B197" s="748" t="s">
        <v>567</v>
      </c>
      <c r="C197" s="749" t="s">
        <v>586</v>
      </c>
      <c r="D197" s="750" t="s">
        <v>587</v>
      </c>
      <c r="E197" s="751">
        <v>50113001</v>
      </c>
      <c r="F197" s="750" t="s">
        <v>598</v>
      </c>
      <c r="G197" s="749" t="s">
        <v>599</v>
      </c>
      <c r="H197" s="749">
        <v>905098</v>
      </c>
      <c r="I197" s="749">
        <v>23989</v>
      </c>
      <c r="J197" s="749" t="s">
        <v>901</v>
      </c>
      <c r="K197" s="749" t="s">
        <v>568</v>
      </c>
      <c r="L197" s="752">
        <v>416.99012213103697</v>
      </c>
      <c r="M197" s="752">
        <v>1</v>
      </c>
      <c r="N197" s="753">
        <v>416.99012213103697</v>
      </c>
    </row>
    <row r="198" spans="1:14" ht="14.4" customHeight="1" x14ac:dyDescent="0.3">
      <c r="A198" s="747" t="s">
        <v>566</v>
      </c>
      <c r="B198" s="748" t="s">
        <v>567</v>
      </c>
      <c r="C198" s="749" t="s">
        <v>586</v>
      </c>
      <c r="D198" s="750" t="s">
        <v>587</v>
      </c>
      <c r="E198" s="751">
        <v>50113001</v>
      </c>
      <c r="F198" s="750" t="s">
        <v>598</v>
      </c>
      <c r="G198" s="749" t="s">
        <v>599</v>
      </c>
      <c r="H198" s="749">
        <v>500845</v>
      </c>
      <c r="I198" s="749">
        <v>82015</v>
      </c>
      <c r="J198" s="749" t="s">
        <v>673</v>
      </c>
      <c r="K198" s="749" t="s">
        <v>568</v>
      </c>
      <c r="L198" s="752">
        <v>252.57900000000001</v>
      </c>
      <c r="M198" s="752">
        <v>2</v>
      </c>
      <c r="N198" s="753">
        <v>505.15800000000002</v>
      </c>
    </row>
    <row r="199" spans="1:14" ht="14.4" customHeight="1" x14ac:dyDescent="0.3">
      <c r="A199" s="747" t="s">
        <v>566</v>
      </c>
      <c r="B199" s="748" t="s">
        <v>567</v>
      </c>
      <c r="C199" s="749" t="s">
        <v>586</v>
      </c>
      <c r="D199" s="750" t="s">
        <v>587</v>
      </c>
      <c r="E199" s="751">
        <v>50113001</v>
      </c>
      <c r="F199" s="750" t="s">
        <v>598</v>
      </c>
      <c r="G199" s="749" t="s">
        <v>599</v>
      </c>
      <c r="H199" s="749">
        <v>920154</v>
      </c>
      <c r="I199" s="749">
        <v>0</v>
      </c>
      <c r="J199" s="749" t="s">
        <v>675</v>
      </c>
      <c r="K199" s="749" t="s">
        <v>568</v>
      </c>
      <c r="L199" s="752">
        <v>315.38728304808842</v>
      </c>
      <c r="M199" s="752">
        <v>2</v>
      </c>
      <c r="N199" s="753">
        <v>630.77456609617684</v>
      </c>
    </row>
    <row r="200" spans="1:14" ht="14.4" customHeight="1" x14ac:dyDescent="0.3">
      <c r="A200" s="747" t="s">
        <v>566</v>
      </c>
      <c r="B200" s="748" t="s">
        <v>567</v>
      </c>
      <c r="C200" s="749" t="s">
        <v>586</v>
      </c>
      <c r="D200" s="750" t="s">
        <v>587</v>
      </c>
      <c r="E200" s="751">
        <v>50113001</v>
      </c>
      <c r="F200" s="750" t="s">
        <v>598</v>
      </c>
      <c r="G200" s="749" t="s">
        <v>599</v>
      </c>
      <c r="H200" s="749">
        <v>846873</v>
      </c>
      <c r="I200" s="749">
        <v>82012</v>
      </c>
      <c r="J200" s="749" t="s">
        <v>902</v>
      </c>
      <c r="K200" s="749" t="s">
        <v>568</v>
      </c>
      <c r="L200" s="752">
        <v>225.91800000000001</v>
      </c>
      <c r="M200" s="752">
        <v>2</v>
      </c>
      <c r="N200" s="753">
        <v>451.83600000000001</v>
      </c>
    </row>
    <row r="201" spans="1:14" ht="14.4" customHeight="1" x14ac:dyDescent="0.3">
      <c r="A201" s="747" t="s">
        <v>566</v>
      </c>
      <c r="B201" s="748" t="s">
        <v>567</v>
      </c>
      <c r="C201" s="749" t="s">
        <v>586</v>
      </c>
      <c r="D201" s="750" t="s">
        <v>587</v>
      </c>
      <c r="E201" s="751">
        <v>50113001</v>
      </c>
      <c r="F201" s="750" t="s">
        <v>598</v>
      </c>
      <c r="G201" s="749" t="s">
        <v>599</v>
      </c>
      <c r="H201" s="749">
        <v>500088</v>
      </c>
      <c r="I201" s="749">
        <v>0</v>
      </c>
      <c r="J201" s="749" t="s">
        <v>676</v>
      </c>
      <c r="K201" s="749" t="s">
        <v>568</v>
      </c>
      <c r="L201" s="752">
        <v>236.58951829218361</v>
      </c>
      <c r="M201" s="752">
        <v>1</v>
      </c>
      <c r="N201" s="753">
        <v>236.58951829218361</v>
      </c>
    </row>
    <row r="202" spans="1:14" ht="14.4" customHeight="1" x14ac:dyDescent="0.3">
      <c r="A202" s="747" t="s">
        <v>566</v>
      </c>
      <c r="B202" s="748" t="s">
        <v>567</v>
      </c>
      <c r="C202" s="749" t="s">
        <v>586</v>
      </c>
      <c r="D202" s="750" t="s">
        <v>587</v>
      </c>
      <c r="E202" s="751">
        <v>50113001</v>
      </c>
      <c r="F202" s="750" t="s">
        <v>598</v>
      </c>
      <c r="G202" s="749" t="s">
        <v>599</v>
      </c>
      <c r="H202" s="749">
        <v>920170</v>
      </c>
      <c r="I202" s="749">
        <v>0</v>
      </c>
      <c r="J202" s="749" t="s">
        <v>903</v>
      </c>
      <c r="K202" s="749" t="s">
        <v>568</v>
      </c>
      <c r="L202" s="752">
        <v>75.166000729651003</v>
      </c>
      <c r="M202" s="752">
        <v>1</v>
      </c>
      <c r="N202" s="753">
        <v>75.166000729651003</v>
      </c>
    </row>
    <row r="203" spans="1:14" ht="14.4" customHeight="1" x14ac:dyDescent="0.3">
      <c r="A203" s="747" t="s">
        <v>566</v>
      </c>
      <c r="B203" s="748" t="s">
        <v>567</v>
      </c>
      <c r="C203" s="749" t="s">
        <v>586</v>
      </c>
      <c r="D203" s="750" t="s">
        <v>587</v>
      </c>
      <c r="E203" s="751">
        <v>50113001</v>
      </c>
      <c r="F203" s="750" t="s">
        <v>598</v>
      </c>
      <c r="G203" s="749" t="s">
        <v>608</v>
      </c>
      <c r="H203" s="749">
        <v>847627</v>
      </c>
      <c r="I203" s="749">
        <v>134502</v>
      </c>
      <c r="J203" s="749" t="s">
        <v>904</v>
      </c>
      <c r="K203" s="749" t="s">
        <v>905</v>
      </c>
      <c r="L203" s="752">
        <v>50.640000547830518</v>
      </c>
      <c r="M203" s="752">
        <v>1</v>
      </c>
      <c r="N203" s="753">
        <v>50.640000547830518</v>
      </c>
    </row>
    <row r="204" spans="1:14" ht="14.4" customHeight="1" x14ac:dyDescent="0.3">
      <c r="A204" s="747" t="s">
        <v>566</v>
      </c>
      <c r="B204" s="748" t="s">
        <v>567</v>
      </c>
      <c r="C204" s="749" t="s">
        <v>586</v>
      </c>
      <c r="D204" s="750" t="s">
        <v>587</v>
      </c>
      <c r="E204" s="751">
        <v>50113001</v>
      </c>
      <c r="F204" s="750" t="s">
        <v>598</v>
      </c>
      <c r="G204" s="749" t="s">
        <v>599</v>
      </c>
      <c r="H204" s="749">
        <v>202796</v>
      </c>
      <c r="I204" s="749">
        <v>202796</v>
      </c>
      <c r="J204" s="749" t="s">
        <v>906</v>
      </c>
      <c r="K204" s="749" t="s">
        <v>907</v>
      </c>
      <c r="L204" s="752">
        <v>293.2399999999999</v>
      </c>
      <c r="M204" s="752">
        <v>1</v>
      </c>
      <c r="N204" s="753">
        <v>293.2399999999999</v>
      </c>
    </row>
    <row r="205" spans="1:14" ht="14.4" customHeight="1" x14ac:dyDescent="0.3">
      <c r="A205" s="747" t="s">
        <v>566</v>
      </c>
      <c r="B205" s="748" t="s">
        <v>567</v>
      </c>
      <c r="C205" s="749" t="s">
        <v>586</v>
      </c>
      <c r="D205" s="750" t="s">
        <v>587</v>
      </c>
      <c r="E205" s="751">
        <v>50113001</v>
      </c>
      <c r="F205" s="750" t="s">
        <v>598</v>
      </c>
      <c r="G205" s="749" t="s">
        <v>599</v>
      </c>
      <c r="H205" s="749">
        <v>187076</v>
      </c>
      <c r="I205" s="749">
        <v>87076</v>
      </c>
      <c r="J205" s="749" t="s">
        <v>679</v>
      </c>
      <c r="K205" s="749" t="s">
        <v>908</v>
      </c>
      <c r="L205" s="752">
        <v>133.51000000000002</v>
      </c>
      <c r="M205" s="752">
        <v>1</v>
      </c>
      <c r="N205" s="753">
        <v>133.51000000000002</v>
      </c>
    </row>
    <row r="206" spans="1:14" ht="14.4" customHeight="1" x14ac:dyDescent="0.3">
      <c r="A206" s="747" t="s">
        <v>566</v>
      </c>
      <c r="B206" s="748" t="s">
        <v>567</v>
      </c>
      <c r="C206" s="749" t="s">
        <v>586</v>
      </c>
      <c r="D206" s="750" t="s">
        <v>587</v>
      </c>
      <c r="E206" s="751">
        <v>50113001</v>
      </c>
      <c r="F206" s="750" t="s">
        <v>598</v>
      </c>
      <c r="G206" s="749" t="s">
        <v>599</v>
      </c>
      <c r="H206" s="749">
        <v>846413</v>
      </c>
      <c r="I206" s="749">
        <v>57585</v>
      </c>
      <c r="J206" s="749" t="s">
        <v>909</v>
      </c>
      <c r="K206" s="749" t="s">
        <v>910</v>
      </c>
      <c r="L206" s="752">
        <v>133.28</v>
      </c>
      <c r="M206" s="752">
        <v>1</v>
      </c>
      <c r="N206" s="753">
        <v>133.28</v>
      </c>
    </row>
    <row r="207" spans="1:14" ht="14.4" customHeight="1" x14ac:dyDescent="0.3">
      <c r="A207" s="747" t="s">
        <v>566</v>
      </c>
      <c r="B207" s="748" t="s">
        <v>567</v>
      </c>
      <c r="C207" s="749" t="s">
        <v>586</v>
      </c>
      <c r="D207" s="750" t="s">
        <v>587</v>
      </c>
      <c r="E207" s="751">
        <v>50113001</v>
      </c>
      <c r="F207" s="750" t="s">
        <v>598</v>
      </c>
      <c r="G207" s="749" t="s">
        <v>608</v>
      </c>
      <c r="H207" s="749">
        <v>146692</v>
      </c>
      <c r="I207" s="749">
        <v>46692</v>
      </c>
      <c r="J207" s="749" t="s">
        <v>911</v>
      </c>
      <c r="K207" s="749" t="s">
        <v>912</v>
      </c>
      <c r="L207" s="752">
        <v>77.75</v>
      </c>
      <c r="M207" s="752">
        <v>1</v>
      </c>
      <c r="N207" s="753">
        <v>77.75</v>
      </c>
    </row>
    <row r="208" spans="1:14" ht="14.4" customHeight="1" x14ac:dyDescent="0.3">
      <c r="A208" s="747" t="s">
        <v>566</v>
      </c>
      <c r="B208" s="748" t="s">
        <v>567</v>
      </c>
      <c r="C208" s="749" t="s">
        <v>586</v>
      </c>
      <c r="D208" s="750" t="s">
        <v>587</v>
      </c>
      <c r="E208" s="751">
        <v>50113001</v>
      </c>
      <c r="F208" s="750" t="s">
        <v>598</v>
      </c>
      <c r="G208" s="749" t="s">
        <v>608</v>
      </c>
      <c r="H208" s="749">
        <v>147454</v>
      </c>
      <c r="I208" s="749">
        <v>147454</v>
      </c>
      <c r="J208" s="749" t="s">
        <v>913</v>
      </c>
      <c r="K208" s="749" t="s">
        <v>914</v>
      </c>
      <c r="L208" s="752">
        <v>92.199999999999974</v>
      </c>
      <c r="M208" s="752">
        <v>1</v>
      </c>
      <c r="N208" s="753">
        <v>92.199999999999974</v>
      </c>
    </row>
    <row r="209" spans="1:14" ht="14.4" customHeight="1" x14ac:dyDescent="0.3">
      <c r="A209" s="747" t="s">
        <v>566</v>
      </c>
      <c r="B209" s="748" t="s">
        <v>567</v>
      </c>
      <c r="C209" s="749" t="s">
        <v>586</v>
      </c>
      <c r="D209" s="750" t="s">
        <v>587</v>
      </c>
      <c r="E209" s="751">
        <v>50113001</v>
      </c>
      <c r="F209" s="750" t="s">
        <v>598</v>
      </c>
      <c r="G209" s="749" t="s">
        <v>568</v>
      </c>
      <c r="H209" s="749">
        <v>47995</v>
      </c>
      <c r="I209" s="749">
        <v>47995</v>
      </c>
      <c r="J209" s="749" t="s">
        <v>915</v>
      </c>
      <c r="K209" s="749" t="s">
        <v>916</v>
      </c>
      <c r="L209" s="752">
        <v>847.74</v>
      </c>
      <c r="M209" s="752">
        <v>1</v>
      </c>
      <c r="N209" s="753">
        <v>847.74</v>
      </c>
    </row>
    <row r="210" spans="1:14" ht="14.4" customHeight="1" x14ac:dyDescent="0.3">
      <c r="A210" s="747" t="s">
        <v>566</v>
      </c>
      <c r="B210" s="748" t="s">
        <v>567</v>
      </c>
      <c r="C210" s="749" t="s">
        <v>586</v>
      </c>
      <c r="D210" s="750" t="s">
        <v>587</v>
      </c>
      <c r="E210" s="751">
        <v>50113001</v>
      </c>
      <c r="F210" s="750" t="s">
        <v>598</v>
      </c>
      <c r="G210" s="749" t="s">
        <v>599</v>
      </c>
      <c r="H210" s="749">
        <v>152334</v>
      </c>
      <c r="I210" s="749">
        <v>52334</v>
      </c>
      <c r="J210" s="749" t="s">
        <v>685</v>
      </c>
      <c r="K210" s="749" t="s">
        <v>686</v>
      </c>
      <c r="L210" s="752">
        <v>198.18111111111114</v>
      </c>
      <c r="M210" s="752">
        <v>9</v>
      </c>
      <c r="N210" s="753">
        <v>1783.63</v>
      </c>
    </row>
    <row r="211" spans="1:14" ht="14.4" customHeight="1" x14ac:dyDescent="0.3">
      <c r="A211" s="747" t="s">
        <v>566</v>
      </c>
      <c r="B211" s="748" t="s">
        <v>567</v>
      </c>
      <c r="C211" s="749" t="s">
        <v>586</v>
      </c>
      <c r="D211" s="750" t="s">
        <v>587</v>
      </c>
      <c r="E211" s="751">
        <v>50113001</v>
      </c>
      <c r="F211" s="750" t="s">
        <v>598</v>
      </c>
      <c r="G211" s="749" t="s">
        <v>608</v>
      </c>
      <c r="H211" s="749">
        <v>213477</v>
      </c>
      <c r="I211" s="749">
        <v>213477</v>
      </c>
      <c r="J211" s="749" t="s">
        <v>687</v>
      </c>
      <c r="K211" s="749" t="s">
        <v>688</v>
      </c>
      <c r="L211" s="752">
        <v>3300</v>
      </c>
      <c r="M211" s="752">
        <v>10</v>
      </c>
      <c r="N211" s="753">
        <v>33000</v>
      </c>
    </row>
    <row r="212" spans="1:14" ht="14.4" customHeight="1" x14ac:dyDescent="0.3">
      <c r="A212" s="747" t="s">
        <v>566</v>
      </c>
      <c r="B212" s="748" t="s">
        <v>567</v>
      </c>
      <c r="C212" s="749" t="s">
        <v>586</v>
      </c>
      <c r="D212" s="750" t="s">
        <v>587</v>
      </c>
      <c r="E212" s="751">
        <v>50113001</v>
      </c>
      <c r="F212" s="750" t="s">
        <v>598</v>
      </c>
      <c r="G212" s="749" t="s">
        <v>608</v>
      </c>
      <c r="H212" s="749">
        <v>213494</v>
      </c>
      <c r="I212" s="749">
        <v>213494</v>
      </c>
      <c r="J212" s="749" t="s">
        <v>689</v>
      </c>
      <c r="K212" s="749" t="s">
        <v>917</v>
      </c>
      <c r="L212" s="752">
        <v>408.95</v>
      </c>
      <c r="M212" s="752">
        <v>1</v>
      </c>
      <c r="N212" s="753">
        <v>408.95</v>
      </c>
    </row>
    <row r="213" spans="1:14" ht="14.4" customHeight="1" x14ac:dyDescent="0.3">
      <c r="A213" s="747" t="s">
        <v>566</v>
      </c>
      <c r="B213" s="748" t="s">
        <v>567</v>
      </c>
      <c r="C213" s="749" t="s">
        <v>586</v>
      </c>
      <c r="D213" s="750" t="s">
        <v>587</v>
      </c>
      <c r="E213" s="751">
        <v>50113001</v>
      </c>
      <c r="F213" s="750" t="s">
        <v>598</v>
      </c>
      <c r="G213" s="749" t="s">
        <v>608</v>
      </c>
      <c r="H213" s="749">
        <v>213480</v>
      </c>
      <c r="I213" s="749">
        <v>213480</v>
      </c>
      <c r="J213" s="749" t="s">
        <v>918</v>
      </c>
      <c r="K213" s="749" t="s">
        <v>690</v>
      </c>
      <c r="L213" s="752">
        <v>1106.26</v>
      </c>
      <c r="M213" s="752">
        <v>1</v>
      </c>
      <c r="N213" s="753">
        <v>1106.26</v>
      </c>
    </row>
    <row r="214" spans="1:14" ht="14.4" customHeight="1" x14ac:dyDescent="0.3">
      <c r="A214" s="747" t="s">
        <v>566</v>
      </c>
      <c r="B214" s="748" t="s">
        <v>567</v>
      </c>
      <c r="C214" s="749" t="s">
        <v>586</v>
      </c>
      <c r="D214" s="750" t="s">
        <v>587</v>
      </c>
      <c r="E214" s="751">
        <v>50113001</v>
      </c>
      <c r="F214" s="750" t="s">
        <v>598</v>
      </c>
      <c r="G214" s="749" t="s">
        <v>599</v>
      </c>
      <c r="H214" s="749">
        <v>111243</v>
      </c>
      <c r="I214" s="749">
        <v>11243</v>
      </c>
      <c r="J214" s="749" t="s">
        <v>919</v>
      </c>
      <c r="K214" s="749" t="s">
        <v>920</v>
      </c>
      <c r="L214" s="752">
        <v>241.46000000000006</v>
      </c>
      <c r="M214" s="752">
        <v>1</v>
      </c>
      <c r="N214" s="753">
        <v>241.46000000000006</v>
      </c>
    </row>
    <row r="215" spans="1:14" ht="14.4" customHeight="1" x14ac:dyDescent="0.3">
      <c r="A215" s="747" t="s">
        <v>566</v>
      </c>
      <c r="B215" s="748" t="s">
        <v>567</v>
      </c>
      <c r="C215" s="749" t="s">
        <v>586</v>
      </c>
      <c r="D215" s="750" t="s">
        <v>587</v>
      </c>
      <c r="E215" s="751">
        <v>50113001</v>
      </c>
      <c r="F215" s="750" t="s">
        <v>598</v>
      </c>
      <c r="G215" s="749" t="s">
        <v>599</v>
      </c>
      <c r="H215" s="749">
        <v>31915</v>
      </c>
      <c r="I215" s="749">
        <v>31915</v>
      </c>
      <c r="J215" s="749" t="s">
        <v>691</v>
      </c>
      <c r="K215" s="749" t="s">
        <v>692</v>
      </c>
      <c r="L215" s="752">
        <v>173.68999999999997</v>
      </c>
      <c r="M215" s="752">
        <v>5</v>
      </c>
      <c r="N215" s="753">
        <v>868.44999999999982</v>
      </c>
    </row>
    <row r="216" spans="1:14" ht="14.4" customHeight="1" x14ac:dyDescent="0.3">
      <c r="A216" s="747" t="s">
        <v>566</v>
      </c>
      <c r="B216" s="748" t="s">
        <v>567</v>
      </c>
      <c r="C216" s="749" t="s">
        <v>586</v>
      </c>
      <c r="D216" s="750" t="s">
        <v>587</v>
      </c>
      <c r="E216" s="751">
        <v>50113001</v>
      </c>
      <c r="F216" s="750" t="s">
        <v>598</v>
      </c>
      <c r="G216" s="749" t="s">
        <v>599</v>
      </c>
      <c r="H216" s="749">
        <v>47244</v>
      </c>
      <c r="I216" s="749">
        <v>47244</v>
      </c>
      <c r="J216" s="749" t="s">
        <v>693</v>
      </c>
      <c r="K216" s="749" t="s">
        <v>692</v>
      </c>
      <c r="L216" s="752">
        <v>142.99999999999997</v>
      </c>
      <c r="M216" s="752">
        <v>1</v>
      </c>
      <c r="N216" s="753">
        <v>142.99999999999997</v>
      </c>
    </row>
    <row r="217" spans="1:14" ht="14.4" customHeight="1" x14ac:dyDescent="0.3">
      <c r="A217" s="747" t="s">
        <v>566</v>
      </c>
      <c r="B217" s="748" t="s">
        <v>567</v>
      </c>
      <c r="C217" s="749" t="s">
        <v>586</v>
      </c>
      <c r="D217" s="750" t="s">
        <v>587</v>
      </c>
      <c r="E217" s="751">
        <v>50113001</v>
      </c>
      <c r="F217" s="750" t="s">
        <v>598</v>
      </c>
      <c r="G217" s="749" t="s">
        <v>599</v>
      </c>
      <c r="H217" s="749">
        <v>158249</v>
      </c>
      <c r="I217" s="749">
        <v>58249</v>
      </c>
      <c r="J217" s="749" t="s">
        <v>921</v>
      </c>
      <c r="K217" s="749" t="s">
        <v>568</v>
      </c>
      <c r="L217" s="752">
        <v>202.43</v>
      </c>
      <c r="M217" s="752">
        <v>2</v>
      </c>
      <c r="N217" s="753">
        <v>404.86</v>
      </c>
    </row>
    <row r="218" spans="1:14" ht="14.4" customHeight="1" x14ac:dyDescent="0.3">
      <c r="A218" s="747" t="s">
        <v>566</v>
      </c>
      <c r="B218" s="748" t="s">
        <v>567</v>
      </c>
      <c r="C218" s="749" t="s">
        <v>586</v>
      </c>
      <c r="D218" s="750" t="s">
        <v>587</v>
      </c>
      <c r="E218" s="751">
        <v>50113001</v>
      </c>
      <c r="F218" s="750" t="s">
        <v>598</v>
      </c>
      <c r="G218" s="749" t="s">
        <v>599</v>
      </c>
      <c r="H218" s="749">
        <v>125366</v>
      </c>
      <c r="I218" s="749">
        <v>25366</v>
      </c>
      <c r="J218" s="749" t="s">
        <v>922</v>
      </c>
      <c r="K218" s="749" t="s">
        <v>923</v>
      </c>
      <c r="L218" s="752">
        <v>92.037499999999994</v>
      </c>
      <c r="M218" s="752">
        <v>4</v>
      </c>
      <c r="N218" s="753">
        <v>368.15</v>
      </c>
    </row>
    <row r="219" spans="1:14" ht="14.4" customHeight="1" x14ac:dyDescent="0.3">
      <c r="A219" s="747" t="s">
        <v>566</v>
      </c>
      <c r="B219" s="748" t="s">
        <v>567</v>
      </c>
      <c r="C219" s="749" t="s">
        <v>586</v>
      </c>
      <c r="D219" s="750" t="s">
        <v>587</v>
      </c>
      <c r="E219" s="751">
        <v>50113001</v>
      </c>
      <c r="F219" s="750" t="s">
        <v>598</v>
      </c>
      <c r="G219" s="749" t="s">
        <v>599</v>
      </c>
      <c r="H219" s="749">
        <v>215606</v>
      </c>
      <c r="I219" s="749">
        <v>215606</v>
      </c>
      <c r="J219" s="749" t="s">
        <v>922</v>
      </c>
      <c r="K219" s="749" t="s">
        <v>923</v>
      </c>
      <c r="L219" s="752">
        <v>71.996666666666684</v>
      </c>
      <c r="M219" s="752">
        <v>3</v>
      </c>
      <c r="N219" s="753">
        <v>215.99000000000004</v>
      </c>
    </row>
    <row r="220" spans="1:14" ht="14.4" customHeight="1" x14ac:dyDescent="0.3">
      <c r="A220" s="747" t="s">
        <v>566</v>
      </c>
      <c r="B220" s="748" t="s">
        <v>567</v>
      </c>
      <c r="C220" s="749" t="s">
        <v>586</v>
      </c>
      <c r="D220" s="750" t="s">
        <v>587</v>
      </c>
      <c r="E220" s="751">
        <v>50113001</v>
      </c>
      <c r="F220" s="750" t="s">
        <v>598</v>
      </c>
      <c r="G220" s="749" t="s">
        <v>599</v>
      </c>
      <c r="H220" s="749">
        <v>109139</v>
      </c>
      <c r="I220" s="749">
        <v>176129</v>
      </c>
      <c r="J220" s="749" t="s">
        <v>924</v>
      </c>
      <c r="K220" s="749" t="s">
        <v>925</v>
      </c>
      <c r="L220" s="752">
        <v>625.24000000000012</v>
      </c>
      <c r="M220" s="752">
        <v>3</v>
      </c>
      <c r="N220" s="753">
        <v>1875.7200000000003</v>
      </c>
    </row>
    <row r="221" spans="1:14" ht="14.4" customHeight="1" x14ac:dyDescent="0.3">
      <c r="A221" s="747" t="s">
        <v>566</v>
      </c>
      <c r="B221" s="748" t="s">
        <v>567</v>
      </c>
      <c r="C221" s="749" t="s">
        <v>586</v>
      </c>
      <c r="D221" s="750" t="s">
        <v>587</v>
      </c>
      <c r="E221" s="751">
        <v>50113001</v>
      </c>
      <c r="F221" s="750" t="s">
        <v>598</v>
      </c>
      <c r="G221" s="749" t="s">
        <v>608</v>
      </c>
      <c r="H221" s="749">
        <v>100308</v>
      </c>
      <c r="I221" s="749">
        <v>100308</v>
      </c>
      <c r="J221" s="749" t="s">
        <v>696</v>
      </c>
      <c r="K221" s="749" t="s">
        <v>697</v>
      </c>
      <c r="L221" s="752">
        <v>43.8</v>
      </c>
      <c r="M221" s="752">
        <v>2</v>
      </c>
      <c r="N221" s="753">
        <v>87.6</v>
      </c>
    </row>
    <row r="222" spans="1:14" ht="14.4" customHeight="1" x14ac:dyDescent="0.3">
      <c r="A222" s="747" t="s">
        <v>566</v>
      </c>
      <c r="B222" s="748" t="s">
        <v>567</v>
      </c>
      <c r="C222" s="749" t="s">
        <v>586</v>
      </c>
      <c r="D222" s="750" t="s">
        <v>587</v>
      </c>
      <c r="E222" s="751">
        <v>50113001</v>
      </c>
      <c r="F222" s="750" t="s">
        <v>598</v>
      </c>
      <c r="G222" s="749" t="s">
        <v>599</v>
      </c>
      <c r="H222" s="749">
        <v>214355</v>
      </c>
      <c r="I222" s="749">
        <v>214355</v>
      </c>
      <c r="J222" s="749" t="s">
        <v>699</v>
      </c>
      <c r="K222" s="749" t="s">
        <v>700</v>
      </c>
      <c r="L222" s="752">
        <v>215.18666666666672</v>
      </c>
      <c r="M222" s="752">
        <v>3</v>
      </c>
      <c r="N222" s="753">
        <v>645.56000000000017</v>
      </c>
    </row>
    <row r="223" spans="1:14" ht="14.4" customHeight="1" x14ac:dyDescent="0.3">
      <c r="A223" s="747" t="s">
        <v>566</v>
      </c>
      <c r="B223" s="748" t="s">
        <v>567</v>
      </c>
      <c r="C223" s="749" t="s">
        <v>586</v>
      </c>
      <c r="D223" s="750" t="s">
        <v>587</v>
      </c>
      <c r="E223" s="751">
        <v>50113001</v>
      </c>
      <c r="F223" s="750" t="s">
        <v>598</v>
      </c>
      <c r="G223" s="749" t="s">
        <v>599</v>
      </c>
      <c r="H223" s="749">
        <v>176205</v>
      </c>
      <c r="I223" s="749">
        <v>180825</v>
      </c>
      <c r="J223" s="749" t="s">
        <v>701</v>
      </c>
      <c r="K223" s="749" t="s">
        <v>655</v>
      </c>
      <c r="L223" s="752">
        <v>104.78000000000003</v>
      </c>
      <c r="M223" s="752">
        <v>1</v>
      </c>
      <c r="N223" s="753">
        <v>104.78000000000003</v>
      </c>
    </row>
    <row r="224" spans="1:14" ht="14.4" customHeight="1" x14ac:dyDescent="0.3">
      <c r="A224" s="747" t="s">
        <v>566</v>
      </c>
      <c r="B224" s="748" t="s">
        <v>567</v>
      </c>
      <c r="C224" s="749" t="s">
        <v>586</v>
      </c>
      <c r="D224" s="750" t="s">
        <v>587</v>
      </c>
      <c r="E224" s="751">
        <v>50113001</v>
      </c>
      <c r="F224" s="750" t="s">
        <v>598</v>
      </c>
      <c r="G224" s="749" t="s">
        <v>599</v>
      </c>
      <c r="H224" s="749">
        <v>216572</v>
      </c>
      <c r="I224" s="749">
        <v>216572</v>
      </c>
      <c r="J224" s="749" t="s">
        <v>704</v>
      </c>
      <c r="K224" s="749" t="s">
        <v>705</v>
      </c>
      <c r="L224" s="752">
        <v>36.282033898305087</v>
      </c>
      <c r="M224" s="752">
        <v>59</v>
      </c>
      <c r="N224" s="753">
        <v>2140.6400000000003</v>
      </c>
    </row>
    <row r="225" spans="1:14" ht="14.4" customHeight="1" x14ac:dyDescent="0.3">
      <c r="A225" s="747" t="s">
        <v>566</v>
      </c>
      <c r="B225" s="748" t="s">
        <v>567</v>
      </c>
      <c r="C225" s="749" t="s">
        <v>586</v>
      </c>
      <c r="D225" s="750" t="s">
        <v>587</v>
      </c>
      <c r="E225" s="751">
        <v>50113001</v>
      </c>
      <c r="F225" s="750" t="s">
        <v>598</v>
      </c>
      <c r="G225" s="749" t="s">
        <v>599</v>
      </c>
      <c r="H225" s="749">
        <v>100168</v>
      </c>
      <c r="I225" s="749">
        <v>168</v>
      </c>
      <c r="J225" s="749" t="s">
        <v>706</v>
      </c>
      <c r="K225" s="749" t="s">
        <v>707</v>
      </c>
      <c r="L225" s="752">
        <v>43.140000000000008</v>
      </c>
      <c r="M225" s="752">
        <v>1</v>
      </c>
      <c r="N225" s="753">
        <v>43.140000000000008</v>
      </c>
    </row>
    <row r="226" spans="1:14" ht="14.4" customHeight="1" x14ac:dyDescent="0.3">
      <c r="A226" s="747" t="s">
        <v>566</v>
      </c>
      <c r="B226" s="748" t="s">
        <v>567</v>
      </c>
      <c r="C226" s="749" t="s">
        <v>586</v>
      </c>
      <c r="D226" s="750" t="s">
        <v>587</v>
      </c>
      <c r="E226" s="751">
        <v>50113001</v>
      </c>
      <c r="F226" s="750" t="s">
        <v>598</v>
      </c>
      <c r="G226" s="749" t="s">
        <v>599</v>
      </c>
      <c r="H226" s="749">
        <v>51366</v>
      </c>
      <c r="I226" s="749">
        <v>51366</v>
      </c>
      <c r="J226" s="749" t="s">
        <v>708</v>
      </c>
      <c r="K226" s="749" t="s">
        <v>709</v>
      </c>
      <c r="L226" s="752">
        <v>171.6</v>
      </c>
      <c r="M226" s="752">
        <v>43</v>
      </c>
      <c r="N226" s="753">
        <v>7378.8</v>
      </c>
    </row>
    <row r="227" spans="1:14" ht="14.4" customHeight="1" x14ac:dyDescent="0.3">
      <c r="A227" s="747" t="s">
        <v>566</v>
      </c>
      <c r="B227" s="748" t="s">
        <v>567</v>
      </c>
      <c r="C227" s="749" t="s">
        <v>586</v>
      </c>
      <c r="D227" s="750" t="s">
        <v>587</v>
      </c>
      <c r="E227" s="751">
        <v>50113001</v>
      </c>
      <c r="F227" s="750" t="s">
        <v>598</v>
      </c>
      <c r="G227" s="749" t="s">
        <v>599</v>
      </c>
      <c r="H227" s="749">
        <v>51367</v>
      </c>
      <c r="I227" s="749">
        <v>51367</v>
      </c>
      <c r="J227" s="749" t="s">
        <v>708</v>
      </c>
      <c r="K227" s="749" t="s">
        <v>710</v>
      </c>
      <c r="L227" s="752">
        <v>92.950000000000017</v>
      </c>
      <c r="M227" s="752">
        <v>7</v>
      </c>
      <c r="N227" s="753">
        <v>650.65000000000009</v>
      </c>
    </row>
    <row r="228" spans="1:14" ht="14.4" customHeight="1" x14ac:dyDescent="0.3">
      <c r="A228" s="747" t="s">
        <v>566</v>
      </c>
      <c r="B228" s="748" t="s">
        <v>567</v>
      </c>
      <c r="C228" s="749" t="s">
        <v>586</v>
      </c>
      <c r="D228" s="750" t="s">
        <v>587</v>
      </c>
      <c r="E228" s="751">
        <v>50113001</v>
      </c>
      <c r="F228" s="750" t="s">
        <v>598</v>
      </c>
      <c r="G228" s="749" t="s">
        <v>599</v>
      </c>
      <c r="H228" s="749">
        <v>51383</v>
      </c>
      <c r="I228" s="749">
        <v>51383</v>
      </c>
      <c r="J228" s="749" t="s">
        <v>708</v>
      </c>
      <c r="K228" s="749" t="s">
        <v>711</v>
      </c>
      <c r="L228" s="752">
        <v>93.5</v>
      </c>
      <c r="M228" s="752">
        <v>2</v>
      </c>
      <c r="N228" s="753">
        <v>187</v>
      </c>
    </row>
    <row r="229" spans="1:14" ht="14.4" customHeight="1" x14ac:dyDescent="0.3">
      <c r="A229" s="747" t="s">
        <v>566</v>
      </c>
      <c r="B229" s="748" t="s">
        <v>567</v>
      </c>
      <c r="C229" s="749" t="s">
        <v>586</v>
      </c>
      <c r="D229" s="750" t="s">
        <v>587</v>
      </c>
      <c r="E229" s="751">
        <v>50113001</v>
      </c>
      <c r="F229" s="750" t="s">
        <v>598</v>
      </c>
      <c r="G229" s="749" t="s">
        <v>599</v>
      </c>
      <c r="H229" s="749">
        <v>202362</v>
      </c>
      <c r="I229" s="749">
        <v>202362</v>
      </c>
      <c r="J229" s="749" t="s">
        <v>926</v>
      </c>
      <c r="K229" s="749" t="s">
        <v>927</v>
      </c>
      <c r="L229" s="752">
        <v>61.709999999999972</v>
      </c>
      <c r="M229" s="752">
        <v>2</v>
      </c>
      <c r="N229" s="753">
        <v>123.41999999999994</v>
      </c>
    </row>
    <row r="230" spans="1:14" ht="14.4" customHeight="1" x14ac:dyDescent="0.3">
      <c r="A230" s="747" t="s">
        <v>566</v>
      </c>
      <c r="B230" s="748" t="s">
        <v>567</v>
      </c>
      <c r="C230" s="749" t="s">
        <v>586</v>
      </c>
      <c r="D230" s="750" t="s">
        <v>587</v>
      </c>
      <c r="E230" s="751">
        <v>50113001</v>
      </c>
      <c r="F230" s="750" t="s">
        <v>598</v>
      </c>
      <c r="G230" s="749" t="s">
        <v>599</v>
      </c>
      <c r="H230" s="749">
        <v>850724</v>
      </c>
      <c r="I230" s="749">
        <v>120325</v>
      </c>
      <c r="J230" s="749" t="s">
        <v>928</v>
      </c>
      <c r="K230" s="749" t="s">
        <v>929</v>
      </c>
      <c r="L230" s="752">
        <v>47.330000000000005</v>
      </c>
      <c r="M230" s="752">
        <v>1</v>
      </c>
      <c r="N230" s="753">
        <v>47.330000000000005</v>
      </c>
    </row>
    <row r="231" spans="1:14" ht="14.4" customHeight="1" x14ac:dyDescent="0.3">
      <c r="A231" s="747" t="s">
        <v>566</v>
      </c>
      <c r="B231" s="748" t="s">
        <v>567</v>
      </c>
      <c r="C231" s="749" t="s">
        <v>586</v>
      </c>
      <c r="D231" s="750" t="s">
        <v>587</v>
      </c>
      <c r="E231" s="751">
        <v>50113001</v>
      </c>
      <c r="F231" s="750" t="s">
        <v>598</v>
      </c>
      <c r="G231" s="749" t="s">
        <v>599</v>
      </c>
      <c r="H231" s="749">
        <v>208466</v>
      </c>
      <c r="I231" s="749">
        <v>208466</v>
      </c>
      <c r="J231" s="749" t="s">
        <v>930</v>
      </c>
      <c r="K231" s="749" t="s">
        <v>931</v>
      </c>
      <c r="L231" s="752">
        <v>792.7700000000001</v>
      </c>
      <c r="M231" s="752">
        <v>2</v>
      </c>
      <c r="N231" s="753">
        <v>1585.5400000000002</v>
      </c>
    </row>
    <row r="232" spans="1:14" ht="14.4" customHeight="1" x14ac:dyDescent="0.3">
      <c r="A232" s="747" t="s">
        <v>566</v>
      </c>
      <c r="B232" s="748" t="s">
        <v>567</v>
      </c>
      <c r="C232" s="749" t="s">
        <v>586</v>
      </c>
      <c r="D232" s="750" t="s">
        <v>587</v>
      </c>
      <c r="E232" s="751">
        <v>50113001</v>
      </c>
      <c r="F232" s="750" t="s">
        <v>598</v>
      </c>
      <c r="G232" s="749" t="s">
        <v>599</v>
      </c>
      <c r="H232" s="749">
        <v>100802</v>
      </c>
      <c r="I232" s="749">
        <v>0</v>
      </c>
      <c r="J232" s="749" t="s">
        <v>718</v>
      </c>
      <c r="K232" s="749" t="s">
        <v>719</v>
      </c>
      <c r="L232" s="752">
        <v>87.416505803688224</v>
      </c>
      <c r="M232" s="752">
        <v>3</v>
      </c>
      <c r="N232" s="753">
        <v>262.24951741106469</v>
      </c>
    </row>
    <row r="233" spans="1:14" ht="14.4" customHeight="1" x14ac:dyDescent="0.3">
      <c r="A233" s="747" t="s">
        <v>566</v>
      </c>
      <c r="B233" s="748" t="s">
        <v>567</v>
      </c>
      <c r="C233" s="749" t="s">
        <v>586</v>
      </c>
      <c r="D233" s="750" t="s">
        <v>587</v>
      </c>
      <c r="E233" s="751">
        <v>50113001</v>
      </c>
      <c r="F233" s="750" t="s">
        <v>598</v>
      </c>
      <c r="G233" s="749" t="s">
        <v>608</v>
      </c>
      <c r="H233" s="749">
        <v>215964</v>
      </c>
      <c r="I233" s="749">
        <v>215964</v>
      </c>
      <c r="J233" s="749" t="s">
        <v>932</v>
      </c>
      <c r="K233" s="749" t="s">
        <v>933</v>
      </c>
      <c r="L233" s="752">
        <v>162.82999999999987</v>
      </c>
      <c r="M233" s="752">
        <v>1</v>
      </c>
      <c r="N233" s="753">
        <v>162.82999999999987</v>
      </c>
    </row>
    <row r="234" spans="1:14" ht="14.4" customHeight="1" x14ac:dyDescent="0.3">
      <c r="A234" s="747" t="s">
        <v>566</v>
      </c>
      <c r="B234" s="748" t="s">
        <v>567</v>
      </c>
      <c r="C234" s="749" t="s">
        <v>586</v>
      </c>
      <c r="D234" s="750" t="s">
        <v>587</v>
      </c>
      <c r="E234" s="751">
        <v>50113001</v>
      </c>
      <c r="F234" s="750" t="s">
        <v>598</v>
      </c>
      <c r="G234" s="749" t="s">
        <v>599</v>
      </c>
      <c r="H234" s="749">
        <v>117189</v>
      </c>
      <c r="I234" s="749">
        <v>17189</v>
      </c>
      <c r="J234" s="749" t="s">
        <v>720</v>
      </c>
      <c r="K234" s="749" t="s">
        <v>721</v>
      </c>
      <c r="L234" s="752">
        <v>55.870000000000012</v>
      </c>
      <c r="M234" s="752">
        <v>1</v>
      </c>
      <c r="N234" s="753">
        <v>55.870000000000012</v>
      </c>
    </row>
    <row r="235" spans="1:14" ht="14.4" customHeight="1" x14ac:dyDescent="0.3">
      <c r="A235" s="747" t="s">
        <v>566</v>
      </c>
      <c r="B235" s="748" t="s">
        <v>567</v>
      </c>
      <c r="C235" s="749" t="s">
        <v>586</v>
      </c>
      <c r="D235" s="750" t="s">
        <v>587</v>
      </c>
      <c r="E235" s="751">
        <v>50113001</v>
      </c>
      <c r="F235" s="750" t="s">
        <v>598</v>
      </c>
      <c r="G235" s="749" t="s">
        <v>599</v>
      </c>
      <c r="H235" s="749">
        <v>102486</v>
      </c>
      <c r="I235" s="749">
        <v>2486</v>
      </c>
      <c r="J235" s="749" t="s">
        <v>722</v>
      </c>
      <c r="K235" s="749" t="s">
        <v>723</v>
      </c>
      <c r="L235" s="752">
        <v>123.10000000000002</v>
      </c>
      <c r="M235" s="752">
        <v>5</v>
      </c>
      <c r="N235" s="753">
        <v>615.50000000000011</v>
      </c>
    </row>
    <row r="236" spans="1:14" ht="14.4" customHeight="1" x14ac:dyDescent="0.3">
      <c r="A236" s="747" t="s">
        <v>566</v>
      </c>
      <c r="B236" s="748" t="s">
        <v>567</v>
      </c>
      <c r="C236" s="749" t="s">
        <v>586</v>
      </c>
      <c r="D236" s="750" t="s">
        <v>587</v>
      </c>
      <c r="E236" s="751">
        <v>50113001</v>
      </c>
      <c r="F236" s="750" t="s">
        <v>598</v>
      </c>
      <c r="G236" s="749" t="s">
        <v>599</v>
      </c>
      <c r="H236" s="749">
        <v>100489</v>
      </c>
      <c r="I236" s="749">
        <v>489</v>
      </c>
      <c r="J236" s="749" t="s">
        <v>724</v>
      </c>
      <c r="K236" s="749" t="s">
        <v>725</v>
      </c>
      <c r="L236" s="752">
        <v>47.339999999999982</v>
      </c>
      <c r="M236" s="752">
        <v>1</v>
      </c>
      <c r="N236" s="753">
        <v>47.339999999999982</v>
      </c>
    </row>
    <row r="237" spans="1:14" ht="14.4" customHeight="1" x14ac:dyDescent="0.3">
      <c r="A237" s="747" t="s">
        <v>566</v>
      </c>
      <c r="B237" s="748" t="s">
        <v>567</v>
      </c>
      <c r="C237" s="749" t="s">
        <v>586</v>
      </c>
      <c r="D237" s="750" t="s">
        <v>587</v>
      </c>
      <c r="E237" s="751">
        <v>50113001</v>
      </c>
      <c r="F237" s="750" t="s">
        <v>598</v>
      </c>
      <c r="G237" s="749" t="s">
        <v>599</v>
      </c>
      <c r="H237" s="749">
        <v>930661</v>
      </c>
      <c r="I237" s="749">
        <v>0</v>
      </c>
      <c r="J237" s="749" t="s">
        <v>726</v>
      </c>
      <c r="K237" s="749" t="s">
        <v>568</v>
      </c>
      <c r="L237" s="752">
        <v>316.91708225587558</v>
      </c>
      <c r="M237" s="752">
        <v>1</v>
      </c>
      <c r="N237" s="753">
        <v>316.91708225587558</v>
      </c>
    </row>
    <row r="238" spans="1:14" ht="14.4" customHeight="1" x14ac:dyDescent="0.3">
      <c r="A238" s="747" t="s">
        <v>566</v>
      </c>
      <c r="B238" s="748" t="s">
        <v>567</v>
      </c>
      <c r="C238" s="749" t="s">
        <v>586</v>
      </c>
      <c r="D238" s="750" t="s">
        <v>587</v>
      </c>
      <c r="E238" s="751">
        <v>50113001</v>
      </c>
      <c r="F238" s="750" t="s">
        <v>598</v>
      </c>
      <c r="G238" s="749" t="s">
        <v>599</v>
      </c>
      <c r="H238" s="749">
        <v>920362</v>
      </c>
      <c r="I238" s="749">
        <v>0</v>
      </c>
      <c r="J238" s="749" t="s">
        <v>934</v>
      </c>
      <c r="K238" s="749" t="s">
        <v>568</v>
      </c>
      <c r="L238" s="752">
        <v>518.0527228163653</v>
      </c>
      <c r="M238" s="752">
        <v>2</v>
      </c>
      <c r="N238" s="753">
        <v>1036.1054456327306</v>
      </c>
    </row>
    <row r="239" spans="1:14" ht="14.4" customHeight="1" x14ac:dyDescent="0.3">
      <c r="A239" s="747" t="s">
        <v>566</v>
      </c>
      <c r="B239" s="748" t="s">
        <v>567</v>
      </c>
      <c r="C239" s="749" t="s">
        <v>586</v>
      </c>
      <c r="D239" s="750" t="s">
        <v>587</v>
      </c>
      <c r="E239" s="751">
        <v>50113001</v>
      </c>
      <c r="F239" s="750" t="s">
        <v>598</v>
      </c>
      <c r="G239" s="749" t="s">
        <v>599</v>
      </c>
      <c r="H239" s="749">
        <v>843067</v>
      </c>
      <c r="I239" s="749">
        <v>0</v>
      </c>
      <c r="J239" s="749" t="s">
        <v>730</v>
      </c>
      <c r="K239" s="749" t="s">
        <v>568</v>
      </c>
      <c r="L239" s="752">
        <v>373.50782006579271</v>
      </c>
      <c r="M239" s="752">
        <v>10</v>
      </c>
      <c r="N239" s="753">
        <v>3735.078200657927</v>
      </c>
    </row>
    <row r="240" spans="1:14" ht="14.4" customHeight="1" x14ac:dyDescent="0.3">
      <c r="A240" s="747" t="s">
        <v>566</v>
      </c>
      <c r="B240" s="748" t="s">
        <v>567</v>
      </c>
      <c r="C240" s="749" t="s">
        <v>586</v>
      </c>
      <c r="D240" s="750" t="s">
        <v>587</v>
      </c>
      <c r="E240" s="751">
        <v>50113001</v>
      </c>
      <c r="F240" s="750" t="s">
        <v>598</v>
      </c>
      <c r="G240" s="749" t="s">
        <v>608</v>
      </c>
      <c r="H240" s="749">
        <v>117135</v>
      </c>
      <c r="I240" s="749">
        <v>17135</v>
      </c>
      <c r="J240" s="749" t="s">
        <v>935</v>
      </c>
      <c r="K240" s="749" t="s">
        <v>936</v>
      </c>
      <c r="L240" s="752">
        <v>65.439999999999984</v>
      </c>
      <c r="M240" s="752">
        <v>1</v>
      </c>
      <c r="N240" s="753">
        <v>65.439999999999984</v>
      </c>
    </row>
    <row r="241" spans="1:14" ht="14.4" customHeight="1" x14ac:dyDescent="0.3">
      <c r="A241" s="747" t="s">
        <v>566</v>
      </c>
      <c r="B241" s="748" t="s">
        <v>567</v>
      </c>
      <c r="C241" s="749" t="s">
        <v>586</v>
      </c>
      <c r="D241" s="750" t="s">
        <v>587</v>
      </c>
      <c r="E241" s="751">
        <v>50113001</v>
      </c>
      <c r="F241" s="750" t="s">
        <v>598</v>
      </c>
      <c r="G241" s="749" t="s">
        <v>608</v>
      </c>
      <c r="H241" s="749">
        <v>169714</v>
      </c>
      <c r="I241" s="749">
        <v>169714</v>
      </c>
      <c r="J241" s="749" t="s">
        <v>937</v>
      </c>
      <c r="K241" s="749" t="s">
        <v>938</v>
      </c>
      <c r="L241" s="752">
        <v>112.28000000000003</v>
      </c>
      <c r="M241" s="752">
        <v>1</v>
      </c>
      <c r="N241" s="753">
        <v>112.28000000000003</v>
      </c>
    </row>
    <row r="242" spans="1:14" ht="14.4" customHeight="1" x14ac:dyDescent="0.3">
      <c r="A242" s="747" t="s">
        <v>566</v>
      </c>
      <c r="B242" s="748" t="s">
        <v>567</v>
      </c>
      <c r="C242" s="749" t="s">
        <v>586</v>
      </c>
      <c r="D242" s="750" t="s">
        <v>587</v>
      </c>
      <c r="E242" s="751">
        <v>50113001</v>
      </c>
      <c r="F242" s="750" t="s">
        <v>598</v>
      </c>
      <c r="G242" s="749" t="s">
        <v>599</v>
      </c>
      <c r="H242" s="749">
        <v>188219</v>
      </c>
      <c r="I242" s="749">
        <v>88219</v>
      </c>
      <c r="J242" s="749" t="s">
        <v>939</v>
      </c>
      <c r="K242" s="749" t="s">
        <v>940</v>
      </c>
      <c r="L242" s="752">
        <v>141.3000004248334</v>
      </c>
      <c r="M242" s="752">
        <v>9</v>
      </c>
      <c r="N242" s="753">
        <v>1271.7000038235005</v>
      </c>
    </row>
    <row r="243" spans="1:14" ht="14.4" customHeight="1" x14ac:dyDescent="0.3">
      <c r="A243" s="747" t="s">
        <v>566</v>
      </c>
      <c r="B243" s="748" t="s">
        <v>567</v>
      </c>
      <c r="C243" s="749" t="s">
        <v>586</v>
      </c>
      <c r="D243" s="750" t="s">
        <v>587</v>
      </c>
      <c r="E243" s="751">
        <v>50113001</v>
      </c>
      <c r="F243" s="750" t="s">
        <v>598</v>
      </c>
      <c r="G243" s="749" t="s">
        <v>608</v>
      </c>
      <c r="H243" s="749">
        <v>207098</v>
      </c>
      <c r="I243" s="749">
        <v>207098</v>
      </c>
      <c r="J243" s="749" t="s">
        <v>941</v>
      </c>
      <c r="K243" s="749" t="s">
        <v>942</v>
      </c>
      <c r="L243" s="752">
        <v>137.97999999999999</v>
      </c>
      <c r="M243" s="752">
        <v>1</v>
      </c>
      <c r="N243" s="753">
        <v>137.97999999999999</v>
      </c>
    </row>
    <row r="244" spans="1:14" ht="14.4" customHeight="1" x14ac:dyDescent="0.3">
      <c r="A244" s="747" t="s">
        <v>566</v>
      </c>
      <c r="B244" s="748" t="s">
        <v>567</v>
      </c>
      <c r="C244" s="749" t="s">
        <v>586</v>
      </c>
      <c r="D244" s="750" t="s">
        <v>587</v>
      </c>
      <c r="E244" s="751">
        <v>50113001</v>
      </c>
      <c r="F244" s="750" t="s">
        <v>598</v>
      </c>
      <c r="G244" s="749" t="s">
        <v>608</v>
      </c>
      <c r="H244" s="749">
        <v>844554</v>
      </c>
      <c r="I244" s="749">
        <v>114065</v>
      </c>
      <c r="J244" s="749" t="s">
        <v>734</v>
      </c>
      <c r="K244" s="749" t="s">
        <v>735</v>
      </c>
      <c r="L244" s="752">
        <v>18.290000000000003</v>
      </c>
      <c r="M244" s="752">
        <v>1</v>
      </c>
      <c r="N244" s="753">
        <v>18.290000000000003</v>
      </c>
    </row>
    <row r="245" spans="1:14" ht="14.4" customHeight="1" x14ac:dyDescent="0.3">
      <c r="A245" s="747" t="s">
        <v>566</v>
      </c>
      <c r="B245" s="748" t="s">
        <v>567</v>
      </c>
      <c r="C245" s="749" t="s">
        <v>586</v>
      </c>
      <c r="D245" s="750" t="s">
        <v>587</v>
      </c>
      <c r="E245" s="751">
        <v>50113001</v>
      </c>
      <c r="F245" s="750" t="s">
        <v>598</v>
      </c>
      <c r="G245" s="749" t="s">
        <v>599</v>
      </c>
      <c r="H245" s="749">
        <v>67558</v>
      </c>
      <c r="I245" s="749">
        <v>67558</v>
      </c>
      <c r="J245" s="749" t="s">
        <v>738</v>
      </c>
      <c r="K245" s="749" t="s">
        <v>739</v>
      </c>
      <c r="L245" s="752">
        <v>27.468823529411765</v>
      </c>
      <c r="M245" s="752">
        <v>17</v>
      </c>
      <c r="N245" s="753">
        <v>466.96999999999997</v>
      </c>
    </row>
    <row r="246" spans="1:14" ht="14.4" customHeight="1" x14ac:dyDescent="0.3">
      <c r="A246" s="747" t="s">
        <v>566</v>
      </c>
      <c r="B246" s="748" t="s">
        <v>567</v>
      </c>
      <c r="C246" s="749" t="s">
        <v>586</v>
      </c>
      <c r="D246" s="750" t="s">
        <v>587</v>
      </c>
      <c r="E246" s="751">
        <v>50113001</v>
      </c>
      <c r="F246" s="750" t="s">
        <v>598</v>
      </c>
      <c r="G246" s="749" t="s">
        <v>599</v>
      </c>
      <c r="H246" s="749">
        <v>117992</v>
      </c>
      <c r="I246" s="749">
        <v>17992</v>
      </c>
      <c r="J246" s="749" t="s">
        <v>740</v>
      </c>
      <c r="K246" s="749" t="s">
        <v>741</v>
      </c>
      <c r="L246" s="752">
        <v>94.553333333333299</v>
      </c>
      <c r="M246" s="752">
        <v>3</v>
      </c>
      <c r="N246" s="753">
        <v>283.65999999999991</v>
      </c>
    </row>
    <row r="247" spans="1:14" ht="14.4" customHeight="1" x14ac:dyDescent="0.3">
      <c r="A247" s="747" t="s">
        <v>566</v>
      </c>
      <c r="B247" s="748" t="s">
        <v>567</v>
      </c>
      <c r="C247" s="749" t="s">
        <v>586</v>
      </c>
      <c r="D247" s="750" t="s">
        <v>587</v>
      </c>
      <c r="E247" s="751">
        <v>50113001</v>
      </c>
      <c r="F247" s="750" t="s">
        <v>598</v>
      </c>
      <c r="G247" s="749" t="s">
        <v>599</v>
      </c>
      <c r="H247" s="749">
        <v>100498</v>
      </c>
      <c r="I247" s="749">
        <v>498</v>
      </c>
      <c r="J247" s="749" t="s">
        <v>742</v>
      </c>
      <c r="K247" s="749" t="s">
        <v>743</v>
      </c>
      <c r="L247" s="752">
        <v>107.21124999999998</v>
      </c>
      <c r="M247" s="752">
        <v>8</v>
      </c>
      <c r="N247" s="753">
        <v>857.68999999999983</v>
      </c>
    </row>
    <row r="248" spans="1:14" ht="14.4" customHeight="1" x14ac:dyDescent="0.3">
      <c r="A248" s="747" t="s">
        <v>566</v>
      </c>
      <c r="B248" s="748" t="s">
        <v>567</v>
      </c>
      <c r="C248" s="749" t="s">
        <v>586</v>
      </c>
      <c r="D248" s="750" t="s">
        <v>587</v>
      </c>
      <c r="E248" s="751">
        <v>50113001</v>
      </c>
      <c r="F248" s="750" t="s">
        <v>598</v>
      </c>
      <c r="G248" s="749" t="s">
        <v>599</v>
      </c>
      <c r="H248" s="749">
        <v>215978</v>
      </c>
      <c r="I248" s="749">
        <v>215978</v>
      </c>
      <c r="J248" s="749" t="s">
        <v>943</v>
      </c>
      <c r="K248" s="749" t="s">
        <v>944</v>
      </c>
      <c r="L248" s="752">
        <v>120.80999999999996</v>
      </c>
      <c r="M248" s="752">
        <v>1</v>
      </c>
      <c r="N248" s="753">
        <v>120.80999999999996</v>
      </c>
    </row>
    <row r="249" spans="1:14" ht="14.4" customHeight="1" x14ac:dyDescent="0.3">
      <c r="A249" s="747" t="s">
        <v>566</v>
      </c>
      <c r="B249" s="748" t="s">
        <v>567</v>
      </c>
      <c r="C249" s="749" t="s">
        <v>586</v>
      </c>
      <c r="D249" s="750" t="s">
        <v>587</v>
      </c>
      <c r="E249" s="751">
        <v>50113001</v>
      </c>
      <c r="F249" s="750" t="s">
        <v>598</v>
      </c>
      <c r="G249" s="749" t="s">
        <v>599</v>
      </c>
      <c r="H249" s="749">
        <v>225168</v>
      </c>
      <c r="I249" s="749">
        <v>225168</v>
      </c>
      <c r="J249" s="749" t="s">
        <v>945</v>
      </c>
      <c r="K249" s="749" t="s">
        <v>946</v>
      </c>
      <c r="L249" s="752">
        <v>65.38</v>
      </c>
      <c r="M249" s="752">
        <v>2</v>
      </c>
      <c r="N249" s="753">
        <v>130.76</v>
      </c>
    </row>
    <row r="250" spans="1:14" ht="14.4" customHeight="1" x14ac:dyDescent="0.3">
      <c r="A250" s="747" t="s">
        <v>566</v>
      </c>
      <c r="B250" s="748" t="s">
        <v>567</v>
      </c>
      <c r="C250" s="749" t="s">
        <v>586</v>
      </c>
      <c r="D250" s="750" t="s">
        <v>587</v>
      </c>
      <c r="E250" s="751">
        <v>50113001</v>
      </c>
      <c r="F250" s="750" t="s">
        <v>598</v>
      </c>
      <c r="G250" s="749" t="s">
        <v>608</v>
      </c>
      <c r="H250" s="749">
        <v>201290</v>
      </c>
      <c r="I250" s="749">
        <v>201290</v>
      </c>
      <c r="J250" s="749" t="s">
        <v>947</v>
      </c>
      <c r="K250" s="749" t="s">
        <v>805</v>
      </c>
      <c r="L250" s="752">
        <v>43.42</v>
      </c>
      <c r="M250" s="752">
        <v>2</v>
      </c>
      <c r="N250" s="753">
        <v>86.84</v>
      </c>
    </row>
    <row r="251" spans="1:14" ht="14.4" customHeight="1" x14ac:dyDescent="0.3">
      <c r="A251" s="747" t="s">
        <v>566</v>
      </c>
      <c r="B251" s="748" t="s">
        <v>567</v>
      </c>
      <c r="C251" s="749" t="s">
        <v>586</v>
      </c>
      <c r="D251" s="750" t="s">
        <v>587</v>
      </c>
      <c r="E251" s="751">
        <v>50113001</v>
      </c>
      <c r="F251" s="750" t="s">
        <v>598</v>
      </c>
      <c r="G251" s="749" t="s">
        <v>599</v>
      </c>
      <c r="H251" s="749">
        <v>100502</v>
      </c>
      <c r="I251" s="749">
        <v>502</v>
      </c>
      <c r="J251" s="749" t="s">
        <v>744</v>
      </c>
      <c r="K251" s="749" t="s">
        <v>745</v>
      </c>
      <c r="L251" s="752">
        <v>238.65999999999997</v>
      </c>
      <c r="M251" s="752">
        <v>1</v>
      </c>
      <c r="N251" s="753">
        <v>238.65999999999997</v>
      </c>
    </row>
    <row r="252" spans="1:14" ht="14.4" customHeight="1" x14ac:dyDescent="0.3">
      <c r="A252" s="747" t="s">
        <v>566</v>
      </c>
      <c r="B252" s="748" t="s">
        <v>567</v>
      </c>
      <c r="C252" s="749" t="s">
        <v>586</v>
      </c>
      <c r="D252" s="750" t="s">
        <v>587</v>
      </c>
      <c r="E252" s="751">
        <v>50113001</v>
      </c>
      <c r="F252" s="750" t="s">
        <v>598</v>
      </c>
      <c r="G252" s="749" t="s">
        <v>599</v>
      </c>
      <c r="H252" s="749">
        <v>102684</v>
      </c>
      <c r="I252" s="749">
        <v>2684</v>
      </c>
      <c r="J252" s="749" t="s">
        <v>744</v>
      </c>
      <c r="K252" s="749" t="s">
        <v>746</v>
      </c>
      <c r="L252" s="752">
        <v>73.732857142857156</v>
      </c>
      <c r="M252" s="752">
        <v>7</v>
      </c>
      <c r="N252" s="753">
        <v>516.13000000000011</v>
      </c>
    </row>
    <row r="253" spans="1:14" ht="14.4" customHeight="1" x14ac:dyDescent="0.3">
      <c r="A253" s="747" t="s">
        <v>566</v>
      </c>
      <c r="B253" s="748" t="s">
        <v>567</v>
      </c>
      <c r="C253" s="749" t="s">
        <v>586</v>
      </c>
      <c r="D253" s="750" t="s">
        <v>587</v>
      </c>
      <c r="E253" s="751">
        <v>50113001</v>
      </c>
      <c r="F253" s="750" t="s">
        <v>598</v>
      </c>
      <c r="G253" s="749" t="s">
        <v>599</v>
      </c>
      <c r="H253" s="749">
        <v>160480</v>
      </c>
      <c r="I253" s="749">
        <v>160480</v>
      </c>
      <c r="J253" s="749" t="s">
        <v>948</v>
      </c>
      <c r="K253" s="749" t="s">
        <v>805</v>
      </c>
      <c r="L253" s="752">
        <v>87.110000000000028</v>
      </c>
      <c r="M253" s="752">
        <v>1</v>
      </c>
      <c r="N253" s="753">
        <v>87.110000000000028</v>
      </c>
    </row>
    <row r="254" spans="1:14" ht="14.4" customHeight="1" x14ac:dyDescent="0.3">
      <c r="A254" s="747" t="s">
        <v>566</v>
      </c>
      <c r="B254" s="748" t="s">
        <v>567</v>
      </c>
      <c r="C254" s="749" t="s">
        <v>586</v>
      </c>
      <c r="D254" s="750" t="s">
        <v>587</v>
      </c>
      <c r="E254" s="751">
        <v>50113001</v>
      </c>
      <c r="F254" s="750" t="s">
        <v>598</v>
      </c>
      <c r="G254" s="749" t="s">
        <v>599</v>
      </c>
      <c r="H254" s="749">
        <v>223159</v>
      </c>
      <c r="I254" s="749">
        <v>223159</v>
      </c>
      <c r="J254" s="749" t="s">
        <v>749</v>
      </c>
      <c r="K254" s="749" t="s">
        <v>750</v>
      </c>
      <c r="L254" s="752">
        <v>72.965000000000003</v>
      </c>
      <c r="M254" s="752">
        <v>4</v>
      </c>
      <c r="N254" s="753">
        <v>291.86</v>
      </c>
    </row>
    <row r="255" spans="1:14" ht="14.4" customHeight="1" x14ac:dyDescent="0.3">
      <c r="A255" s="747" t="s">
        <v>566</v>
      </c>
      <c r="B255" s="748" t="s">
        <v>567</v>
      </c>
      <c r="C255" s="749" t="s">
        <v>586</v>
      </c>
      <c r="D255" s="750" t="s">
        <v>587</v>
      </c>
      <c r="E255" s="751">
        <v>50113001</v>
      </c>
      <c r="F255" s="750" t="s">
        <v>598</v>
      </c>
      <c r="G255" s="749" t="s">
        <v>599</v>
      </c>
      <c r="H255" s="749">
        <v>100513</v>
      </c>
      <c r="I255" s="749">
        <v>513</v>
      </c>
      <c r="J255" s="749" t="s">
        <v>751</v>
      </c>
      <c r="K255" s="749" t="s">
        <v>743</v>
      </c>
      <c r="L255" s="752">
        <v>56.779999999999994</v>
      </c>
      <c r="M255" s="752">
        <v>3</v>
      </c>
      <c r="N255" s="753">
        <v>170.33999999999997</v>
      </c>
    </row>
    <row r="256" spans="1:14" ht="14.4" customHeight="1" x14ac:dyDescent="0.3">
      <c r="A256" s="747" t="s">
        <v>566</v>
      </c>
      <c r="B256" s="748" t="s">
        <v>567</v>
      </c>
      <c r="C256" s="749" t="s">
        <v>586</v>
      </c>
      <c r="D256" s="750" t="s">
        <v>587</v>
      </c>
      <c r="E256" s="751">
        <v>50113001</v>
      </c>
      <c r="F256" s="750" t="s">
        <v>598</v>
      </c>
      <c r="G256" s="749" t="s">
        <v>599</v>
      </c>
      <c r="H256" s="749">
        <v>100527</v>
      </c>
      <c r="I256" s="749">
        <v>527</v>
      </c>
      <c r="J256" s="749" t="s">
        <v>949</v>
      </c>
      <c r="K256" s="749" t="s">
        <v>950</v>
      </c>
      <c r="L256" s="752">
        <v>136.54500000000002</v>
      </c>
      <c r="M256" s="752">
        <v>2</v>
      </c>
      <c r="N256" s="753">
        <v>273.09000000000003</v>
      </c>
    </row>
    <row r="257" spans="1:14" ht="14.4" customHeight="1" x14ac:dyDescent="0.3">
      <c r="A257" s="747" t="s">
        <v>566</v>
      </c>
      <c r="B257" s="748" t="s">
        <v>567</v>
      </c>
      <c r="C257" s="749" t="s">
        <v>586</v>
      </c>
      <c r="D257" s="750" t="s">
        <v>587</v>
      </c>
      <c r="E257" s="751">
        <v>50113001</v>
      </c>
      <c r="F257" s="750" t="s">
        <v>598</v>
      </c>
      <c r="G257" s="749" t="s">
        <v>608</v>
      </c>
      <c r="H257" s="749">
        <v>112572</v>
      </c>
      <c r="I257" s="749">
        <v>112572</v>
      </c>
      <c r="J257" s="749" t="s">
        <v>951</v>
      </c>
      <c r="K257" s="749" t="s">
        <v>952</v>
      </c>
      <c r="L257" s="752">
        <v>64.860000000000014</v>
      </c>
      <c r="M257" s="752">
        <v>1</v>
      </c>
      <c r="N257" s="753">
        <v>64.860000000000014</v>
      </c>
    </row>
    <row r="258" spans="1:14" ht="14.4" customHeight="1" x14ac:dyDescent="0.3">
      <c r="A258" s="747" t="s">
        <v>566</v>
      </c>
      <c r="B258" s="748" t="s">
        <v>567</v>
      </c>
      <c r="C258" s="749" t="s">
        <v>586</v>
      </c>
      <c r="D258" s="750" t="s">
        <v>587</v>
      </c>
      <c r="E258" s="751">
        <v>50113001</v>
      </c>
      <c r="F258" s="750" t="s">
        <v>598</v>
      </c>
      <c r="G258" s="749" t="s">
        <v>599</v>
      </c>
      <c r="H258" s="749">
        <v>110086</v>
      </c>
      <c r="I258" s="749">
        <v>10086</v>
      </c>
      <c r="J258" s="749" t="s">
        <v>953</v>
      </c>
      <c r="K258" s="749" t="s">
        <v>954</v>
      </c>
      <c r="L258" s="752">
        <v>1592.8</v>
      </c>
      <c r="M258" s="752">
        <v>2</v>
      </c>
      <c r="N258" s="753">
        <v>3185.6</v>
      </c>
    </row>
    <row r="259" spans="1:14" ht="14.4" customHeight="1" x14ac:dyDescent="0.3">
      <c r="A259" s="747" t="s">
        <v>566</v>
      </c>
      <c r="B259" s="748" t="s">
        <v>567</v>
      </c>
      <c r="C259" s="749" t="s">
        <v>586</v>
      </c>
      <c r="D259" s="750" t="s">
        <v>587</v>
      </c>
      <c r="E259" s="751">
        <v>50113001</v>
      </c>
      <c r="F259" s="750" t="s">
        <v>598</v>
      </c>
      <c r="G259" s="749" t="s">
        <v>608</v>
      </c>
      <c r="H259" s="749">
        <v>106618</v>
      </c>
      <c r="I259" s="749">
        <v>6618</v>
      </c>
      <c r="J259" s="749" t="s">
        <v>754</v>
      </c>
      <c r="K259" s="749" t="s">
        <v>755</v>
      </c>
      <c r="L259" s="752">
        <v>19.59</v>
      </c>
      <c r="M259" s="752">
        <v>1</v>
      </c>
      <c r="N259" s="753">
        <v>19.59</v>
      </c>
    </row>
    <row r="260" spans="1:14" ht="14.4" customHeight="1" x14ac:dyDescent="0.3">
      <c r="A260" s="747" t="s">
        <v>566</v>
      </c>
      <c r="B260" s="748" t="s">
        <v>567</v>
      </c>
      <c r="C260" s="749" t="s">
        <v>586</v>
      </c>
      <c r="D260" s="750" t="s">
        <v>587</v>
      </c>
      <c r="E260" s="751">
        <v>50113001</v>
      </c>
      <c r="F260" s="750" t="s">
        <v>598</v>
      </c>
      <c r="G260" s="749" t="s">
        <v>599</v>
      </c>
      <c r="H260" s="749">
        <v>184399</v>
      </c>
      <c r="I260" s="749">
        <v>84399</v>
      </c>
      <c r="J260" s="749" t="s">
        <v>955</v>
      </c>
      <c r="K260" s="749" t="s">
        <v>956</v>
      </c>
      <c r="L260" s="752">
        <v>320.25</v>
      </c>
      <c r="M260" s="752">
        <v>2</v>
      </c>
      <c r="N260" s="753">
        <v>640.5</v>
      </c>
    </row>
    <row r="261" spans="1:14" ht="14.4" customHeight="1" x14ac:dyDescent="0.3">
      <c r="A261" s="747" t="s">
        <v>566</v>
      </c>
      <c r="B261" s="748" t="s">
        <v>567</v>
      </c>
      <c r="C261" s="749" t="s">
        <v>586</v>
      </c>
      <c r="D261" s="750" t="s">
        <v>587</v>
      </c>
      <c r="E261" s="751">
        <v>50113001</v>
      </c>
      <c r="F261" s="750" t="s">
        <v>598</v>
      </c>
      <c r="G261" s="749" t="s">
        <v>599</v>
      </c>
      <c r="H261" s="749">
        <v>188860</v>
      </c>
      <c r="I261" s="749">
        <v>154078</v>
      </c>
      <c r="J261" s="749" t="s">
        <v>957</v>
      </c>
      <c r="K261" s="749" t="s">
        <v>958</v>
      </c>
      <c r="L261" s="752">
        <v>833.62000000000012</v>
      </c>
      <c r="M261" s="752">
        <v>2</v>
      </c>
      <c r="N261" s="753">
        <v>1667.2400000000002</v>
      </c>
    </row>
    <row r="262" spans="1:14" ht="14.4" customHeight="1" x14ac:dyDescent="0.3">
      <c r="A262" s="747" t="s">
        <v>566</v>
      </c>
      <c r="B262" s="748" t="s">
        <v>567</v>
      </c>
      <c r="C262" s="749" t="s">
        <v>586</v>
      </c>
      <c r="D262" s="750" t="s">
        <v>587</v>
      </c>
      <c r="E262" s="751">
        <v>50113001</v>
      </c>
      <c r="F262" s="750" t="s">
        <v>598</v>
      </c>
      <c r="G262" s="749" t="s">
        <v>599</v>
      </c>
      <c r="H262" s="749">
        <v>988466</v>
      </c>
      <c r="I262" s="749">
        <v>192729</v>
      </c>
      <c r="J262" s="749" t="s">
        <v>959</v>
      </c>
      <c r="K262" s="749" t="s">
        <v>960</v>
      </c>
      <c r="L262" s="752">
        <v>54.099999999999987</v>
      </c>
      <c r="M262" s="752">
        <v>1</v>
      </c>
      <c r="N262" s="753">
        <v>54.099999999999987</v>
      </c>
    </row>
    <row r="263" spans="1:14" ht="14.4" customHeight="1" x14ac:dyDescent="0.3">
      <c r="A263" s="747" t="s">
        <v>566</v>
      </c>
      <c r="B263" s="748" t="s">
        <v>567</v>
      </c>
      <c r="C263" s="749" t="s">
        <v>586</v>
      </c>
      <c r="D263" s="750" t="s">
        <v>587</v>
      </c>
      <c r="E263" s="751">
        <v>50113001</v>
      </c>
      <c r="F263" s="750" t="s">
        <v>598</v>
      </c>
      <c r="G263" s="749" t="s">
        <v>608</v>
      </c>
      <c r="H263" s="749">
        <v>107981</v>
      </c>
      <c r="I263" s="749">
        <v>7981</v>
      </c>
      <c r="J263" s="749" t="s">
        <v>757</v>
      </c>
      <c r="K263" s="749" t="s">
        <v>758</v>
      </c>
      <c r="L263" s="752">
        <v>50.64394736842106</v>
      </c>
      <c r="M263" s="752">
        <v>76</v>
      </c>
      <c r="N263" s="753">
        <v>3848.9400000000005</v>
      </c>
    </row>
    <row r="264" spans="1:14" ht="14.4" customHeight="1" x14ac:dyDescent="0.3">
      <c r="A264" s="747" t="s">
        <v>566</v>
      </c>
      <c r="B264" s="748" t="s">
        <v>567</v>
      </c>
      <c r="C264" s="749" t="s">
        <v>586</v>
      </c>
      <c r="D264" s="750" t="s">
        <v>587</v>
      </c>
      <c r="E264" s="751">
        <v>50113001</v>
      </c>
      <c r="F264" s="750" t="s">
        <v>598</v>
      </c>
      <c r="G264" s="749" t="s">
        <v>608</v>
      </c>
      <c r="H264" s="749">
        <v>155823</v>
      </c>
      <c r="I264" s="749">
        <v>55823</v>
      </c>
      <c r="J264" s="749" t="s">
        <v>757</v>
      </c>
      <c r="K264" s="749" t="s">
        <v>759</v>
      </c>
      <c r="L264" s="752">
        <v>33.472453987730063</v>
      </c>
      <c r="M264" s="752">
        <v>163</v>
      </c>
      <c r="N264" s="753">
        <v>5456.01</v>
      </c>
    </row>
    <row r="265" spans="1:14" ht="14.4" customHeight="1" x14ac:dyDescent="0.3">
      <c r="A265" s="747" t="s">
        <v>566</v>
      </c>
      <c r="B265" s="748" t="s">
        <v>567</v>
      </c>
      <c r="C265" s="749" t="s">
        <v>586</v>
      </c>
      <c r="D265" s="750" t="s">
        <v>587</v>
      </c>
      <c r="E265" s="751">
        <v>50113001</v>
      </c>
      <c r="F265" s="750" t="s">
        <v>598</v>
      </c>
      <c r="G265" s="749" t="s">
        <v>608</v>
      </c>
      <c r="H265" s="749">
        <v>155824</v>
      </c>
      <c r="I265" s="749">
        <v>55824</v>
      </c>
      <c r="J265" s="749" t="s">
        <v>757</v>
      </c>
      <c r="K265" s="749" t="s">
        <v>760</v>
      </c>
      <c r="L265" s="752">
        <v>50.639999999999993</v>
      </c>
      <c r="M265" s="752">
        <v>6</v>
      </c>
      <c r="N265" s="753">
        <v>303.83999999999997</v>
      </c>
    </row>
    <row r="266" spans="1:14" ht="14.4" customHeight="1" x14ac:dyDescent="0.3">
      <c r="A266" s="747" t="s">
        <v>566</v>
      </c>
      <c r="B266" s="748" t="s">
        <v>567</v>
      </c>
      <c r="C266" s="749" t="s">
        <v>586</v>
      </c>
      <c r="D266" s="750" t="s">
        <v>587</v>
      </c>
      <c r="E266" s="751">
        <v>50113001</v>
      </c>
      <c r="F266" s="750" t="s">
        <v>598</v>
      </c>
      <c r="G266" s="749" t="s">
        <v>599</v>
      </c>
      <c r="H266" s="749">
        <v>207696</v>
      </c>
      <c r="I266" s="749">
        <v>207696</v>
      </c>
      <c r="J266" s="749" t="s">
        <v>961</v>
      </c>
      <c r="K266" s="749" t="s">
        <v>962</v>
      </c>
      <c r="L266" s="752">
        <v>649.00000000000011</v>
      </c>
      <c r="M266" s="752">
        <v>1</v>
      </c>
      <c r="N266" s="753">
        <v>649.00000000000011</v>
      </c>
    </row>
    <row r="267" spans="1:14" ht="14.4" customHeight="1" x14ac:dyDescent="0.3">
      <c r="A267" s="747" t="s">
        <v>566</v>
      </c>
      <c r="B267" s="748" t="s">
        <v>567</v>
      </c>
      <c r="C267" s="749" t="s">
        <v>586</v>
      </c>
      <c r="D267" s="750" t="s">
        <v>587</v>
      </c>
      <c r="E267" s="751">
        <v>50113001</v>
      </c>
      <c r="F267" s="750" t="s">
        <v>598</v>
      </c>
      <c r="G267" s="749" t="s">
        <v>599</v>
      </c>
      <c r="H267" s="749">
        <v>157351</v>
      </c>
      <c r="I267" s="749">
        <v>57351</v>
      </c>
      <c r="J267" s="749" t="s">
        <v>767</v>
      </c>
      <c r="K267" s="749" t="s">
        <v>768</v>
      </c>
      <c r="L267" s="752">
        <v>47.439999999999969</v>
      </c>
      <c r="M267" s="752">
        <v>4</v>
      </c>
      <c r="N267" s="753">
        <v>189.75999999999988</v>
      </c>
    </row>
    <row r="268" spans="1:14" ht="14.4" customHeight="1" x14ac:dyDescent="0.3">
      <c r="A268" s="747" t="s">
        <v>566</v>
      </c>
      <c r="B268" s="748" t="s">
        <v>567</v>
      </c>
      <c r="C268" s="749" t="s">
        <v>586</v>
      </c>
      <c r="D268" s="750" t="s">
        <v>587</v>
      </c>
      <c r="E268" s="751">
        <v>50113001</v>
      </c>
      <c r="F268" s="750" t="s">
        <v>598</v>
      </c>
      <c r="G268" s="749" t="s">
        <v>599</v>
      </c>
      <c r="H268" s="749">
        <v>849941</v>
      </c>
      <c r="I268" s="749">
        <v>162142</v>
      </c>
      <c r="J268" s="749" t="s">
        <v>769</v>
      </c>
      <c r="K268" s="749" t="s">
        <v>963</v>
      </c>
      <c r="L268" s="752">
        <v>29.709999999999994</v>
      </c>
      <c r="M268" s="752">
        <v>2</v>
      </c>
      <c r="N268" s="753">
        <v>59.419999999999987</v>
      </c>
    </row>
    <row r="269" spans="1:14" ht="14.4" customHeight="1" x14ac:dyDescent="0.3">
      <c r="A269" s="747" t="s">
        <v>566</v>
      </c>
      <c r="B269" s="748" t="s">
        <v>567</v>
      </c>
      <c r="C269" s="749" t="s">
        <v>586</v>
      </c>
      <c r="D269" s="750" t="s">
        <v>587</v>
      </c>
      <c r="E269" s="751">
        <v>50113001</v>
      </c>
      <c r="F269" s="750" t="s">
        <v>598</v>
      </c>
      <c r="G269" s="749" t="s">
        <v>599</v>
      </c>
      <c r="H269" s="749">
        <v>130229</v>
      </c>
      <c r="I269" s="749">
        <v>30229</v>
      </c>
      <c r="J269" s="749" t="s">
        <v>964</v>
      </c>
      <c r="K269" s="749" t="s">
        <v>965</v>
      </c>
      <c r="L269" s="752">
        <v>149.41499999999996</v>
      </c>
      <c r="M269" s="752">
        <v>2</v>
      </c>
      <c r="N269" s="753">
        <v>298.82999999999993</v>
      </c>
    </row>
    <row r="270" spans="1:14" ht="14.4" customHeight="1" x14ac:dyDescent="0.3">
      <c r="A270" s="747" t="s">
        <v>566</v>
      </c>
      <c r="B270" s="748" t="s">
        <v>567</v>
      </c>
      <c r="C270" s="749" t="s">
        <v>586</v>
      </c>
      <c r="D270" s="750" t="s">
        <v>587</v>
      </c>
      <c r="E270" s="751">
        <v>50113001</v>
      </c>
      <c r="F270" s="750" t="s">
        <v>598</v>
      </c>
      <c r="G270" s="749" t="s">
        <v>599</v>
      </c>
      <c r="H270" s="749">
        <v>147085</v>
      </c>
      <c r="I270" s="749">
        <v>47085</v>
      </c>
      <c r="J270" s="749" t="s">
        <v>771</v>
      </c>
      <c r="K270" s="749" t="s">
        <v>713</v>
      </c>
      <c r="L270" s="752">
        <v>142.40000000000003</v>
      </c>
      <c r="M270" s="752">
        <v>1</v>
      </c>
      <c r="N270" s="753">
        <v>142.40000000000003</v>
      </c>
    </row>
    <row r="271" spans="1:14" ht="14.4" customHeight="1" x14ac:dyDescent="0.3">
      <c r="A271" s="747" t="s">
        <v>566</v>
      </c>
      <c r="B271" s="748" t="s">
        <v>567</v>
      </c>
      <c r="C271" s="749" t="s">
        <v>586</v>
      </c>
      <c r="D271" s="750" t="s">
        <v>587</v>
      </c>
      <c r="E271" s="751">
        <v>50113001</v>
      </c>
      <c r="F271" s="750" t="s">
        <v>598</v>
      </c>
      <c r="G271" s="749" t="s">
        <v>608</v>
      </c>
      <c r="H271" s="749">
        <v>177332</v>
      </c>
      <c r="I271" s="749">
        <v>177332</v>
      </c>
      <c r="J271" s="749" t="s">
        <v>966</v>
      </c>
      <c r="K271" s="749" t="s">
        <v>967</v>
      </c>
      <c r="L271" s="752">
        <v>66.189999999999984</v>
      </c>
      <c r="M271" s="752">
        <v>1</v>
      </c>
      <c r="N271" s="753">
        <v>66.189999999999984</v>
      </c>
    </row>
    <row r="272" spans="1:14" ht="14.4" customHeight="1" x14ac:dyDescent="0.3">
      <c r="A272" s="747" t="s">
        <v>566</v>
      </c>
      <c r="B272" s="748" t="s">
        <v>567</v>
      </c>
      <c r="C272" s="749" t="s">
        <v>586</v>
      </c>
      <c r="D272" s="750" t="s">
        <v>587</v>
      </c>
      <c r="E272" s="751">
        <v>50113001</v>
      </c>
      <c r="F272" s="750" t="s">
        <v>598</v>
      </c>
      <c r="G272" s="749" t="s">
        <v>568</v>
      </c>
      <c r="H272" s="749">
        <v>992654</v>
      </c>
      <c r="I272" s="749">
        <v>211462</v>
      </c>
      <c r="J272" s="749" t="s">
        <v>968</v>
      </c>
      <c r="K272" s="749" t="s">
        <v>969</v>
      </c>
      <c r="L272" s="752">
        <v>111.27</v>
      </c>
      <c r="M272" s="752">
        <v>1</v>
      </c>
      <c r="N272" s="753">
        <v>111.27</v>
      </c>
    </row>
    <row r="273" spans="1:14" ht="14.4" customHeight="1" x14ac:dyDescent="0.3">
      <c r="A273" s="747" t="s">
        <v>566</v>
      </c>
      <c r="B273" s="748" t="s">
        <v>567</v>
      </c>
      <c r="C273" s="749" t="s">
        <v>586</v>
      </c>
      <c r="D273" s="750" t="s">
        <v>587</v>
      </c>
      <c r="E273" s="751">
        <v>50113001</v>
      </c>
      <c r="F273" s="750" t="s">
        <v>598</v>
      </c>
      <c r="G273" s="749" t="s">
        <v>608</v>
      </c>
      <c r="H273" s="749">
        <v>846980</v>
      </c>
      <c r="I273" s="749">
        <v>124129</v>
      </c>
      <c r="J273" s="749" t="s">
        <v>970</v>
      </c>
      <c r="K273" s="749" t="s">
        <v>805</v>
      </c>
      <c r="L273" s="752">
        <v>254.25</v>
      </c>
      <c r="M273" s="752">
        <v>1</v>
      </c>
      <c r="N273" s="753">
        <v>254.25</v>
      </c>
    </row>
    <row r="274" spans="1:14" ht="14.4" customHeight="1" x14ac:dyDescent="0.3">
      <c r="A274" s="747" t="s">
        <v>566</v>
      </c>
      <c r="B274" s="748" t="s">
        <v>567</v>
      </c>
      <c r="C274" s="749" t="s">
        <v>586</v>
      </c>
      <c r="D274" s="750" t="s">
        <v>587</v>
      </c>
      <c r="E274" s="751">
        <v>50113001</v>
      </c>
      <c r="F274" s="750" t="s">
        <v>598</v>
      </c>
      <c r="G274" s="749" t="s">
        <v>608</v>
      </c>
      <c r="H274" s="749">
        <v>844651</v>
      </c>
      <c r="I274" s="749">
        <v>101205</v>
      </c>
      <c r="J274" s="749" t="s">
        <v>772</v>
      </c>
      <c r="K274" s="749" t="s">
        <v>773</v>
      </c>
      <c r="L274" s="752">
        <v>86.08</v>
      </c>
      <c r="M274" s="752">
        <v>1</v>
      </c>
      <c r="N274" s="753">
        <v>86.08</v>
      </c>
    </row>
    <row r="275" spans="1:14" ht="14.4" customHeight="1" x14ac:dyDescent="0.3">
      <c r="A275" s="747" t="s">
        <v>566</v>
      </c>
      <c r="B275" s="748" t="s">
        <v>567</v>
      </c>
      <c r="C275" s="749" t="s">
        <v>586</v>
      </c>
      <c r="D275" s="750" t="s">
        <v>587</v>
      </c>
      <c r="E275" s="751">
        <v>50113001</v>
      </c>
      <c r="F275" s="750" t="s">
        <v>598</v>
      </c>
      <c r="G275" s="749" t="s">
        <v>608</v>
      </c>
      <c r="H275" s="749">
        <v>154432</v>
      </c>
      <c r="I275" s="749">
        <v>54432</v>
      </c>
      <c r="J275" s="749" t="s">
        <v>971</v>
      </c>
      <c r="K275" s="749" t="s">
        <v>972</v>
      </c>
      <c r="L275" s="752">
        <v>62.03</v>
      </c>
      <c r="M275" s="752">
        <v>1</v>
      </c>
      <c r="N275" s="753">
        <v>62.03</v>
      </c>
    </row>
    <row r="276" spans="1:14" ht="14.4" customHeight="1" x14ac:dyDescent="0.3">
      <c r="A276" s="747" t="s">
        <v>566</v>
      </c>
      <c r="B276" s="748" t="s">
        <v>567</v>
      </c>
      <c r="C276" s="749" t="s">
        <v>586</v>
      </c>
      <c r="D276" s="750" t="s">
        <v>587</v>
      </c>
      <c r="E276" s="751">
        <v>50113001</v>
      </c>
      <c r="F276" s="750" t="s">
        <v>598</v>
      </c>
      <c r="G276" s="749" t="s">
        <v>608</v>
      </c>
      <c r="H276" s="749">
        <v>191280</v>
      </c>
      <c r="I276" s="749">
        <v>91280</v>
      </c>
      <c r="J276" s="749" t="s">
        <v>973</v>
      </c>
      <c r="K276" s="749" t="s">
        <v>974</v>
      </c>
      <c r="L276" s="752">
        <v>60.58000000000002</v>
      </c>
      <c r="M276" s="752">
        <v>3</v>
      </c>
      <c r="N276" s="753">
        <v>181.74000000000007</v>
      </c>
    </row>
    <row r="277" spans="1:14" ht="14.4" customHeight="1" x14ac:dyDescent="0.3">
      <c r="A277" s="747" t="s">
        <v>566</v>
      </c>
      <c r="B277" s="748" t="s">
        <v>567</v>
      </c>
      <c r="C277" s="749" t="s">
        <v>586</v>
      </c>
      <c r="D277" s="750" t="s">
        <v>587</v>
      </c>
      <c r="E277" s="751">
        <v>50113001</v>
      </c>
      <c r="F277" s="750" t="s">
        <v>598</v>
      </c>
      <c r="G277" s="749" t="s">
        <v>608</v>
      </c>
      <c r="H277" s="749">
        <v>130652</v>
      </c>
      <c r="I277" s="749">
        <v>30652</v>
      </c>
      <c r="J277" s="749" t="s">
        <v>774</v>
      </c>
      <c r="K277" s="749" t="s">
        <v>775</v>
      </c>
      <c r="L277" s="752">
        <v>103.80666666666666</v>
      </c>
      <c r="M277" s="752">
        <v>3</v>
      </c>
      <c r="N277" s="753">
        <v>311.41999999999996</v>
      </c>
    </row>
    <row r="278" spans="1:14" ht="14.4" customHeight="1" x14ac:dyDescent="0.3">
      <c r="A278" s="747" t="s">
        <v>566</v>
      </c>
      <c r="B278" s="748" t="s">
        <v>567</v>
      </c>
      <c r="C278" s="749" t="s">
        <v>586</v>
      </c>
      <c r="D278" s="750" t="s">
        <v>587</v>
      </c>
      <c r="E278" s="751">
        <v>50113001</v>
      </c>
      <c r="F278" s="750" t="s">
        <v>598</v>
      </c>
      <c r="G278" s="749" t="s">
        <v>599</v>
      </c>
      <c r="H278" s="749">
        <v>118305</v>
      </c>
      <c r="I278" s="749">
        <v>18305</v>
      </c>
      <c r="J278" s="749" t="s">
        <v>776</v>
      </c>
      <c r="K278" s="749" t="s">
        <v>777</v>
      </c>
      <c r="L278" s="752">
        <v>242</v>
      </c>
      <c r="M278" s="752">
        <v>21</v>
      </c>
      <c r="N278" s="753">
        <v>5082</v>
      </c>
    </row>
    <row r="279" spans="1:14" ht="14.4" customHeight="1" x14ac:dyDescent="0.3">
      <c r="A279" s="747" t="s">
        <v>566</v>
      </c>
      <c r="B279" s="748" t="s">
        <v>567</v>
      </c>
      <c r="C279" s="749" t="s">
        <v>586</v>
      </c>
      <c r="D279" s="750" t="s">
        <v>587</v>
      </c>
      <c r="E279" s="751">
        <v>50113001</v>
      </c>
      <c r="F279" s="750" t="s">
        <v>598</v>
      </c>
      <c r="G279" s="749" t="s">
        <v>599</v>
      </c>
      <c r="H279" s="749">
        <v>159357</v>
      </c>
      <c r="I279" s="749">
        <v>59357</v>
      </c>
      <c r="J279" s="749" t="s">
        <v>975</v>
      </c>
      <c r="K279" s="749" t="s">
        <v>976</v>
      </c>
      <c r="L279" s="752">
        <v>188.88</v>
      </c>
      <c r="M279" s="752">
        <v>5</v>
      </c>
      <c r="N279" s="753">
        <v>944.4</v>
      </c>
    </row>
    <row r="280" spans="1:14" ht="14.4" customHeight="1" x14ac:dyDescent="0.3">
      <c r="A280" s="747" t="s">
        <v>566</v>
      </c>
      <c r="B280" s="748" t="s">
        <v>567</v>
      </c>
      <c r="C280" s="749" t="s">
        <v>586</v>
      </c>
      <c r="D280" s="750" t="s">
        <v>587</v>
      </c>
      <c r="E280" s="751">
        <v>50113001</v>
      </c>
      <c r="F280" s="750" t="s">
        <v>598</v>
      </c>
      <c r="G280" s="749" t="s">
        <v>608</v>
      </c>
      <c r="H280" s="749">
        <v>145551</v>
      </c>
      <c r="I280" s="749">
        <v>145551</v>
      </c>
      <c r="J280" s="749" t="s">
        <v>977</v>
      </c>
      <c r="K280" s="749" t="s">
        <v>978</v>
      </c>
      <c r="L280" s="752">
        <v>69.034999999999997</v>
      </c>
      <c r="M280" s="752">
        <v>2</v>
      </c>
      <c r="N280" s="753">
        <v>138.07</v>
      </c>
    </row>
    <row r="281" spans="1:14" ht="14.4" customHeight="1" x14ac:dyDescent="0.3">
      <c r="A281" s="747" t="s">
        <v>566</v>
      </c>
      <c r="B281" s="748" t="s">
        <v>567</v>
      </c>
      <c r="C281" s="749" t="s">
        <v>586</v>
      </c>
      <c r="D281" s="750" t="s">
        <v>587</v>
      </c>
      <c r="E281" s="751">
        <v>50113001</v>
      </c>
      <c r="F281" s="750" t="s">
        <v>598</v>
      </c>
      <c r="G281" s="749" t="s">
        <v>599</v>
      </c>
      <c r="H281" s="749">
        <v>180058</v>
      </c>
      <c r="I281" s="749">
        <v>80058</v>
      </c>
      <c r="J281" s="749" t="s">
        <v>979</v>
      </c>
      <c r="K281" s="749" t="s">
        <v>980</v>
      </c>
      <c r="L281" s="752">
        <v>123.41</v>
      </c>
      <c r="M281" s="752">
        <v>1</v>
      </c>
      <c r="N281" s="753">
        <v>123.41</v>
      </c>
    </row>
    <row r="282" spans="1:14" ht="14.4" customHeight="1" x14ac:dyDescent="0.3">
      <c r="A282" s="747" t="s">
        <v>566</v>
      </c>
      <c r="B282" s="748" t="s">
        <v>567</v>
      </c>
      <c r="C282" s="749" t="s">
        <v>586</v>
      </c>
      <c r="D282" s="750" t="s">
        <v>587</v>
      </c>
      <c r="E282" s="751">
        <v>50113001</v>
      </c>
      <c r="F282" s="750" t="s">
        <v>598</v>
      </c>
      <c r="G282" s="749" t="s">
        <v>608</v>
      </c>
      <c r="H282" s="749">
        <v>109709</v>
      </c>
      <c r="I282" s="749">
        <v>9709</v>
      </c>
      <c r="J282" s="749" t="s">
        <v>780</v>
      </c>
      <c r="K282" s="749" t="s">
        <v>781</v>
      </c>
      <c r="L282" s="752">
        <v>85.889999999999986</v>
      </c>
      <c r="M282" s="752">
        <v>8</v>
      </c>
      <c r="N282" s="753">
        <v>687.11999999999989</v>
      </c>
    </row>
    <row r="283" spans="1:14" ht="14.4" customHeight="1" x14ac:dyDescent="0.3">
      <c r="A283" s="747" t="s">
        <v>566</v>
      </c>
      <c r="B283" s="748" t="s">
        <v>567</v>
      </c>
      <c r="C283" s="749" t="s">
        <v>586</v>
      </c>
      <c r="D283" s="750" t="s">
        <v>587</v>
      </c>
      <c r="E283" s="751">
        <v>50113001</v>
      </c>
      <c r="F283" s="750" t="s">
        <v>598</v>
      </c>
      <c r="G283" s="749" t="s">
        <v>599</v>
      </c>
      <c r="H283" s="749">
        <v>848866</v>
      </c>
      <c r="I283" s="749">
        <v>119654</v>
      </c>
      <c r="J283" s="749" t="s">
        <v>782</v>
      </c>
      <c r="K283" s="749" t="s">
        <v>784</v>
      </c>
      <c r="L283" s="752">
        <v>255.40000000000003</v>
      </c>
      <c r="M283" s="752">
        <v>2</v>
      </c>
      <c r="N283" s="753">
        <v>510.80000000000007</v>
      </c>
    </row>
    <row r="284" spans="1:14" ht="14.4" customHeight="1" x14ac:dyDescent="0.3">
      <c r="A284" s="747" t="s">
        <v>566</v>
      </c>
      <c r="B284" s="748" t="s">
        <v>567</v>
      </c>
      <c r="C284" s="749" t="s">
        <v>586</v>
      </c>
      <c r="D284" s="750" t="s">
        <v>587</v>
      </c>
      <c r="E284" s="751">
        <v>50113001</v>
      </c>
      <c r="F284" s="750" t="s">
        <v>598</v>
      </c>
      <c r="G284" s="749" t="s">
        <v>599</v>
      </c>
      <c r="H284" s="749">
        <v>844145</v>
      </c>
      <c r="I284" s="749">
        <v>56350</v>
      </c>
      <c r="J284" s="749" t="s">
        <v>785</v>
      </c>
      <c r="K284" s="749" t="s">
        <v>786</v>
      </c>
      <c r="L284" s="752">
        <v>36.910000000000011</v>
      </c>
      <c r="M284" s="752">
        <v>4</v>
      </c>
      <c r="N284" s="753">
        <v>147.64000000000004</v>
      </c>
    </row>
    <row r="285" spans="1:14" ht="14.4" customHeight="1" x14ac:dyDescent="0.3">
      <c r="A285" s="747" t="s">
        <v>566</v>
      </c>
      <c r="B285" s="748" t="s">
        <v>567</v>
      </c>
      <c r="C285" s="749" t="s">
        <v>586</v>
      </c>
      <c r="D285" s="750" t="s">
        <v>587</v>
      </c>
      <c r="E285" s="751">
        <v>50113001</v>
      </c>
      <c r="F285" s="750" t="s">
        <v>598</v>
      </c>
      <c r="G285" s="749" t="s">
        <v>599</v>
      </c>
      <c r="H285" s="749">
        <v>188900</v>
      </c>
      <c r="I285" s="749">
        <v>88900</v>
      </c>
      <c r="J285" s="749" t="s">
        <v>981</v>
      </c>
      <c r="K285" s="749" t="s">
        <v>982</v>
      </c>
      <c r="L285" s="752">
        <v>78.640000000000015</v>
      </c>
      <c r="M285" s="752">
        <v>2</v>
      </c>
      <c r="N285" s="753">
        <v>157.28000000000003</v>
      </c>
    </row>
    <row r="286" spans="1:14" ht="14.4" customHeight="1" x14ac:dyDescent="0.3">
      <c r="A286" s="747" t="s">
        <v>566</v>
      </c>
      <c r="B286" s="748" t="s">
        <v>567</v>
      </c>
      <c r="C286" s="749" t="s">
        <v>586</v>
      </c>
      <c r="D286" s="750" t="s">
        <v>587</v>
      </c>
      <c r="E286" s="751">
        <v>50113001</v>
      </c>
      <c r="F286" s="750" t="s">
        <v>598</v>
      </c>
      <c r="G286" s="749" t="s">
        <v>599</v>
      </c>
      <c r="H286" s="749">
        <v>100610</v>
      </c>
      <c r="I286" s="749">
        <v>610</v>
      </c>
      <c r="J286" s="749" t="s">
        <v>787</v>
      </c>
      <c r="K286" s="749" t="s">
        <v>788</v>
      </c>
      <c r="L286" s="752">
        <v>72.5</v>
      </c>
      <c r="M286" s="752">
        <v>5</v>
      </c>
      <c r="N286" s="753">
        <v>362.5</v>
      </c>
    </row>
    <row r="287" spans="1:14" ht="14.4" customHeight="1" x14ac:dyDescent="0.3">
      <c r="A287" s="747" t="s">
        <v>566</v>
      </c>
      <c r="B287" s="748" t="s">
        <v>567</v>
      </c>
      <c r="C287" s="749" t="s">
        <v>586</v>
      </c>
      <c r="D287" s="750" t="s">
        <v>587</v>
      </c>
      <c r="E287" s="751">
        <v>50113001</v>
      </c>
      <c r="F287" s="750" t="s">
        <v>598</v>
      </c>
      <c r="G287" s="749" t="s">
        <v>608</v>
      </c>
      <c r="H287" s="749">
        <v>158191</v>
      </c>
      <c r="I287" s="749">
        <v>158191</v>
      </c>
      <c r="J287" s="749" t="s">
        <v>983</v>
      </c>
      <c r="K287" s="749" t="s">
        <v>984</v>
      </c>
      <c r="L287" s="752">
        <v>58.310000000000016</v>
      </c>
      <c r="M287" s="752">
        <v>1</v>
      </c>
      <c r="N287" s="753">
        <v>58.310000000000016</v>
      </c>
    </row>
    <row r="288" spans="1:14" ht="14.4" customHeight="1" x14ac:dyDescent="0.3">
      <c r="A288" s="747" t="s">
        <v>566</v>
      </c>
      <c r="B288" s="748" t="s">
        <v>567</v>
      </c>
      <c r="C288" s="749" t="s">
        <v>586</v>
      </c>
      <c r="D288" s="750" t="s">
        <v>587</v>
      </c>
      <c r="E288" s="751">
        <v>50113001</v>
      </c>
      <c r="F288" s="750" t="s">
        <v>598</v>
      </c>
      <c r="G288" s="749" t="s">
        <v>599</v>
      </c>
      <c r="H288" s="749">
        <v>214615</v>
      </c>
      <c r="I288" s="749">
        <v>214615</v>
      </c>
      <c r="J288" s="749" t="s">
        <v>985</v>
      </c>
      <c r="K288" s="749" t="s">
        <v>986</v>
      </c>
      <c r="L288" s="752">
        <v>127.77000000000002</v>
      </c>
      <c r="M288" s="752">
        <v>1</v>
      </c>
      <c r="N288" s="753">
        <v>127.77000000000002</v>
      </c>
    </row>
    <row r="289" spans="1:14" ht="14.4" customHeight="1" x14ac:dyDescent="0.3">
      <c r="A289" s="747" t="s">
        <v>566</v>
      </c>
      <c r="B289" s="748" t="s">
        <v>567</v>
      </c>
      <c r="C289" s="749" t="s">
        <v>586</v>
      </c>
      <c r="D289" s="750" t="s">
        <v>587</v>
      </c>
      <c r="E289" s="751">
        <v>50113001</v>
      </c>
      <c r="F289" s="750" t="s">
        <v>598</v>
      </c>
      <c r="G289" s="749" t="s">
        <v>599</v>
      </c>
      <c r="H289" s="749">
        <v>176715</v>
      </c>
      <c r="I289" s="749">
        <v>76715</v>
      </c>
      <c r="J289" s="749" t="s">
        <v>987</v>
      </c>
      <c r="K289" s="749" t="s">
        <v>988</v>
      </c>
      <c r="L289" s="752">
        <v>112.74000000000002</v>
      </c>
      <c r="M289" s="752">
        <v>1</v>
      </c>
      <c r="N289" s="753">
        <v>112.74000000000002</v>
      </c>
    </row>
    <row r="290" spans="1:14" ht="14.4" customHeight="1" x14ac:dyDescent="0.3">
      <c r="A290" s="747" t="s">
        <v>566</v>
      </c>
      <c r="B290" s="748" t="s">
        <v>567</v>
      </c>
      <c r="C290" s="749" t="s">
        <v>586</v>
      </c>
      <c r="D290" s="750" t="s">
        <v>587</v>
      </c>
      <c r="E290" s="751">
        <v>50113001</v>
      </c>
      <c r="F290" s="750" t="s">
        <v>598</v>
      </c>
      <c r="G290" s="749" t="s">
        <v>599</v>
      </c>
      <c r="H290" s="749">
        <v>109847</v>
      </c>
      <c r="I290" s="749">
        <v>9847</v>
      </c>
      <c r="J290" s="749" t="s">
        <v>797</v>
      </c>
      <c r="K290" s="749" t="s">
        <v>989</v>
      </c>
      <c r="L290" s="752">
        <v>41.109999999999992</v>
      </c>
      <c r="M290" s="752">
        <v>1</v>
      </c>
      <c r="N290" s="753">
        <v>41.109999999999992</v>
      </c>
    </row>
    <row r="291" spans="1:14" ht="14.4" customHeight="1" x14ac:dyDescent="0.3">
      <c r="A291" s="747" t="s">
        <v>566</v>
      </c>
      <c r="B291" s="748" t="s">
        <v>567</v>
      </c>
      <c r="C291" s="749" t="s">
        <v>586</v>
      </c>
      <c r="D291" s="750" t="s">
        <v>587</v>
      </c>
      <c r="E291" s="751">
        <v>50113001</v>
      </c>
      <c r="F291" s="750" t="s">
        <v>598</v>
      </c>
      <c r="G291" s="749" t="s">
        <v>599</v>
      </c>
      <c r="H291" s="749">
        <v>191836</v>
      </c>
      <c r="I291" s="749">
        <v>91836</v>
      </c>
      <c r="J291" s="749" t="s">
        <v>797</v>
      </c>
      <c r="K291" s="749" t="s">
        <v>798</v>
      </c>
      <c r="L291" s="752">
        <v>44.498749999999987</v>
      </c>
      <c r="M291" s="752">
        <v>8</v>
      </c>
      <c r="N291" s="753">
        <v>355.9899999999999</v>
      </c>
    </row>
    <row r="292" spans="1:14" ht="14.4" customHeight="1" x14ac:dyDescent="0.3">
      <c r="A292" s="747" t="s">
        <v>566</v>
      </c>
      <c r="B292" s="748" t="s">
        <v>567</v>
      </c>
      <c r="C292" s="749" t="s">
        <v>586</v>
      </c>
      <c r="D292" s="750" t="s">
        <v>587</v>
      </c>
      <c r="E292" s="751">
        <v>50113001</v>
      </c>
      <c r="F292" s="750" t="s">
        <v>598</v>
      </c>
      <c r="G292" s="749" t="s">
        <v>599</v>
      </c>
      <c r="H292" s="749">
        <v>159672</v>
      </c>
      <c r="I292" s="749">
        <v>59672</v>
      </c>
      <c r="J292" s="749" t="s">
        <v>801</v>
      </c>
      <c r="K292" s="749" t="s">
        <v>802</v>
      </c>
      <c r="L292" s="752">
        <v>47.03</v>
      </c>
      <c r="M292" s="752">
        <v>2</v>
      </c>
      <c r="N292" s="753">
        <v>94.06</v>
      </c>
    </row>
    <row r="293" spans="1:14" ht="14.4" customHeight="1" x14ac:dyDescent="0.3">
      <c r="A293" s="747" t="s">
        <v>566</v>
      </c>
      <c r="B293" s="748" t="s">
        <v>567</v>
      </c>
      <c r="C293" s="749" t="s">
        <v>586</v>
      </c>
      <c r="D293" s="750" t="s">
        <v>587</v>
      </c>
      <c r="E293" s="751">
        <v>50113001</v>
      </c>
      <c r="F293" s="750" t="s">
        <v>598</v>
      </c>
      <c r="G293" s="749" t="s">
        <v>599</v>
      </c>
      <c r="H293" s="749">
        <v>159673</v>
      </c>
      <c r="I293" s="749">
        <v>59673</v>
      </c>
      <c r="J293" s="749" t="s">
        <v>801</v>
      </c>
      <c r="K293" s="749" t="s">
        <v>990</v>
      </c>
      <c r="L293" s="752">
        <v>71.47</v>
      </c>
      <c r="M293" s="752">
        <v>1</v>
      </c>
      <c r="N293" s="753">
        <v>71.47</v>
      </c>
    </row>
    <row r="294" spans="1:14" ht="14.4" customHeight="1" x14ac:dyDescent="0.3">
      <c r="A294" s="747" t="s">
        <v>566</v>
      </c>
      <c r="B294" s="748" t="s">
        <v>567</v>
      </c>
      <c r="C294" s="749" t="s">
        <v>586</v>
      </c>
      <c r="D294" s="750" t="s">
        <v>587</v>
      </c>
      <c r="E294" s="751">
        <v>50113001</v>
      </c>
      <c r="F294" s="750" t="s">
        <v>598</v>
      </c>
      <c r="G294" s="749" t="s">
        <v>599</v>
      </c>
      <c r="H294" s="749">
        <v>215851</v>
      </c>
      <c r="I294" s="749">
        <v>215851</v>
      </c>
      <c r="J294" s="749" t="s">
        <v>991</v>
      </c>
      <c r="K294" s="749" t="s">
        <v>992</v>
      </c>
      <c r="L294" s="752">
        <v>290.39999999999992</v>
      </c>
      <c r="M294" s="752">
        <v>1</v>
      </c>
      <c r="N294" s="753">
        <v>290.39999999999992</v>
      </c>
    </row>
    <row r="295" spans="1:14" ht="14.4" customHeight="1" x14ac:dyDescent="0.3">
      <c r="A295" s="747" t="s">
        <v>566</v>
      </c>
      <c r="B295" s="748" t="s">
        <v>567</v>
      </c>
      <c r="C295" s="749" t="s">
        <v>586</v>
      </c>
      <c r="D295" s="750" t="s">
        <v>587</v>
      </c>
      <c r="E295" s="751">
        <v>50113001</v>
      </c>
      <c r="F295" s="750" t="s">
        <v>598</v>
      </c>
      <c r="G295" s="749" t="s">
        <v>599</v>
      </c>
      <c r="H295" s="749">
        <v>104178</v>
      </c>
      <c r="I295" s="749">
        <v>4178</v>
      </c>
      <c r="J295" s="749" t="s">
        <v>993</v>
      </c>
      <c r="K295" s="749" t="s">
        <v>621</v>
      </c>
      <c r="L295" s="752">
        <v>43.320000000000014</v>
      </c>
      <c r="M295" s="752">
        <v>1</v>
      </c>
      <c r="N295" s="753">
        <v>43.320000000000014</v>
      </c>
    </row>
    <row r="296" spans="1:14" ht="14.4" customHeight="1" x14ac:dyDescent="0.3">
      <c r="A296" s="747" t="s">
        <v>566</v>
      </c>
      <c r="B296" s="748" t="s">
        <v>567</v>
      </c>
      <c r="C296" s="749" t="s">
        <v>586</v>
      </c>
      <c r="D296" s="750" t="s">
        <v>587</v>
      </c>
      <c r="E296" s="751">
        <v>50113001</v>
      </c>
      <c r="F296" s="750" t="s">
        <v>598</v>
      </c>
      <c r="G296" s="749" t="s">
        <v>608</v>
      </c>
      <c r="H296" s="749">
        <v>190973</v>
      </c>
      <c r="I296" s="749">
        <v>190973</v>
      </c>
      <c r="J296" s="749" t="s">
        <v>994</v>
      </c>
      <c r="K296" s="749" t="s">
        <v>737</v>
      </c>
      <c r="L296" s="752">
        <v>224.37</v>
      </c>
      <c r="M296" s="752">
        <v>2</v>
      </c>
      <c r="N296" s="753">
        <v>448.74</v>
      </c>
    </row>
    <row r="297" spans="1:14" ht="14.4" customHeight="1" x14ac:dyDescent="0.3">
      <c r="A297" s="747" t="s">
        <v>566</v>
      </c>
      <c r="B297" s="748" t="s">
        <v>567</v>
      </c>
      <c r="C297" s="749" t="s">
        <v>586</v>
      </c>
      <c r="D297" s="750" t="s">
        <v>587</v>
      </c>
      <c r="E297" s="751">
        <v>50113001</v>
      </c>
      <c r="F297" s="750" t="s">
        <v>598</v>
      </c>
      <c r="G297" s="749" t="s">
        <v>608</v>
      </c>
      <c r="H297" s="749">
        <v>115864</v>
      </c>
      <c r="I297" s="749">
        <v>15864</v>
      </c>
      <c r="J297" s="749" t="s">
        <v>995</v>
      </c>
      <c r="K297" s="749" t="s">
        <v>633</v>
      </c>
      <c r="L297" s="752">
        <v>60.360000000000028</v>
      </c>
      <c r="M297" s="752">
        <v>1</v>
      </c>
      <c r="N297" s="753">
        <v>60.360000000000028</v>
      </c>
    </row>
    <row r="298" spans="1:14" ht="14.4" customHeight="1" x14ac:dyDescent="0.3">
      <c r="A298" s="747" t="s">
        <v>566</v>
      </c>
      <c r="B298" s="748" t="s">
        <v>567</v>
      </c>
      <c r="C298" s="749" t="s">
        <v>586</v>
      </c>
      <c r="D298" s="750" t="s">
        <v>587</v>
      </c>
      <c r="E298" s="751">
        <v>50113001</v>
      </c>
      <c r="F298" s="750" t="s">
        <v>598</v>
      </c>
      <c r="G298" s="749" t="s">
        <v>599</v>
      </c>
      <c r="H298" s="749">
        <v>197782</v>
      </c>
      <c r="I298" s="749">
        <v>197782</v>
      </c>
      <c r="J298" s="749" t="s">
        <v>996</v>
      </c>
      <c r="K298" s="749" t="s">
        <v>997</v>
      </c>
      <c r="L298" s="752">
        <v>383.57</v>
      </c>
      <c r="M298" s="752">
        <v>1</v>
      </c>
      <c r="N298" s="753">
        <v>383.57</v>
      </c>
    </row>
    <row r="299" spans="1:14" ht="14.4" customHeight="1" x14ac:dyDescent="0.3">
      <c r="A299" s="747" t="s">
        <v>566</v>
      </c>
      <c r="B299" s="748" t="s">
        <v>567</v>
      </c>
      <c r="C299" s="749" t="s">
        <v>586</v>
      </c>
      <c r="D299" s="750" t="s">
        <v>587</v>
      </c>
      <c r="E299" s="751">
        <v>50113001</v>
      </c>
      <c r="F299" s="750" t="s">
        <v>598</v>
      </c>
      <c r="G299" s="749" t="s">
        <v>608</v>
      </c>
      <c r="H299" s="749">
        <v>849896</v>
      </c>
      <c r="I299" s="749">
        <v>134281</v>
      </c>
      <c r="J299" s="749" t="s">
        <v>998</v>
      </c>
      <c r="K299" s="749" t="s">
        <v>999</v>
      </c>
      <c r="L299" s="752">
        <v>114.86999999999998</v>
      </c>
      <c r="M299" s="752">
        <v>1</v>
      </c>
      <c r="N299" s="753">
        <v>114.86999999999998</v>
      </c>
    </row>
    <row r="300" spans="1:14" ht="14.4" customHeight="1" x14ac:dyDescent="0.3">
      <c r="A300" s="747" t="s">
        <v>566</v>
      </c>
      <c r="B300" s="748" t="s">
        <v>567</v>
      </c>
      <c r="C300" s="749" t="s">
        <v>586</v>
      </c>
      <c r="D300" s="750" t="s">
        <v>587</v>
      </c>
      <c r="E300" s="751">
        <v>50113001</v>
      </c>
      <c r="F300" s="750" t="s">
        <v>598</v>
      </c>
      <c r="G300" s="749" t="s">
        <v>608</v>
      </c>
      <c r="H300" s="749">
        <v>849320</v>
      </c>
      <c r="I300" s="749">
        <v>134270</v>
      </c>
      <c r="J300" s="749" t="s">
        <v>1000</v>
      </c>
      <c r="K300" s="749" t="s">
        <v>999</v>
      </c>
      <c r="L300" s="752">
        <v>77.860000000000014</v>
      </c>
      <c r="M300" s="752">
        <v>1</v>
      </c>
      <c r="N300" s="753">
        <v>77.860000000000014</v>
      </c>
    </row>
    <row r="301" spans="1:14" ht="14.4" customHeight="1" x14ac:dyDescent="0.3">
      <c r="A301" s="747" t="s">
        <v>566</v>
      </c>
      <c r="B301" s="748" t="s">
        <v>567</v>
      </c>
      <c r="C301" s="749" t="s">
        <v>586</v>
      </c>
      <c r="D301" s="750" t="s">
        <v>587</v>
      </c>
      <c r="E301" s="751">
        <v>50113001</v>
      </c>
      <c r="F301" s="750" t="s">
        <v>598</v>
      </c>
      <c r="G301" s="749" t="s">
        <v>608</v>
      </c>
      <c r="H301" s="749">
        <v>131934</v>
      </c>
      <c r="I301" s="749">
        <v>31934</v>
      </c>
      <c r="J301" s="749" t="s">
        <v>806</v>
      </c>
      <c r="K301" s="749" t="s">
        <v>807</v>
      </c>
      <c r="L301" s="752">
        <v>49.83</v>
      </c>
      <c r="M301" s="752">
        <v>1</v>
      </c>
      <c r="N301" s="753">
        <v>49.83</v>
      </c>
    </row>
    <row r="302" spans="1:14" ht="14.4" customHeight="1" x14ac:dyDescent="0.3">
      <c r="A302" s="747" t="s">
        <v>566</v>
      </c>
      <c r="B302" s="748" t="s">
        <v>567</v>
      </c>
      <c r="C302" s="749" t="s">
        <v>586</v>
      </c>
      <c r="D302" s="750" t="s">
        <v>587</v>
      </c>
      <c r="E302" s="751">
        <v>50113001</v>
      </c>
      <c r="F302" s="750" t="s">
        <v>598</v>
      </c>
      <c r="G302" s="749" t="s">
        <v>599</v>
      </c>
      <c r="H302" s="749">
        <v>130434</v>
      </c>
      <c r="I302" s="749">
        <v>30434</v>
      </c>
      <c r="J302" s="749" t="s">
        <v>1001</v>
      </c>
      <c r="K302" s="749" t="s">
        <v>1002</v>
      </c>
      <c r="L302" s="752">
        <v>156.61999999999998</v>
      </c>
      <c r="M302" s="752">
        <v>1</v>
      </c>
      <c r="N302" s="753">
        <v>156.61999999999998</v>
      </c>
    </row>
    <row r="303" spans="1:14" ht="14.4" customHeight="1" x14ac:dyDescent="0.3">
      <c r="A303" s="747" t="s">
        <v>566</v>
      </c>
      <c r="B303" s="748" t="s">
        <v>567</v>
      </c>
      <c r="C303" s="749" t="s">
        <v>586</v>
      </c>
      <c r="D303" s="750" t="s">
        <v>587</v>
      </c>
      <c r="E303" s="751">
        <v>50113001</v>
      </c>
      <c r="F303" s="750" t="s">
        <v>598</v>
      </c>
      <c r="G303" s="749" t="s">
        <v>599</v>
      </c>
      <c r="H303" s="749">
        <v>188385</v>
      </c>
      <c r="I303" s="749">
        <v>188385</v>
      </c>
      <c r="J303" s="749" t="s">
        <v>1003</v>
      </c>
      <c r="K303" s="749" t="s">
        <v>1004</v>
      </c>
      <c r="L303" s="752">
        <v>64.389999999999986</v>
      </c>
      <c r="M303" s="752">
        <v>1</v>
      </c>
      <c r="N303" s="753">
        <v>64.389999999999986</v>
      </c>
    </row>
    <row r="304" spans="1:14" ht="14.4" customHeight="1" x14ac:dyDescent="0.3">
      <c r="A304" s="747" t="s">
        <v>566</v>
      </c>
      <c r="B304" s="748" t="s">
        <v>567</v>
      </c>
      <c r="C304" s="749" t="s">
        <v>586</v>
      </c>
      <c r="D304" s="750" t="s">
        <v>587</v>
      </c>
      <c r="E304" s="751">
        <v>50113001</v>
      </c>
      <c r="F304" s="750" t="s">
        <v>598</v>
      </c>
      <c r="G304" s="749" t="s">
        <v>599</v>
      </c>
      <c r="H304" s="749">
        <v>840155</v>
      </c>
      <c r="I304" s="749">
        <v>0</v>
      </c>
      <c r="J304" s="749" t="s">
        <v>810</v>
      </c>
      <c r="K304" s="749" t="s">
        <v>568</v>
      </c>
      <c r="L304" s="752">
        <v>61.660000000000025</v>
      </c>
      <c r="M304" s="752">
        <v>1</v>
      </c>
      <c r="N304" s="753">
        <v>61.660000000000025</v>
      </c>
    </row>
    <row r="305" spans="1:14" ht="14.4" customHeight="1" x14ac:dyDescent="0.3">
      <c r="A305" s="747" t="s">
        <v>566</v>
      </c>
      <c r="B305" s="748" t="s">
        <v>567</v>
      </c>
      <c r="C305" s="749" t="s">
        <v>586</v>
      </c>
      <c r="D305" s="750" t="s">
        <v>587</v>
      </c>
      <c r="E305" s="751">
        <v>50113001</v>
      </c>
      <c r="F305" s="750" t="s">
        <v>598</v>
      </c>
      <c r="G305" s="749" t="s">
        <v>599</v>
      </c>
      <c r="H305" s="749">
        <v>100643</v>
      </c>
      <c r="I305" s="749">
        <v>643</v>
      </c>
      <c r="J305" s="749" t="s">
        <v>811</v>
      </c>
      <c r="K305" s="749" t="s">
        <v>812</v>
      </c>
      <c r="L305" s="752">
        <v>63.640000000000015</v>
      </c>
      <c r="M305" s="752">
        <v>1</v>
      </c>
      <c r="N305" s="753">
        <v>63.640000000000015</v>
      </c>
    </row>
    <row r="306" spans="1:14" ht="14.4" customHeight="1" x14ac:dyDescent="0.3">
      <c r="A306" s="747" t="s">
        <v>566</v>
      </c>
      <c r="B306" s="748" t="s">
        <v>567</v>
      </c>
      <c r="C306" s="749" t="s">
        <v>586</v>
      </c>
      <c r="D306" s="750" t="s">
        <v>587</v>
      </c>
      <c r="E306" s="751">
        <v>50113001</v>
      </c>
      <c r="F306" s="750" t="s">
        <v>598</v>
      </c>
      <c r="G306" s="749" t="s">
        <v>608</v>
      </c>
      <c r="H306" s="749">
        <v>987473</v>
      </c>
      <c r="I306" s="749">
        <v>146894</v>
      </c>
      <c r="J306" s="749" t="s">
        <v>815</v>
      </c>
      <c r="K306" s="749" t="s">
        <v>816</v>
      </c>
      <c r="L306" s="752">
        <v>21.960000000000004</v>
      </c>
      <c r="M306" s="752">
        <v>1</v>
      </c>
      <c r="N306" s="753">
        <v>21.960000000000004</v>
      </c>
    </row>
    <row r="307" spans="1:14" ht="14.4" customHeight="1" x14ac:dyDescent="0.3">
      <c r="A307" s="747" t="s">
        <v>566</v>
      </c>
      <c r="B307" s="748" t="s">
        <v>567</v>
      </c>
      <c r="C307" s="749" t="s">
        <v>586</v>
      </c>
      <c r="D307" s="750" t="s">
        <v>587</v>
      </c>
      <c r="E307" s="751">
        <v>50113001</v>
      </c>
      <c r="F307" s="750" t="s">
        <v>598</v>
      </c>
      <c r="G307" s="749" t="s">
        <v>608</v>
      </c>
      <c r="H307" s="749">
        <v>989453</v>
      </c>
      <c r="I307" s="749">
        <v>146899</v>
      </c>
      <c r="J307" s="749" t="s">
        <v>815</v>
      </c>
      <c r="K307" s="749" t="s">
        <v>817</v>
      </c>
      <c r="L307" s="752">
        <v>45.490000000000009</v>
      </c>
      <c r="M307" s="752">
        <v>2</v>
      </c>
      <c r="N307" s="753">
        <v>90.980000000000018</v>
      </c>
    </row>
    <row r="308" spans="1:14" ht="14.4" customHeight="1" x14ac:dyDescent="0.3">
      <c r="A308" s="747" t="s">
        <v>566</v>
      </c>
      <c r="B308" s="748" t="s">
        <v>567</v>
      </c>
      <c r="C308" s="749" t="s">
        <v>586</v>
      </c>
      <c r="D308" s="750" t="s">
        <v>587</v>
      </c>
      <c r="E308" s="751">
        <v>50113001</v>
      </c>
      <c r="F308" s="750" t="s">
        <v>598</v>
      </c>
      <c r="G308" s="749" t="s">
        <v>608</v>
      </c>
      <c r="H308" s="749">
        <v>846141</v>
      </c>
      <c r="I308" s="749">
        <v>107794</v>
      </c>
      <c r="J308" s="749" t="s">
        <v>1005</v>
      </c>
      <c r="K308" s="749" t="s">
        <v>1006</v>
      </c>
      <c r="L308" s="752">
        <v>290.36000000000007</v>
      </c>
      <c r="M308" s="752">
        <v>1</v>
      </c>
      <c r="N308" s="753">
        <v>290.36000000000007</v>
      </c>
    </row>
    <row r="309" spans="1:14" ht="14.4" customHeight="1" x14ac:dyDescent="0.3">
      <c r="A309" s="747" t="s">
        <v>566</v>
      </c>
      <c r="B309" s="748" t="s">
        <v>567</v>
      </c>
      <c r="C309" s="749" t="s">
        <v>586</v>
      </c>
      <c r="D309" s="750" t="s">
        <v>587</v>
      </c>
      <c r="E309" s="751">
        <v>50113001</v>
      </c>
      <c r="F309" s="750" t="s">
        <v>598</v>
      </c>
      <c r="G309" s="749" t="s">
        <v>608</v>
      </c>
      <c r="H309" s="749">
        <v>149483</v>
      </c>
      <c r="I309" s="749">
        <v>149483</v>
      </c>
      <c r="J309" s="749" t="s">
        <v>1007</v>
      </c>
      <c r="K309" s="749" t="s">
        <v>1008</v>
      </c>
      <c r="L309" s="752">
        <v>139.12</v>
      </c>
      <c r="M309" s="752">
        <v>1</v>
      </c>
      <c r="N309" s="753">
        <v>139.12</v>
      </c>
    </row>
    <row r="310" spans="1:14" ht="14.4" customHeight="1" x14ac:dyDescent="0.3">
      <c r="A310" s="747" t="s">
        <v>566</v>
      </c>
      <c r="B310" s="748" t="s">
        <v>567</v>
      </c>
      <c r="C310" s="749" t="s">
        <v>586</v>
      </c>
      <c r="D310" s="750" t="s">
        <v>587</v>
      </c>
      <c r="E310" s="751">
        <v>50113001</v>
      </c>
      <c r="F310" s="750" t="s">
        <v>598</v>
      </c>
      <c r="G310" s="749" t="s">
        <v>608</v>
      </c>
      <c r="H310" s="749">
        <v>849578</v>
      </c>
      <c r="I310" s="749">
        <v>149480</v>
      </c>
      <c r="J310" s="749" t="s">
        <v>1007</v>
      </c>
      <c r="K310" s="749" t="s">
        <v>1009</v>
      </c>
      <c r="L310" s="752">
        <v>69.56</v>
      </c>
      <c r="M310" s="752">
        <v>1</v>
      </c>
      <c r="N310" s="753">
        <v>69.56</v>
      </c>
    </row>
    <row r="311" spans="1:14" ht="14.4" customHeight="1" x14ac:dyDescent="0.3">
      <c r="A311" s="747" t="s">
        <v>566</v>
      </c>
      <c r="B311" s="748" t="s">
        <v>567</v>
      </c>
      <c r="C311" s="749" t="s">
        <v>586</v>
      </c>
      <c r="D311" s="750" t="s">
        <v>587</v>
      </c>
      <c r="E311" s="751">
        <v>50113006</v>
      </c>
      <c r="F311" s="750" t="s">
        <v>1010</v>
      </c>
      <c r="G311" s="749" t="s">
        <v>608</v>
      </c>
      <c r="H311" s="749">
        <v>33739</v>
      </c>
      <c r="I311" s="749">
        <v>33739</v>
      </c>
      <c r="J311" s="749" t="s">
        <v>1011</v>
      </c>
      <c r="K311" s="749" t="s">
        <v>1012</v>
      </c>
      <c r="L311" s="752">
        <v>131.25</v>
      </c>
      <c r="M311" s="752">
        <v>1</v>
      </c>
      <c r="N311" s="753">
        <v>131.25</v>
      </c>
    </row>
    <row r="312" spans="1:14" ht="14.4" customHeight="1" x14ac:dyDescent="0.3">
      <c r="A312" s="747" t="s">
        <v>566</v>
      </c>
      <c r="B312" s="748" t="s">
        <v>567</v>
      </c>
      <c r="C312" s="749" t="s">
        <v>586</v>
      </c>
      <c r="D312" s="750" t="s">
        <v>587</v>
      </c>
      <c r="E312" s="751">
        <v>50113013</v>
      </c>
      <c r="F312" s="750" t="s">
        <v>818</v>
      </c>
      <c r="G312" s="749" t="s">
        <v>608</v>
      </c>
      <c r="H312" s="749">
        <v>203097</v>
      </c>
      <c r="I312" s="749">
        <v>203097</v>
      </c>
      <c r="J312" s="749" t="s">
        <v>821</v>
      </c>
      <c r="K312" s="749" t="s">
        <v>822</v>
      </c>
      <c r="L312" s="752">
        <v>167.07428571428574</v>
      </c>
      <c r="M312" s="752">
        <v>7</v>
      </c>
      <c r="N312" s="753">
        <v>1169.5200000000002</v>
      </c>
    </row>
    <row r="313" spans="1:14" ht="14.4" customHeight="1" x14ac:dyDescent="0.3">
      <c r="A313" s="747" t="s">
        <v>566</v>
      </c>
      <c r="B313" s="748" t="s">
        <v>567</v>
      </c>
      <c r="C313" s="749" t="s">
        <v>586</v>
      </c>
      <c r="D313" s="750" t="s">
        <v>587</v>
      </c>
      <c r="E313" s="751">
        <v>50113013</v>
      </c>
      <c r="F313" s="750" t="s">
        <v>818</v>
      </c>
      <c r="G313" s="749" t="s">
        <v>599</v>
      </c>
      <c r="H313" s="749">
        <v>172972</v>
      </c>
      <c r="I313" s="749">
        <v>72972</v>
      </c>
      <c r="J313" s="749" t="s">
        <v>823</v>
      </c>
      <c r="K313" s="749" t="s">
        <v>824</v>
      </c>
      <c r="L313" s="752">
        <v>181.65</v>
      </c>
      <c r="M313" s="752">
        <v>6</v>
      </c>
      <c r="N313" s="753">
        <v>1089.9000000000001</v>
      </c>
    </row>
    <row r="314" spans="1:14" ht="14.4" customHeight="1" x14ac:dyDescent="0.3">
      <c r="A314" s="747" t="s">
        <v>566</v>
      </c>
      <c r="B314" s="748" t="s">
        <v>567</v>
      </c>
      <c r="C314" s="749" t="s">
        <v>586</v>
      </c>
      <c r="D314" s="750" t="s">
        <v>587</v>
      </c>
      <c r="E314" s="751">
        <v>50113013</v>
      </c>
      <c r="F314" s="750" t="s">
        <v>818</v>
      </c>
      <c r="G314" s="749" t="s">
        <v>599</v>
      </c>
      <c r="H314" s="749">
        <v>164831</v>
      </c>
      <c r="I314" s="749">
        <v>64831</v>
      </c>
      <c r="J314" s="749" t="s">
        <v>827</v>
      </c>
      <c r="K314" s="749" t="s">
        <v>828</v>
      </c>
      <c r="L314" s="752">
        <v>198.87999999999931</v>
      </c>
      <c r="M314" s="752">
        <v>27.900000000000063</v>
      </c>
      <c r="N314" s="753">
        <v>5548.7519999999931</v>
      </c>
    </row>
    <row r="315" spans="1:14" ht="14.4" customHeight="1" x14ac:dyDescent="0.3">
      <c r="A315" s="747" t="s">
        <v>566</v>
      </c>
      <c r="B315" s="748" t="s">
        <v>567</v>
      </c>
      <c r="C315" s="749" t="s">
        <v>586</v>
      </c>
      <c r="D315" s="750" t="s">
        <v>587</v>
      </c>
      <c r="E315" s="751">
        <v>50113013</v>
      </c>
      <c r="F315" s="750" t="s">
        <v>818</v>
      </c>
      <c r="G315" s="749" t="s">
        <v>568</v>
      </c>
      <c r="H315" s="749">
        <v>203855</v>
      </c>
      <c r="I315" s="749">
        <v>203855</v>
      </c>
      <c r="J315" s="749" t="s">
        <v>1013</v>
      </c>
      <c r="K315" s="749" t="s">
        <v>1014</v>
      </c>
      <c r="L315" s="752">
        <v>456.85</v>
      </c>
      <c r="M315" s="752">
        <v>1</v>
      </c>
      <c r="N315" s="753">
        <v>456.85</v>
      </c>
    </row>
    <row r="316" spans="1:14" ht="14.4" customHeight="1" x14ac:dyDescent="0.3">
      <c r="A316" s="747" t="s">
        <v>566</v>
      </c>
      <c r="B316" s="748" t="s">
        <v>567</v>
      </c>
      <c r="C316" s="749" t="s">
        <v>586</v>
      </c>
      <c r="D316" s="750" t="s">
        <v>587</v>
      </c>
      <c r="E316" s="751">
        <v>50113013</v>
      </c>
      <c r="F316" s="750" t="s">
        <v>818</v>
      </c>
      <c r="G316" s="749" t="s">
        <v>599</v>
      </c>
      <c r="H316" s="749">
        <v>115658</v>
      </c>
      <c r="I316" s="749">
        <v>15658</v>
      </c>
      <c r="J316" s="749" t="s">
        <v>1015</v>
      </c>
      <c r="K316" s="749" t="s">
        <v>1016</v>
      </c>
      <c r="L316" s="752">
        <v>58.309999999999995</v>
      </c>
      <c r="M316" s="752">
        <v>1</v>
      </c>
      <c r="N316" s="753">
        <v>58.309999999999995</v>
      </c>
    </row>
    <row r="317" spans="1:14" ht="14.4" customHeight="1" x14ac:dyDescent="0.3">
      <c r="A317" s="747" t="s">
        <v>566</v>
      </c>
      <c r="B317" s="748" t="s">
        <v>567</v>
      </c>
      <c r="C317" s="749" t="s">
        <v>586</v>
      </c>
      <c r="D317" s="750" t="s">
        <v>587</v>
      </c>
      <c r="E317" s="751">
        <v>50113013</v>
      </c>
      <c r="F317" s="750" t="s">
        <v>818</v>
      </c>
      <c r="G317" s="749" t="s">
        <v>599</v>
      </c>
      <c r="H317" s="749">
        <v>162187</v>
      </c>
      <c r="I317" s="749">
        <v>162187</v>
      </c>
      <c r="J317" s="749" t="s">
        <v>1017</v>
      </c>
      <c r="K317" s="749" t="s">
        <v>1018</v>
      </c>
      <c r="L317" s="752">
        <v>286</v>
      </c>
      <c r="M317" s="752">
        <v>1.5</v>
      </c>
      <c r="N317" s="753">
        <v>429</v>
      </c>
    </row>
    <row r="318" spans="1:14" ht="14.4" customHeight="1" x14ac:dyDescent="0.3">
      <c r="A318" s="747" t="s">
        <v>566</v>
      </c>
      <c r="B318" s="748" t="s">
        <v>567</v>
      </c>
      <c r="C318" s="749" t="s">
        <v>586</v>
      </c>
      <c r="D318" s="750" t="s">
        <v>587</v>
      </c>
      <c r="E318" s="751">
        <v>50113013</v>
      </c>
      <c r="F318" s="750" t="s">
        <v>818</v>
      </c>
      <c r="G318" s="749" t="s">
        <v>608</v>
      </c>
      <c r="H318" s="749">
        <v>849655</v>
      </c>
      <c r="I318" s="749">
        <v>129836</v>
      </c>
      <c r="J318" s="749" t="s">
        <v>833</v>
      </c>
      <c r="K318" s="749" t="s">
        <v>834</v>
      </c>
      <c r="L318" s="752">
        <v>262.89999999999992</v>
      </c>
      <c r="M318" s="752">
        <v>23.700000000000003</v>
      </c>
      <c r="N318" s="753">
        <v>6230.7299999999987</v>
      </c>
    </row>
    <row r="319" spans="1:14" ht="14.4" customHeight="1" x14ac:dyDescent="0.3">
      <c r="A319" s="747" t="s">
        <v>566</v>
      </c>
      <c r="B319" s="748" t="s">
        <v>567</v>
      </c>
      <c r="C319" s="749" t="s">
        <v>586</v>
      </c>
      <c r="D319" s="750" t="s">
        <v>587</v>
      </c>
      <c r="E319" s="751">
        <v>50113013</v>
      </c>
      <c r="F319" s="750" t="s">
        <v>818</v>
      </c>
      <c r="G319" s="749" t="s">
        <v>608</v>
      </c>
      <c r="H319" s="749">
        <v>849887</v>
      </c>
      <c r="I319" s="749">
        <v>129834</v>
      </c>
      <c r="J319" s="749" t="s">
        <v>1019</v>
      </c>
      <c r="K319" s="749" t="s">
        <v>568</v>
      </c>
      <c r="L319" s="752">
        <v>154.00000000000003</v>
      </c>
      <c r="M319" s="752">
        <v>20.399999999999999</v>
      </c>
      <c r="N319" s="753">
        <v>3141.6000000000004</v>
      </c>
    </row>
    <row r="320" spans="1:14" ht="14.4" customHeight="1" x14ac:dyDescent="0.3">
      <c r="A320" s="747" t="s">
        <v>566</v>
      </c>
      <c r="B320" s="748" t="s">
        <v>567</v>
      </c>
      <c r="C320" s="749" t="s">
        <v>586</v>
      </c>
      <c r="D320" s="750" t="s">
        <v>587</v>
      </c>
      <c r="E320" s="751">
        <v>50113013</v>
      </c>
      <c r="F320" s="750" t="s">
        <v>818</v>
      </c>
      <c r="G320" s="749" t="s">
        <v>599</v>
      </c>
      <c r="H320" s="749">
        <v>844576</v>
      </c>
      <c r="I320" s="749">
        <v>100339</v>
      </c>
      <c r="J320" s="749" t="s">
        <v>835</v>
      </c>
      <c r="K320" s="749" t="s">
        <v>836</v>
      </c>
      <c r="L320" s="752">
        <v>97.607499999999973</v>
      </c>
      <c r="M320" s="752">
        <v>4</v>
      </c>
      <c r="N320" s="753">
        <v>390.42999999999989</v>
      </c>
    </row>
    <row r="321" spans="1:14" ht="14.4" customHeight="1" x14ac:dyDescent="0.3">
      <c r="A321" s="747" t="s">
        <v>566</v>
      </c>
      <c r="B321" s="748" t="s">
        <v>567</v>
      </c>
      <c r="C321" s="749" t="s">
        <v>586</v>
      </c>
      <c r="D321" s="750" t="s">
        <v>587</v>
      </c>
      <c r="E321" s="751">
        <v>50113013</v>
      </c>
      <c r="F321" s="750" t="s">
        <v>818</v>
      </c>
      <c r="G321" s="749" t="s">
        <v>599</v>
      </c>
      <c r="H321" s="749">
        <v>101066</v>
      </c>
      <c r="I321" s="749">
        <v>1066</v>
      </c>
      <c r="J321" s="749" t="s">
        <v>837</v>
      </c>
      <c r="K321" s="749" t="s">
        <v>838</v>
      </c>
      <c r="L321" s="752">
        <v>50.69</v>
      </c>
      <c r="M321" s="752">
        <v>6</v>
      </c>
      <c r="N321" s="753">
        <v>304.14</v>
      </c>
    </row>
    <row r="322" spans="1:14" ht="14.4" customHeight="1" x14ac:dyDescent="0.3">
      <c r="A322" s="747" t="s">
        <v>566</v>
      </c>
      <c r="B322" s="748" t="s">
        <v>567</v>
      </c>
      <c r="C322" s="749" t="s">
        <v>586</v>
      </c>
      <c r="D322" s="750" t="s">
        <v>587</v>
      </c>
      <c r="E322" s="751">
        <v>50113013</v>
      </c>
      <c r="F322" s="750" t="s">
        <v>818</v>
      </c>
      <c r="G322" s="749" t="s">
        <v>599</v>
      </c>
      <c r="H322" s="749">
        <v>394618</v>
      </c>
      <c r="I322" s="749">
        <v>112786</v>
      </c>
      <c r="J322" s="749" t="s">
        <v>1020</v>
      </c>
      <c r="K322" s="749" t="s">
        <v>1021</v>
      </c>
      <c r="L322" s="752">
        <v>314.56</v>
      </c>
      <c r="M322" s="752">
        <v>0.3</v>
      </c>
      <c r="N322" s="753">
        <v>94.367999999999995</v>
      </c>
    </row>
    <row r="323" spans="1:14" ht="14.4" customHeight="1" x14ac:dyDescent="0.3">
      <c r="A323" s="747" t="s">
        <v>566</v>
      </c>
      <c r="B323" s="748" t="s">
        <v>567</v>
      </c>
      <c r="C323" s="749" t="s">
        <v>586</v>
      </c>
      <c r="D323" s="750" t="s">
        <v>587</v>
      </c>
      <c r="E323" s="751">
        <v>50113013</v>
      </c>
      <c r="F323" s="750" t="s">
        <v>818</v>
      </c>
      <c r="G323" s="749" t="s">
        <v>599</v>
      </c>
      <c r="H323" s="749">
        <v>847476</v>
      </c>
      <c r="I323" s="749">
        <v>112782</v>
      </c>
      <c r="J323" s="749" t="s">
        <v>1022</v>
      </c>
      <c r="K323" s="749" t="s">
        <v>1023</v>
      </c>
      <c r="L323" s="752">
        <v>674.31000000000006</v>
      </c>
      <c r="M323" s="752">
        <v>0.1</v>
      </c>
      <c r="N323" s="753">
        <v>67.431000000000012</v>
      </c>
    </row>
    <row r="324" spans="1:14" ht="14.4" customHeight="1" x14ac:dyDescent="0.3">
      <c r="A324" s="747" t="s">
        <v>566</v>
      </c>
      <c r="B324" s="748" t="s">
        <v>567</v>
      </c>
      <c r="C324" s="749" t="s">
        <v>586</v>
      </c>
      <c r="D324" s="750" t="s">
        <v>587</v>
      </c>
      <c r="E324" s="751">
        <v>50113013</v>
      </c>
      <c r="F324" s="750" t="s">
        <v>818</v>
      </c>
      <c r="G324" s="749" t="s">
        <v>599</v>
      </c>
      <c r="H324" s="749">
        <v>96414</v>
      </c>
      <c r="I324" s="749">
        <v>96414</v>
      </c>
      <c r="J324" s="749" t="s">
        <v>841</v>
      </c>
      <c r="K324" s="749" t="s">
        <v>842</v>
      </c>
      <c r="L324" s="752">
        <v>58.739999999999995</v>
      </c>
      <c r="M324" s="752">
        <v>1.8</v>
      </c>
      <c r="N324" s="753">
        <v>105.732</v>
      </c>
    </row>
    <row r="325" spans="1:14" ht="14.4" customHeight="1" x14ac:dyDescent="0.3">
      <c r="A325" s="747" t="s">
        <v>566</v>
      </c>
      <c r="B325" s="748" t="s">
        <v>567</v>
      </c>
      <c r="C325" s="749" t="s">
        <v>586</v>
      </c>
      <c r="D325" s="750" t="s">
        <v>587</v>
      </c>
      <c r="E325" s="751">
        <v>50113013</v>
      </c>
      <c r="F325" s="750" t="s">
        <v>818</v>
      </c>
      <c r="G325" s="749" t="s">
        <v>608</v>
      </c>
      <c r="H325" s="749">
        <v>111592</v>
      </c>
      <c r="I325" s="749">
        <v>11592</v>
      </c>
      <c r="J325" s="749" t="s">
        <v>843</v>
      </c>
      <c r="K325" s="749" t="s">
        <v>844</v>
      </c>
      <c r="L325" s="752">
        <v>379.33031249999999</v>
      </c>
      <c r="M325" s="752">
        <v>6.4</v>
      </c>
      <c r="N325" s="753">
        <v>2427.7139999999999</v>
      </c>
    </row>
    <row r="326" spans="1:14" ht="14.4" customHeight="1" x14ac:dyDescent="0.3">
      <c r="A326" s="747" t="s">
        <v>566</v>
      </c>
      <c r="B326" s="748" t="s">
        <v>567</v>
      </c>
      <c r="C326" s="749" t="s">
        <v>586</v>
      </c>
      <c r="D326" s="750" t="s">
        <v>587</v>
      </c>
      <c r="E326" s="751">
        <v>50113013</v>
      </c>
      <c r="F326" s="750" t="s">
        <v>818</v>
      </c>
      <c r="G326" s="749" t="s">
        <v>599</v>
      </c>
      <c r="H326" s="749">
        <v>155636</v>
      </c>
      <c r="I326" s="749">
        <v>55636</v>
      </c>
      <c r="J326" s="749" t="s">
        <v>845</v>
      </c>
      <c r="K326" s="749" t="s">
        <v>846</v>
      </c>
      <c r="L326" s="752">
        <v>52.67</v>
      </c>
      <c r="M326" s="752">
        <v>1</v>
      </c>
      <c r="N326" s="753">
        <v>52.67</v>
      </c>
    </row>
    <row r="327" spans="1:14" ht="14.4" customHeight="1" x14ac:dyDescent="0.3">
      <c r="A327" s="747" t="s">
        <v>566</v>
      </c>
      <c r="B327" s="748" t="s">
        <v>567</v>
      </c>
      <c r="C327" s="749" t="s">
        <v>586</v>
      </c>
      <c r="D327" s="750" t="s">
        <v>587</v>
      </c>
      <c r="E327" s="751">
        <v>50113013</v>
      </c>
      <c r="F327" s="750" t="s">
        <v>818</v>
      </c>
      <c r="G327" s="749" t="s">
        <v>599</v>
      </c>
      <c r="H327" s="749">
        <v>207116</v>
      </c>
      <c r="I327" s="749">
        <v>207116</v>
      </c>
      <c r="J327" s="749" t="s">
        <v>847</v>
      </c>
      <c r="K327" s="749" t="s">
        <v>848</v>
      </c>
      <c r="L327" s="752">
        <v>419.52000000000004</v>
      </c>
      <c r="M327" s="752">
        <v>0.8</v>
      </c>
      <c r="N327" s="753">
        <v>335.61600000000004</v>
      </c>
    </row>
    <row r="328" spans="1:14" ht="14.4" customHeight="1" x14ac:dyDescent="0.3">
      <c r="A328" s="747" t="s">
        <v>566</v>
      </c>
      <c r="B328" s="748" t="s">
        <v>567</v>
      </c>
      <c r="C328" s="749" t="s">
        <v>586</v>
      </c>
      <c r="D328" s="750" t="s">
        <v>587</v>
      </c>
      <c r="E328" s="751">
        <v>50113013</v>
      </c>
      <c r="F328" s="750" t="s">
        <v>818</v>
      </c>
      <c r="G328" s="749" t="s">
        <v>599</v>
      </c>
      <c r="H328" s="749">
        <v>101076</v>
      </c>
      <c r="I328" s="749">
        <v>1076</v>
      </c>
      <c r="J328" s="749" t="s">
        <v>849</v>
      </c>
      <c r="K328" s="749" t="s">
        <v>764</v>
      </c>
      <c r="L328" s="752">
        <v>78.429999999999993</v>
      </c>
      <c r="M328" s="752">
        <v>4</v>
      </c>
      <c r="N328" s="753">
        <v>313.71999999999997</v>
      </c>
    </row>
    <row r="329" spans="1:14" ht="14.4" customHeight="1" x14ac:dyDescent="0.3">
      <c r="A329" s="747" t="s">
        <v>566</v>
      </c>
      <c r="B329" s="748" t="s">
        <v>567</v>
      </c>
      <c r="C329" s="749" t="s">
        <v>586</v>
      </c>
      <c r="D329" s="750" t="s">
        <v>587</v>
      </c>
      <c r="E329" s="751">
        <v>50113013</v>
      </c>
      <c r="F329" s="750" t="s">
        <v>818</v>
      </c>
      <c r="G329" s="749" t="s">
        <v>599</v>
      </c>
      <c r="H329" s="749">
        <v>101077</v>
      </c>
      <c r="I329" s="749">
        <v>1077</v>
      </c>
      <c r="J329" s="749" t="s">
        <v>1024</v>
      </c>
      <c r="K329" s="749" t="s">
        <v>764</v>
      </c>
      <c r="L329" s="752">
        <v>59.600000000000016</v>
      </c>
      <c r="M329" s="752">
        <v>3</v>
      </c>
      <c r="N329" s="753">
        <v>178.80000000000004</v>
      </c>
    </row>
    <row r="330" spans="1:14" ht="14.4" customHeight="1" x14ac:dyDescent="0.3">
      <c r="A330" s="747" t="s">
        <v>566</v>
      </c>
      <c r="B330" s="748" t="s">
        <v>567</v>
      </c>
      <c r="C330" s="749" t="s">
        <v>586</v>
      </c>
      <c r="D330" s="750" t="s">
        <v>587</v>
      </c>
      <c r="E330" s="751">
        <v>50113013</v>
      </c>
      <c r="F330" s="750" t="s">
        <v>818</v>
      </c>
      <c r="G330" s="749" t="s">
        <v>608</v>
      </c>
      <c r="H330" s="749">
        <v>113453</v>
      </c>
      <c r="I330" s="749">
        <v>113453</v>
      </c>
      <c r="J330" s="749" t="s">
        <v>1025</v>
      </c>
      <c r="K330" s="749" t="s">
        <v>1026</v>
      </c>
      <c r="L330" s="752">
        <v>458.7</v>
      </c>
      <c r="M330" s="752">
        <v>2</v>
      </c>
      <c r="N330" s="753">
        <v>917.4</v>
      </c>
    </row>
    <row r="331" spans="1:14" ht="14.4" customHeight="1" x14ac:dyDescent="0.3">
      <c r="A331" s="747" t="s">
        <v>566</v>
      </c>
      <c r="B331" s="748" t="s">
        <v>567</v>
      </c>
      <c r="C331" s="749" t="s">
        <v>586</v>
      </c>
      <c r="D331" s="750" t="s">
        <v>587</v>
      </c>
      <c r="E331" s="751">
        <v>50113013</v>
      </c>
      <c r="F331" s="750" t="s">
        <v>818</v>
      </c>
      <c r="G331" s="749" t="s">
        <v>568</v>
      </c>
      <c r="H331" s="749">
        <v>201030</v>
      </c>
      <c r="I331" s="749">
        <v>201030</v>
      </c>
      <c r="J331" s="749" t="s">
        <v>850</v>
      </c>
      <c r="K331" s="749" t="s">
        <v>851</v>
      </c>
      <c r="L331" s="752">
        <v>27.227788944723621</v>
      </c>
      <c r="M331" s="752">
        <v>199</v>
      </c>
      <c r="N331" s="753">
        <v>5418.3300000000008</v>
      </c>
    </row>
    <row r="332" spans="1:14" ht="14.4" customHeight="1" x14ac:dyDescent="0.3">
      <c r="A332" s="747" t="s">
        <v>566</v>
      </c>
      <c r="B332" s="748" t="s">
        <v>567</v>
      </c>
      <c r="C332" s="749" t="s">
        <v>586</v>
      </c>
      <c r="D332" s="750" t="s">
        <v>587</v>
      </c>
      <c r="E332" s="751">
        <v>50113013</v>
      </c>
      <c r="F332" s="750" t="s">
        <v>818</v>
      </c>
      <c r="G332" s="749" t="s">
        <v>599</v>
      </c>
      <c r="H332" s="749">
        <v>116600</v>
      </c>
      <c r="I332" s="749">
        <v>16600</v>
      </c>
      <c r="J332" s="749" t="s">
        <v>852</v>
      </c>
      <c r="K332" s="749" t="s">
        <v>853</v>
      </c>
      <c r="L332" s="752">
        <v>25.089873949579829</v>
      </c>
      <c r="M332" s="752">
        <v>238.00000000000003</v>
      </c>
      <c r="N332" s="753">
        <v>5971.39</v>
      </c>
    </row>
    <row r="333" spans="1:14" ht="14.4" customHeight="1" x14ac:dyDescent="0.3">
      <c r="A333" s="747" t="s">
        <v>566</v>
      </c>
      <c r="B333" s="748" t="s">
        <v>567</v>
      </c>
      <c r="C333" s="749" t="s">
        <v>586</v>
      </c>
      <c r="D333" s="750" t="s">
        <v>587</v>
      </c>
      <c r="E333" s="751">
        <v>50113013</v>
      </c>
      <c r="F333" s="750" t="s">
        <v>818</v>
      </c>
      <c r="G333" s="749" t="s">
        <v>599</v>
      </c>
      <c r="H333" s="749">
        <v>117149</v>
      </c>
      <c r="I333" s="749">
        <v>17149</v>
      </c>
      <c r="J333" s="749" t="s">
        <v>852</v>
      </c>
      <c r="K333" s="749" t="s">
        <v>1027</v>
      </c>
      <c r="L333" s="752">
        <v>163.32000000000002</v>
      </c>
      <c r="M333" s="752">
        <v>12</v>
      </c>
      <c r="N333" s="753">
        <v>1959.8400000000001</v>
      </c>
    </row>
    <row r="334" spans="1:14" ht="14.4" customHeight="1" x14ac:dyDescent="0.3">
      <c r="A334" s="747" t="s">
        <v>566</v>
      </c>
      <c r="B334" s="748" t="s">
        <v>567</v>
      </c>
      <c r="C334" s="749" t="s">
        <v>586</v>
      </c>
      <c r="D334" s="750" t="s">
        <v>587</v>
      </c>
      <c r="E334" s="751">
        <v>50113013</v>
      </c>
      <c r="F334" s="750" t="s">
        <v>818</v>
      </c>
      <c r="G334" s="749" t="s">
        <v>608</v>
      </c>
      <c r="H334" s="749">
        <v>118547</v>
      </c>
      <c r="I334" s="749">
        <v>18547</v>
      </c>
      <c r="J334" s="749" t="s">
        <v>1028</v>
      </c>
      <c r="K334" s="749" t="s">
        <v>1029</v>
      </c>
      <c r="L334" s="752">
        <v>123.49454545454546</v>
      </c>
      <c r="M334" s="752">
        <v>11</v>
      </c>
      <c r="N334" s="753">
        <v>1358.44</v>
      </c>
    </row>
    <row r="335" spans="1:14" ht="14.4" customHeight="1" x14ac:dyDescent="0.3">
      <c r="A335" s="747" t="s">
        <v>566</v>
      </c>
      <c r="B335" s="748" t="s">
        <v>567</v>
      </c>
      <c r="C335" s="749" t="s">
        <v>589</v>
      </c>
      <c r="D335" s="750" t="s">
        <v>590</v>
      </c>
      <c r="E335" s="751">
        <v>50113001</v>
      </c>
      <c r="F335" s="750" t="s">
        <v>598</v>
      </c>
      <c r="G335" s="749" t="s">
        <v>599</v>
      </c>
      <c r="H335" s="749">
        <v>167547</v>
      </c>
      <c r="I335" s="749">
        <v>67547</v>
      </c>
      <c r="J335" s="749" t="s">
        <v>611</v>
      </c>
      <c r="K335" s="749" t="s">
        <v>612</v>
      </c>
      <c r="L335" s="752">
        <v>47.120000000000005</v>
      </c>
      <c r="M335" s="752">
        <v>1</v>
      </c>
      <c r="N335" s="753">
        <v>47.120000000000005</v>
      </c>
    </row>
    <row r="336" spans="1:14" ht="14.4" customHeight="1" x14ac:dyDescent="0.3">
      <c r="A336" s="747" t="s">
        <v>566</v>
      </c>
      <c r="B336" s="748" t="s">
        <v>567</v>
      </c>
      <c r="C336" s="749" t="s">
        <v>589</v>
      </c>
      <c r="D336" s="750" t="s">
        <v>590</v>
      </c>
      <c r="E336" s="751">
        <v>50113001</v>
      </c>
      <c r="F336" s="750" t="s">
        <v>598</v>
      </c>
      <c r="G336" s="749" t="s">
        <v>599</v>
      </c>
      <c r="H336" s="749">
        <v>162320</v>
      </c>
      <c r="I336" s="749">
        <v>62320</v>
      </c>
      <c r="J336" s="749" t="s">
        <v>620</v>
      </c>
      <c r="K336" s="749" t="s">
        <v>621</v>
      </c>
      <c r="L336" s="752">
        <v>74.349999999999966</v>
      </c>
      <c r="M336" s="752">
        <v>1</v>
      </c>
      <c r="N336" s="753">
        <v>74.349999999999966</v>
      </c>
    </row>
    <row r="337" spans="1:14" ht="14.4" customHeight="1" x14ac:dyDescent="0.3">
      <c r="A337" s="747" t="s">
        <v>566</v>
      </c>
      <c r="B337" s="748" t="s">
        <v>567</v>
      </c>
      <c r="C337" s="749" t="s">
        <v>589</v>
      </c>
      <c r="D337" s="750" t="s">
        <v>590</v>
      </c>
      <c r="E337" s="751">
        <v>50113001</v>
      </c>
      <c r="F337" s="750" t="s">
        <v>598</v>
      </c>
      <c r="G337" s="749" t="s">
        <v>608</v>
      </c>
      <c r="H337" s="749">
        <v>190044</v>
      </c>
      <c r="I337" s="749">
        <v>90044</v>
      </c>
      <c r="J337" s="749" t="s">
        <v>648</v>
      </c>
      <c r="K337" s="749" t="s">
        <v>649</v>
      </c>
      <c r="L337" s="752">
        <v>24.26</v>
      </c>
      <c r="M337" s="752">
        <v>25</v>
      </c>
      <c r="N337" s="753">
        <v>606.5</v>
      </c>
    </row>
    <row r="338" spans="1:14" ht="14.4" customHeight="1" x14ac:dyDescent="0.3">
      <c r="A338" s="747" t="s">
        <v>566</v>
      </c>
      <c r="B338" s="748" t="s">
        <v>567</v>
      </c>
      <c r="C338" s="749" t="s">
        <v>589</v>
      </c>
      <c r="D338" s="750" t="s">
        <v>590</v>
      </c>
      <c r="E338" s="751">
        <v>50113001</v>
      </c>
      <c r="F338" s="750" t="s">
        <v>598</v>
      </c>
      <c r="G338" s="749" t="s">
        <v>599</v>
      </c>
      <c r="H338" s="749">
        <v>846346</v>
      </c>
      <c r="I338" s="749">
        <v>119672</v>
      </c>
      <c r="J338" s="749" t="s">
        <v>1030</v>
      </c>
      <c r="K338" s="749" t="s">
        <v>1031</v>
      </c>
      <c r="L338" s="752">
        <v>115.57</v>
      </c>
      <c r="M338" s="752">
        <v>1</v>
      </c>
      <c r="N338" s="753">
        <v>115.57</v>
      </c>
    </row>
    <row r="339" spans="1:14" ht="14.4" customHeight="1" x14ac:dyDescent="0.3">
      <c r="A339" s="747" t="s">
        <v>566</v>
      </c>
      <c r="B339" s="748" t="s">
        <v>567</v>
      </c>
      <c r="C339" s="749" t="s">
        <v>589</v>
      </c>
      <c r="D339" s="750" t="s">
        <v>590</v>
      </c>
      <c r="E339" s="751">
        <v>50113001</v>
      </c>
      <c r="F339" s="750" t="s">
        <v>598</v>
      </c>
      <c r="G339" s="749" t="s">
        <v>599</v>
      </c>
      <c r="H339" s="749">
        <v>841562</v>
      </c>
      <c r="I339" s="749">
        <v>0</v>
      </c>
      <c r="J339" s="749" t="s">
        <v>1032</v>
      </c>
      <c r="K339" s="749" t="s">
        <v>568</v>
      </c>
      <c r="L339" s="752">
        <v>132.95832661733431</v>
      </c>
      <c r="M339" s="752">
        <v>1</v>
      </c>
      <c r="N339" s="753">
        <v>132.95832661733431</v>
      </c>
    </row>
    <row r="340" spans="1:14" ht="14.4" customHeight="1" x14ac:dyDescent="0.3">
      <c r="A340" s="747" t="s">
        <v>566</v>
      </c>
      <c r="B340" s="748" t="s">
        <v>567</v>
      </c>
      <c r="C340" s="749" t="s">
        <v>589</v>
      </c>
      <c r="D340" s="750" t="s">
        <v>590</v>
      </c>
      <c r="E340" s="751">
        <v>50113001</v>
      </c>
      <c r="F340" s="750" t="s">
        <v>598</v>
      </c>
      <c r="G340" s="749" t="s">
        <v>599</v>
      </c>
      <c r="H340" s="749">
        <v>498367</v>
      </c>
      <c r="I340" s="749">
        <v>0</v>
      </c>
      <c r="J340" s="749" t="s">
        <v>1033</v>
      </c>
      <c r="K340" s="749" t="s">
        <v>568</v>
      </c>
      <c r="L340" s="752">
        <v>157.95267471583875</v>
      </c>
      <c r="M340" s="752">
        <v>1</v>
      </c>
      <c r="N340" s="753">
        <v>157.95267471583875</v>
      </c>
    </row>
    <row r="341" spans="1:14" ht="14.4" customHeight="1" x14ac:dyDescent="0.3">
      <c r="A341" s="747" t="s">
        <v>566</v>
      </c>
      <c r="B341" s="748" t="s">
        <v>567</v>
      </c>
      <c r="C341" s="749" t="s">
        <v>589</v>
      </c>
      <c r="D341" s="750" t="s">
        <v>590</v>
      </c>
      <c r="E341" s="751">
        <v>50113001</v>
      </c>
      <c r="F341" s="750" t="s">
        <v>598</v>
      </c>
      <c r="G341" s="749" t="s">
        <v>599</v>
      </c>
      <c r="H341" s="749">
        <v>100498</v>
      </c>
      <c r="I341" s="749">
        <v>498</v>
      </c>
      <c r="J341" s="749" t="s">
        <v>742</v>
      </c>
      <c r="K341" s="749" t="s">
        <v>743</v>
      </c>
      <c r="L341" s="752">
        <v>96.32999999999997</v>
      </c>
      <c r="M341" s="752">
        <v>3</v>
      </c>
      <c r="N341" s="753">
        <v>288.9899999999999</v>
      </c>
    </row>
    <row r="342" spans="1:14" ht="14.4" customHeight="1" x14ac:dyDescent="0.3">
      <c r="A342" s="747" t="s">
        <v>566</v>
      </c>
      <c r="B342" s="748" t="s">
        <v>567</v>
      </c>
      <c r="C342" s="749" t="s">
        <v>589</v>
      </c>
      <c r="D342" s="750" t="s">
        <v>590</v>
      </c>
      <c r="E342" s="751">
        <v>50113001</v>
      </c>
      <c r="F342" s="750" t="s">
        <v>598</v>
      </c>
      <c r="G342" s="749" t="s">
        <v>599</v>
      </c>
      <c r="H342" s="749">
        <v>100499</v>
      </c>
      <c r="I342" s="749">
        <v>499</v>
      </c>
      <c r="J342" s="749" t="s">
        <v>742</v>
      </c>
      <c r="K342" s="749" t="s">
        <v>1034</v>
      </c>
      <c r="L342" s="752">
        <v>113.18</v>
      </c>
      <c r="M342" s="752">
        <v>1</v>
      </c>
      <c r="N342" s="753">
        <v>113.18</v>
      </c>
    </row>
    <row r="343" spans="1:14" ht="14.4" customHeight="1" x14ac:dyDescent="0.3">
      <c r="A343" s="747" t="s">
        <v>566</v>
      </c>
      <c r="B343" s="748" t="s">
        <v>567</v>
      </c>
      <c r="C343" s="749" t="s">
        <v>589</v>
      </c>
      <c r="D343" s="750" t="s">
        <v>590</v>
      </c>
      <c r="E343" s="751">
        <v>50113001</v>
      </c>
      <c r="F343" s="750" t="s">
        <v>598</v>
      </c>
      <c r="G343" s="749" t="s">
        <v>599</v>
      </c>
      <c r="H343" s="749">
        <v>102439</v>
      </c>
      <c r="I343" s="749">
        <v>2439</v>
      </c>
      <c r="J343" s="749" t="s">
        <v>1035</v>
      </c>
      <c r="K343" s="749" t="s">
        <v>1036</v>
      </c>
      <c r="L343" s="752">
        <v>285.08000000000004</v>
      </c>
      <c r="M343" s="752">
        <v>2</v>
      </c>
      <c r="N343" s="753">
        <v>570.16000000000008</v>
      </c>
    </row>
    <row r="344" spans="1:14" ht="14.4" customHeight="1" x14ac:dyDescent="0.3">
      <c r="A344" s="747" t="s">
        <v>566</v>
      </c>
      <c r="B344" s="748" t="s">
        <v>567</v>
      </c>
      <c r="C344" s="749" t="s">
        <v>589</v>
      </c>
      <c r="D344" s="750" t="s">
        <v>590</v>
      </c>
      <c r="E344" s="751">
        <v>50113001</v>
      </c>
      <c r="F344" s="750" t="s">
        <v>598</v>
      </c>
      <c r="G344" s="749" t="s">
        <v>599</v>
      </c>
      <c r="H344" s="749">
        <v>100502</v>
      </c>
      <c r="I344" s="749">
        <v>502</v>
      </c>
      <c r="J344" s="749" t="s">
        <v>744</v>
      </c>
      <c r="K344" s="749" t="s">
        <v>745</v>
      </c>
      <c r="L344" s="752">
        <v>238.68</v>
      </c>
      <c r="M344" s="752">
        <v>1</v>
      </c>
      <c r="N344" s="753">
        <v>238.68</v>
      </c>
    </row>
    <row r="345" spans="1:14" ht="14.4" customHeight="1" x14ac:dyDescent="0.3">
      <c r="A345" s="747" t="s">
        <v>566</v>
      </c>
      <c r="B345" s="748" t="s">
        <v>567</v>
      </c>
      <c r="C345" s="749" t="s">
        <v>589</v>
      </c>
      <c r="D345" s="750" t="s">
        <v>590</v>
      </c>
      <c r="E345" s="751">
        <v>50113001</v>
      </c>
      <c r="F345" s="750" t="s">
        <v>598</v>
      </c>
      <c r="G345" s="749" t="s">
        <v>608</v>
      </c>
      <c r="H345" s="749">
        <v>107981</v>
      </c>
      <c r="I345" s="749">
        <v>7981</v>
      </c>
      <c r="J345" s="749" t="s">
        <v>757</v>
      </c>
      <c r="K345" s="749" t="s">
        <v>758</v>
      </c>
      <c r="L345" s="752">
        <v>50.64</v>
      </c>
      <c r="M345" s="752">
        <v>1</v>
      </c>
      <c r="N345" s="753">
        <v>50.64</v>
      </c>
    </row>
    <row r="346" spans="1:14" ht="14.4" customHeight="1" x14ac:dyDescent="0.3">
      <c r="A346" s="747" t="s">
        <v>566</v>
      </c>
      <c r="B346" s="748" t="s">
        <v>567</v>
      </c>
      <c r="C346" s="749" t="s">
        <v>589</v>
      </c>
      <c r="D346" s="750" t="s">
        <v>590</v>
      </c>
      <c r="E346" s="751">
        <v>50113017</v>
      </c>
      <c r="F346" s="750" t="s">
        <v>1037</v>
      </c>
      <c r="G346" s="749" t="s">
        <v>599</v>
      </c>
      <c r="H346" s="749">
        <v>999999</v>
      </c>
      <c r="I346" s="749">
        <v>9999999</v>
      </c>
      <c r="J346" s="749" t="s">
        <v>1038</v>
      </c>
      <c r="K346" s="749" t="s">
        <v>568</v>
      </c>
      <c r="L346" s="752">
        <v>2696.5599999999995</v>
      </c>
      <c r="M346" s="752">
        <v>33</v>
      </c>
      <c r="N346" s="753">
        <v>88986.479999999981</v>
      </c>
    </row>
    <row r="347" spans="1:14" ht="14.4" customHeight="1" x14ac:dyDescent="0.3">
      <c r="A347" s="747" t="s">
        <v>566</v>
      </c>
      <c r="B347" s="748" t="s">
        <v>567</v>
      </c>
      <c r="C347" s="749" t="s">
        <v>592</v>
      </c>
      <c r="D347" s="750" t="s">
        <v>593</v>
      </c>
      <c r="E347" s="751">
        <v>50113001</v>
      </c>
      <c r="F347" s="750" t="s">
        <v>598</v>
      </c>
      <c r="G347" s="749" t="s">
        <v>599</v>
      </c>
      <c r="H347" s="749">
        <v>146686</v>
      </c>
      <c r="I347" s="749">
        <v>146686</v>
      </c>
      <c r="J347" s="749" t="s">
        <v>600</v>
      </c>
      <c r="K347" s="749" t="s">
        <v>601</v>
      </c>
      <c r="L347" s="752">
        <v>19.800005184484892</v>
      </c>
      <c r="M347" s="752">
        <v>100</v>
      </c>
      <c r="N347" s="753">
        <v>1980.0005184484892</v>
      </c>
    </row>
    <row r="348" spans="1:14" ht="14.4" customHeight="1" x14ac:dyDescent="0.3">
      <c r="A348" s="747" t="s">
        <v>566</v>
      </c>
      <c r="B348" s="748" t="s">
        <v>567</v>
      </c>
      <c r="C348" s="749" t="s">
        <v>592</v>
      </c>
      <c r="D348" s="750" t="s">
        <v>593</v>
      </c>
      <c r="E348" s="751">
        <v>50113001</v>
      </c>
      <c r="F348" s="750" t="s">
        <v>598</v>
      </c>
      <c r="G348" s="749" t="s">
        <v>599</v>
      </c>
      <c r="H348" s="749">
        <v>846758</v>
      </c>
      <c r="I348" s="749">
        <v>103387</v>
      </c>
      <c r="J348" s="749" t="s">
        <v>1039</v>
      </c>
      <c r="K348" s="749" t="s">
        <v>1040</v>
      </c>
      <c r="L348" s="752">
        <v>72.605000000000018</v>
      </c>
      <c r="M348" s="752">
        <v>6</v>
      </c>
      <c r="N348" s="753">
        <v>435.63000000000011</v>
      </c>
    </row>
    <row r="349" spans="1:14" ht="14.4" customHeight="1" x14ac:dyDescent="0.3">
      <c r="A349" s="747" t="s">
        <v>566</v>
      </c>
      <c r="B349" s="748" t="s">
        <v>567</v>
      </c>
      <c r="C349" s="749" t="s">
        <v>592</v>
      </c>
      <c r="D349" s="750" t="s">
        <v>593</v>
      </c>
      <c r="E349" s="751">
        <v>50113001</v>
      </c>
      <c r="F349" s="750" t="s">
        <v>598</v>
      </c>
      <c r="G349" s="749" t="s">
        <v>599</v>
      </c>
      <c r="H349" s="749">
        <v>192729</v>
      </c>
      <c r="I349" s="749">
        <v>92729</v>
      </c>
      <c r="J349" s="749" t="s">
        <v>1041</v>
      </c>
      <c r="K349" s="749" t="s">
        <v>1042</v>
      </c>
      <c r="L349" s="752">
        <v>48.319999999999986</v>
      </c>
      <c r="M349" s="752">
        <v>1</v>
      </c>
      <c r="N349" s="753">
        <v>48.319999999999986</v>
      </c>
    </row>
    <row r="350" spans="1:14" ht="14.4" customHeight="1" x14ac:dyDescent="0.3">
      <c r="A350" s="747" t="s">
        <v>566</v>
      </c>
      <c r="B350" s="748" t="s">
        <v>567</v>
      </c>
      <c r="C350" s="749" t="s">
        <v>592</v>
      </c>
      <c r="D350" s="750" t="s">
        <v>593</v>
      </c>
      <c r="E350" s="751">
        <v>50113001</v>
      </c>
      <c r="F350" s="750" t="s">
        <v>598</v>
      </c>
      <c r="G350" s="749" t="s">
        <v>599</v>
      </c>
      <c r="H350" s="749">
        <v>192730</v>
      </c>
      <c r="I350" s="749">
        <v>92730</v>
      </c>
      <c r="J350" s="749" t="s">
        <v>1041</v>
      </c>
      <c r="K350" s="749" t="s">
        <v>1043</v>
      </c>
      <c r="L350" s="752">
        <v>451.31</v>
      </c>
      <c r="M350" s="752">
        <v>1</v>
      </c>
      <c r="N350" s="753">
        <v>451.31</v>
      </c>
    </row>
    <row r="351" spans="1:14" ht="14.4" customHeight="1" x14ac:dyDescent="0.3">
      <c r="A351" s="747" t="s">
        <v>566</v>
      </c>
      <c r="B351" s="748" t="s">
        <v>567</v>
      </c>
      <c r="C351" s="749" t="s">
        <v>592</v>
      </c>
      <c r="D351" s="750" t="s">
        <v>593</v>
      </c>
      <c r="E351" s="751">
        <v>50113001</v>
      </c>
      <c r="F351" s="750" t="s">
        <v>598</v>
      </c>
      <c r="G351" s="749" t="s">
        <v>599</v>
      </c>
      <c r="H351" s="749">
        <v>176064</v>
      </c>
      <c r="I351" s="749">
        <v>76064</v>
      </c>
      <c r="J351" s="749" t="s">
        <v>602</v>
      </c>
      <c r="K351" s="749" t="s">
        <v>603</v>
      </c>
      <c r="L351" s="752">
        <v>83.949999999999989</v>
      </c>
      <c r="M351" s="752">
        <v>1</v>
      </c>
      <c r="N351" s="753">
        <v>83.949999999999989</v>
      </c>
    </row>
    <row r="352" spans="1:14" ht="14.4" customHeight="1" x14ac:dyDescent="0.3">
      <c r="A352" s="747" t="s">
        <v>566</v>
      </c>
      <c r="B352" s="748" t="s">
        <v>567</v>
      </c>
      <c r="C352" s="749" t="s">
        <v>592</v>
      </c>
      <c r="D352" s="750" t="s">
        <v>593</v>
      </c>
      <c r="E352" s="751">
        <v>50113001</v>
      </c>
      <c r="F352" s="750" t="s">
        <v>598</v>
      </c>
      <c r="G352" s="749" t="s">
        <v>599</v>
      </c>
      <c r="H352" s="749">
        <v>100009</v>
      </c>
      <c r="I352" s="749">
        <v>9</v>
      </c>
      <c r="J352" s="749" t="s">
        <v>1044</v>
      </c>
      <c r="K352" s="749" t="s">
        <v>1045</v>
      </c>
      <c r="L352" s="752">
        <v>36.490000000000009</v>
      </c>
      <c r="M352" s="752">
        <v>1</v>
      </c>
      <c r="N352" s="753">
        <v>36.490000000000009</v>
      </c>
    </row>
    <row r="353" spans="1:14" ht="14.4" customHeight="1" x14ac:dyDescent="0.3">
      <c r="A353" s="747" t="s">
        <v>566</v>
      </c>
      <c r="B353" s="748" t="s">
        <v>567</v>
      </c>
      <c r="C353" s="749" t="s">
        <v>592</v>
      </c>
      <c r="D353" s="750" t="s">
        <v>593</v>
      </c>
      <c r="E353" s="751">
        <v>50113001</v>
      </c>
      <c r="F353" s="750" t="s">
        <v>598</v>
      </c>
      <c r="G353" s="749" t="s">
        <v>599</v>
      </c>
      <c r="H353" s="749">
        <v>100362</v>
      </c>
      <c r="I353" s="749">
        <v>362</v>
      </c>
      <c r="J353" s="749" t="s">
        <v>604</v>
      </c>
      <c r="K353" s="749" t="s">
        <v>605</v>
      </c>
      <c r="L353" s="752">
        <v>86.429999999999993</v>
      </c>
      <c r="M353" s="752">
        <v>5</v>
      </c>
      <c r="N353" s="753">
        <v>432.15</v>
      </c>
    </row>
    <row r="354" spans="1:14" ht="14.4" customHeight="1" x14ac:dyDescent="0.3">
      <c r="A354" s="747" t="s">
        <v>566</v>
      </c>
      <c r="B354" s="748" t="s">
        <v>567</v>
      </c>
      <c r="C354" s="749" t="s">
        <v>592</v>
      </c>
      <c r="D354" s="750" t="s">
        <v>593</v>
      </c>
      <c r="E354" s="751">
        <v>50113001</v>
      </c>
      <c r="F354" s="750" t="s">
        <v>598</v>
      </c>
      <c r="G354" s="749" t="s">
        <v>599</v>
      </c>
      <c r="H354" s="749">
        <v>202701</v>
      </c>
      <c r="I354" s="749">
        <v>202701</v>
      </c>
      <c r="J354" s="749" t="s">
        <v>606</v>
      </c>
      <c r="K354" s="749" t="s">
        <v>863</v>
      </c>
      <c r="L354" s="752">
        <v>116.52000000000001</v>
      </c>
      <c r="M354" s="752">
        <v>5</v>
      </c>
      <c r="N354" s="753">
        <v>582.6</v>
      </c>
    </row>
    <row r="355" spans="1:14" ht="14.4" customHeight="1" x14ac:dyDescent="0.3">
      <c r="A355" s="747" t="s">
        <v>566</v>
      </c>
      <c r="B355" s="748" t="s">
        <v>567</v>
      </c>
      <c r="C355" s="749" t="s">
        <v>592</v>
      </c>
      <c r="D355" s="750" t="s">
        <v>593</v>
      </c>
      <c r="E355" s="751">
        <v>50113001</v>
      </c>
      <c r="F355" s="750" t="s">
        <v>598</v>
      </c>
      <c r="G355" s="749" t="s">
        <v>599</v>
      </c>
      <c r="H355" s="749">
        <v>153200</v>
      </c>
      <c r="I355" s="749">
        <v>53200</v>
      </c>
      <c r="J355" s="749" t="s">
        <v>1046</v>
      </c>
      <c r="K355" s="749" t="s">
        <v>1047</v>
      </c>
      <c r="L355" s="752">
        <v>52.360000000000014</v>
      </c>
      <c r="M355" s="752">
        <v>5</v>
      </c>
      <c r="N355" s="753">
        <v>261.80000000000007</v>
      </c>
    </row>
    <row r="356" spans="1:14" ht="14.4" customHeight="1" x14ac:dyDescent="0.3">
      <c r="A356" s="747" t="s">
        <v>566</v>
      </c>
      <c r="B356" s="748" t="s">
        <v>567</v>
      </c>
      <c r="C356" s="749" t="s">
        <v>592</v>
      </c>
      <c r="D356" s="750" t="s">
        <v>593</v>
      </c>
      <c r="E356" s="751">
        <v>50113001</v>
      </c>
      <c r="F356" s="750" t="s">
        <v>598</v>
      </c>
      <c r="G356" s="749" t="s">
        <v>608</v>
      </c>
      <c r="H356" s="749">
        <v>115378</v>
      </c>
      <c r="I356" s="749">
        <v>15378</v>
      </c>
      <c r="J356" s="749" t="s">
        <v>609</v>
      </c>
      <c r="K356" s="749" t="s">
        <v>1048</v>
      </c>
      <c r="L356" s="752">
        <v>21.32</v>
      </c>
      <c r="M356" s="752">
        <v>2</v>
      </c>
      <c r="N356" s="753">
        <v>42.64</v>
      </c>
    </row>
    <row r="357" spans="1:14" ht="14.4" customHeight="1" x14ac:dyDescent="0.3">
      <c r="A357" s="747" t="s">
        <v>566</v>
      </c>
      <c r="B357" s="748" t="s">
        <v>567</v>
      </c>
      <c r="C357" s="749" t="s">
        <v>592</v>
      </c>
      <c r="D357" s="750" t="s">
        <v>593</v>
      </c>
      <c r="E357" s="751">
        <v>50113001</v>
      </c>
      <c r="F357" s="750" t="s">
        <v>598</v>
      </c>
      <c r="G357" s="749" t="s">
        <v>599</v>
      </c>
      <c r="H357" s="749">
        <v>176954</v>
      </c>
      <c r="I357" s="749">
        <v>176954</v>
      </c>
      <c r="J357" s="749" t="s">
        <v>864</v>
      </c>
      <c r="K357" s="749" t="s">
        <v>865</v>
      </c>
      <c r="L357" s="752">
        <v>94.3</v>
      </c>
      <c r="M357" s="752">
        <v>1</v>
      </c>
      <c r="N357" s="753">
        <v>94.3</v>
      </c>
    </row>
    <row r="358" spans="1:14" ht="14.4" customHeight="1" x14ac:dyDescent="0.3">
      <c r="A358" s="747" t="s">
        <v>566</v>
      </c>
      <c r="B358" s="748" t="s">
        <v>567</v>
      </c>
      <c r="C358" s="749" t="s">
        <v>592</v>
      </c>
      <c r="D358" s="750" t="s">
        <v>593</v>
      </c>
      <c r="E358" s="751">
        <v>50113001</v>
      </c>
      <c r="F358" s="750" t="s">
        <v>598</v>
      </c>
      <c r="G358" s="749" t="s">
        <v>599</v>
      </c>
      <c r="H358" s="749">
        <v>167547</v>
      </c>
      <c r="I358" s="749">
        <v>67547</v>
      </c>
      <c r="J358" s="749" t="s">
        <v>611</v>
      </c>
      <c r="K358" s="749" t="s">
        <v>612</v>
      </c>
      <c r="L358" s="752">
        <v>46.98</v>
      </c>
      <c r="M358" s="752">
        <v>23</v>
      </c>
      <c r="N358" s="753">
        <v>1080.54</v>
      </c>
    </row>
    <row r="359" spans="1:14" ht="14.4" customHeight="1" x14ac:dyDescent="0.3">
      <c r="A359" s="747" t="s">
        <v>566</v>
      </c>
      <c r="B359" s="748" t="s">
        <v>567</v>
      </c>
      <c r="C359" s="749" t="s">
        <v>592</v>
      </c>
      <c r="D359" s="750" t="s">
        <v>593</v>
      </c>
      <c r="E359" s="751">
        <v>50113001</v>
      </c>
      <c r="F359" s="750" t="s">
        <v>598</v>
      </c>
      <c r="G359" s="749" t="s">
        <v>608</v>
      </c>
      <c r="H359" s="749">
        <v>849444</v>
      </c>
      <c r="I359" s="749">
        <v>163085</v>
      </c>
      <c r="J359" s="749" t="s">
        <v>868</v>
      </c>
      <c r="K359" s="749" t="s">
        <v>869</v>
      </c>
      <c r="L359" s="752">
        <v>29.060000000000013</v>
      </c>
      <c r="M359" s="752">
        <v>2</v>
      </c>
      <c r="N359" s="753">
        <v>58.120000000000026</v>
      </c>
    </row>
    <row r="360" spans="1:14" ht="14.4" customHeight="1" x14ac:dyDescent="0.3">
      <c r="A360" s="747" t="s">
        <v>566</v>
      </c>
      <c r="B360" s="748" t="s">
        <v>567</v>
      </c>
      <c r="C360" s="749" t="s">
        <v>592</v>
      </c>
      <c r="D360" s="750" t="s">
        <v>593</v>
      </c>
      <c r="E360" s="751">
        <v>50113001</v>
      </c>
      <c r="F360" s="750" t="s">
        <v>598</v>
      </c>
      <c r="G360" s="749" t="s">
        <v>599</v>
      </c>
      <c r="H360" s="749">
        <v>194916</v>
      </c>
      <c r="I360" s="749">
        <v>94916</v>
      </c>
      <c r="J360" s="749" t="s">
        <v>1049</v>
      </c>
      <c r="K360" s="749" t="s">
        <v>1050</v>
      </c>
      <c r="L360" s="752">
        <v>85.240000000000009</v>
      </c>
      <c r="M360" s="752">
        <v>3</v>
      </c>
      <c r="N360" s="753">
        <v>255.72000000000003</v>
      </c>
    </row>
    <row r="361" spans="1:14" ht="14.4" customHeight="1" x14ac:dyDescent="0.3">
      <c r="A361" s="747" t="s">
        <v>566</v>
      </c>
      <c r="B361" s="748" t="s">
        <v>567</v>
      </c>
      <c r="C361" s="749" t="s">
        <v>592</v>
      </c>
      <c r="D361" s="750" t="s">
        <v>593</v>
      </c>
      <c r="E361" s="751">
        <v>50113001</v>
      </c>
      <c r="F361" s="750" t="s">
        <v>598</v>
      </c>
      <c r="G361" s="749" t="s">
        <v>599</v>
      </c>
      <c r="H361" s="749">
        <v>158668</v>
      </c>
      <c r="I361" s="749">
        <v>158668</v>
      </c>
      <c r="J361" s="749" t="s">
        <v>1051</v>
      </c>
      <c r="K361" s="749" t="s">
        <v>1052</v>
      </c>
      <c r="L361" s="752">
        <v>71.874000000000009</v>
      </c>
      <c r="M361" s="752">
        <v>100</v>
      </c>
      <c r="N361" s="753">
        <v>7187.4000000000015</v>
      </c>
    </row>
    <row r="362" spans="1:14" ht="14.4" customHeight="1" x14ac:dyDescent="0.3">
      <c r="A362" s="747" t="s">
        <v>566</v>
      </c>
      <c r="B362" s="748" t="s">
        <v>567</v>
      </c>
      <c r="C362" s="749" t="s">
        <v>592</v>
      </c>
      <c r="D362" s="750" t="s">
        <v>593</v>
      </c>
      <c r="E362" s="751">
        <v>50113001</v>
      </c>
      <c r="F362" s="750" t="s">
        <v>598</v>
      </c>
      <c r="G362" s="749" t="s">
        <v>599</v>
      </c>
      <c r="H362" s="749">
        <v>196610</v>
      </c>
      <c r="I362" s="749">
        <v>96610</v>
      </c>
      <c r="J362" s="749" t="s">
        <v>1053</v>
      </c>
      <c r="K362" s="749" t="s">
        <v>1054</v>
      </c>
      <c r="L362" s="752">
        <v>46.380000000000017</v>
      </c>
      <c r="M362" s="752">
        <v>3</v>
      </c>
      <c r="N362" s="753">
        <v>139.14000000000004</v>
      </c>
    </row>
    <row r="363" spans="1:14" ht="14.4" customHeight="1" x14ac:dyDescent="0.3">
      <c r="A363" s="747" t="s">
        <v>566</v>
      </c>
      <c r="B363" s="748" t="s">
        <v>567</v>
      </c>
      <c r="C363" s="749" t="s">
        <v>592</v>
      </c>
      <c r="D363" s="750" t="s">
        <v>593</v>
      </c>
      <c r="E363" s="751">
        <v>50113001</v>
      </c>
      <c r="F363" s="750" t="s">
        <v>598</v>
      </c>
      <c r="G363" s="749" t="s">
        <v>599</v>
      </c>
      <c r="H363" s="749">
        <v>189244</v>
      </c>
      <c r="I363" s="749">
        <v>89244</v>
      </c>
      <c r="J363" s="749" t="s">
        <v>1055</v>
      </c>
      <c r="K363" s="749" t="s">
        <v>1056</v>
      </c>
      <c r="L363" s="752">
        <v>20.759923076923076</v>
      </c>
      <c r="M363" s="752">
        <v>780</v>
      </c>
      <c r="N363" s="753">
        <v>16192.74</v>
      </c>
    </row>
    <row r="364" spans="1:14" ht="14.4" customHeight="1" x14ac:dyDescent="0.3">
      <c r="A364" s="747" t="s">
        <v>566</v>
      </c>
      <c r="B364" s="748" t="s">
        <v>567</v>
      </c>
      <c r="C364" s="749" t="s">
        <v>592</v>
      </c>
      <c r="D364" s="750" t="s">
        <v>593</v>
      </c>
      <c r="E364" s="751">
        <v>50113001</v>
      </c>
      <c r="F364" s="750" t="s">
        <v>598</v>
      </c>
      <c r="G364" s="749" t="s">
        <v>599</v>
      </c>
      <c r="H364" s="749">
        <v>110555</v>
      </c>
      <c r="I364" s="749">
        <v>10555</v>
      </c>
      <c r="J364" s="749" t="s">
        <v>875</v>
      </c>
      <c r="K364" s="749" t="s">
        <v>1057</v>
      </c>
      <c r="L364" s="752">
        <v>254.98</v>
      </c>
      <c r="M364" s="752">
        <v>12</v>
      </c>
      <c r="N364" s="753">
        <v>3059.7599999999998</v>
      </c>
    </row>
    <row r="365" spans="1:14" ht="14.4" customHeight="1" x14ac:dyDescent="0.3">
      <c r="A365" s="747" t="s">
        <v>566</v>
      </c>
      <c r="B365" s="748" t="s">
        <v>567</v>
      </c>
      <c r="C365" s="749" t="s">
        <v>592</v>
      </c>
      <c r="D365" s="750" t="s">
        <v>593</v>
      </c>
      <c r="E365" s="751">
        <v>50113001</v>
      </c>
      <c r="F365" s="750" t="s">
        <v>598</v>
      </c>
      <c r="G365" s="749" t="s">
        <v>599</v>
      </c>
      <c r="H365" s="749">
        <v>173394</v>
      </c>
      <c r="I365" s="749">
        <v>173394</v>
      </c>
      <c r="J365" s="749" t="s">
        <v>877</v>
      </c>
      <c r="K365" s="749" t="s">
        <v>1058</v>
      </c>
      <c r="L365" s="752">
        <v>376.64</v>
      </c>
      <c r="M365" s="752">
        <v>2</v>
      </c>
      <c r="N365" s="753">
        <v>753.28</v>
      </c>
    </row>
    <row r="366" spans="1:14" ht="14.4" customHeight="1" x14ac:dyDescent="0.3">
      <c r="A366" s="747" t="s">
        <v>566</v>
      </c>
      <c r="B366" s="748" t="s">
        <v>567</v>
      </c>
      <c r="C366" s="749" t="s">
        <v>592</v>
      </c>
      <c r="D366" s="750" t="s">
        <v>593</v>
      </c>
      <c r="E366" s="751">
        <v>50113001</v>
      </c>
      <c r="F366" s="750" t="s">
        <v>598</v>
      </c>
      <c r="G366" s="749" t="s">
        <v>599</v>
      </c>
      <c r="H366" s="749">
        <v>173396</v>
      </c>
      <c r="I366" s="749">
        <v>173396</v>
      </c>
      <c r="J366" s="749" t="s">
        <v>877</v>
      </c>
      <c r="K366" s="749" t="s">
        <v>878</v>
      </c>
      <c r="L366" s="752">
        <v>673.63999999999987</v>
      </c>
      <c r="M366" s="752">
        <v>50</v>
      </c>
      <c r="N366" s="753">
        <v>33681.999999999993</v>
      </c>
    </row>
    <row r="367" spans="1:14" ht="14.4" customHeight="1" x14ac:dyDescent="0.3">
      <c r="A367" s="747" t="s">
        <v>566</v>
      </c>
      <c r="B367" s="748" t="s">
        <v>567</v>
      </c>
      <c r="C367" s="749" t="s">
        <v>592</v>
      </c>
      <c r="D367" s="750" t="s">
        <v>593</v>
      </c>
      <c r="E367" s="751">
        <v>50113001</v>
      </c>
      <c r="F367" s="750" t="s">
        <v>598</v>
      </c>
      <c r="G367" s="749" t="s">
        <v>599</v>
      </c>
      <c r="H367" s="749">
        <v>196303</v>
      </c>
      <c r="I367" s="749">
        <v>96303</v>
      </c>
      <c r="J367" s="749" t="s">
        <v>1059</v>
      </c>
      <c r="K367" s="749" t="s">
        <v>1060</v>
      </c>
      <c r="L367" s="752">
        <v>41</v>
      </c>
      <c r="M367" s="752">
        <v>3</v>
      </c>
      <c r="N367" s="753">
        <v>123</v>
      </c>
    </row>
    <row r="368" spans="1:14" ht="14.4" customHeight="1" x14ac:dyDescent="0.3">
      <c r="A368" s="747" t="s">
        <v>566</v>
      </c>
      <c r="B368" s="748" t="s">
        <v>567</v>
      </c>
      <c r="C368" s="749" t="s">
        <v>592</v>
      </c>
      <c r="D368" s="750" t="s">
        <v>593</v>
      </c>
      <c r="E368" s="751">
        <v>50113001</v>
      </c>
      <c r="F368" s="750" t="s">
        <v>598</v>
      </c>
      <c r="G368" s="749" t="s">
        <v>599</v>
      </c>
      <c r="H368" s="749">
        <v>100392</v>
      </c>
      <c r="I368" s="749">
        <v>392</v>
      </c>
      <c r="J368" s="749" t="s">
        <v>1061</v>
      </c>
      <c r="K368" s="749" t="s">
        <v>790</v>
      </c>
      <c r="L368" s="752">
        <v>57.593750000000021</v>
      </c>
      <c r="M368" s="752">
        <v>8</v>
      </c>
      <c r="N368" s="753">
        <v>460.75000000000017</v>
      </c>
    </row>
    <row r="369" spans="1:14" ht="14.4" customHeight="1" x14ac:dyDescent="0.3">
      <c r="A369" s="747" t="s">
        <v>566</v>
      </c>
      <c r="B369" s="748" t="s">
        <v>567</v>
      </c>
      <c r="C369" s="749" t="s">
        <v>592</v>
      </c>
      <c r="D369" s="750" t="s">
        <v>593</v>
      </c>
      <c r="E369" s="751">
        <v>50113001</v>
      </c>
      <c r="F369" s="750" t="s">
        <v>598</v>
      </c>
      <c r="G369" s="749" t="s">
        <v>608</v>
      </c>
      <c r="H369" s="749">
        <v>112892</v>
      </c>
      <c r="I369" s="749">
        <v>12892</v>
      </c>
      <c r="J369" s="749" t="s">
        <v>617</v>
      </c>
      <c r="K369" s="749" t="s">
        <v>619</v>
      </c>
      <c r="L369" s="752">
        <v>104.00166666666667</v>
      </c>
      <c r="M369" s="752">
        <v>6</v>
      </c>
      <c r="N369" s="753">
        <v>624.01</v>
      </c>
    </row>
    <row r="370" spans="1:14" ht="14.4" customHeight="1" x14ac:dyDescent="0.3">
      <c r="A370" s="747" t="s">
        <v>566</v>
      </c>
      <c r="B370" s="748" t="s">
        <v>567</v>
      </c>
      <c r="C370" s="749" t="s">
        <v>592</v>
      </c>
      <c r="D370" s="750" t="s">
        <v>593</v>
      </c>
      <c r="E370" s="751">
        <v>50113001</v>
      </c>
      <c r="F370" s="750" t="s">
        <v>598</v>
      </c>
      <c r="G370" s="749" t="s">
        <v>599</v>
      </c>
      <c r="H370" s="749">
        <v>140274</v>
      </c>
      <c r="I370" s="749">
        <v>40274</v>
      </c>
      <c r="J370" s="749" t="s">
        <v>1062</v>
      </c>
      <c r="K370" s="749" t="s">
        <v>1063</v>
      </c>
      <c r="L370" s="752">
        <v>51.77</v>
      </c>
      <c r="M370" s="752">
        <v>1</v>
      </c>
      <c r="N370" s="753">
        <v>51.77</v>
      </c>
    </row>
    <row r="371" spans="1:14" ht="14.4" customHeight="1" x14ac:dyDescent="0.3">
      <c r="A371" s="747" t="s">
        <v>566</v>
      </c>
      <c r="B371" s="748" t="s">
        <v>567</v>
      </c>
      <c r="C371" s="749" t="s">
        <v>592</v>
      </c>
      <c r="D371" s="750" t="s">
        <v>593</v>
      </c>
      <c r="E371" s="751">
        <v>50113001</v>
      </c>
      <c r="F371" s="750" t="s">
        <v>598</v>
      </c>
      <c r="G371" s="749" t="s">
        <v>599</v>
      </c>
      <c r="H371" s="749">
        <v>162320</v>
      </c>
      <c r="I371" s="749">
        <v>62320</v>
      </c>
      <c r="J371" s="749" t="s">
        <v>620</v>
      </c>
      <c r="K371" s="749" t="s">
        <v>621</v>
      </c>
      <c r="L371" s="752">
        <v>74.350000000000009</v>
      </c>
      <c r="M371" s="752">
        <v>4</v>
      </c>
      <c r="N371" s="753">
        <v>297.40000000000003</v>
      </c>
    </row>
    <row r="372" spans="1:14" ht="14.4" customHeight="1" x14ac:dyDescent="0.3">
      <c r="A372" s="747" t="s">
        <v>566</v>
      </c>
      <c r="B372" s="748" t="s">
        <v>567</v>
      </c>
      <c r="C372" s="749" t="s">
        <v>592</v>
      </c>
      <c r="D372" s="750" t="s">
        <v>593</v>
      </c>
      <c r="E372" s="751">
        <v>50113001</v>
      </c>
      <c r="F372" s="750" t="s">
        <v>598</v>
      </c>
      <c r="G372" s="749" t="s">
        <v>608</v>
      </c>
      <c r="H372" s="749">
        <v>183974</v>
      </c>
      <c r="I372" s="749">
        <v>83974</v>
      </c>
      <c r="J372" s="749" t="s">
        <v>1064</v>
      </c>
      <c r="K372" s="749" t="s">
        <v>1065</v>
      </c>
      <c r="L372" s="752">
        <v>88.45</v>
      </c>
      <c r="M372" s="752">
        <v>30</v>
      </c>
      <c r="N372" s="753">
        <v>2653.5</v>
      </c>
    </row>
    <row r="373" spans="1:14" ht="14.4" customHeight="1" x14ac:dyDescent="0.3">
      <c r="A373" s="747" t="s">
        <v>566</v>
      </c>
      <c r="B373" s="748" t="s">
        <v>567</v>
      </c>
      <c r="C373" s="749" t="s">
        <v>592</v>
      </c>
      <c r="D373" s="750" t="s">
        <v>593</v>
      </c>
      <c r="E373" s="751">
        <v>50113001</v>
      </c>
      <c r="F373" s="750" t="s">
        <v>598</v>
      </c>
      <c r="G373" s="749" t="s">
        <v>608</v>
      </c>
      <c r="H373" s="749">
        <v>132225</v>
      </c>
      <c r="I373" s="749">
        <v>32225</v>
      </c>
      <c r="J373" s="749" t="s">
        <v>1066</v>
      </c>
      <c r="K373" s="749" t="s">
        <v>1067</v>
      </c>
      <c r="L373" s="752">
        <v>72.339999999999989</v>
      </c>
      <c r="M373" s="752">
        <v>1</v>
      </c>
      <c r="N373" s="753">
        <v>72.339999999999989</v>
      </c>
    </row>
    <row r="374" spans="1:14" ht="14.4" customHeight="1" x14ac:dyDescent="0.3">
      <c r="A374" s="747" t="s">
        <v>566</v>
      </c>
      <c r="B374" s="748" t="s">
        <v>567</v>
      </c>
      <c r="C374" s="749" t="s">
        <v>592</v>
      </c>
      <c r="D374" s="750" t="s">
        <v>593</v>
      </c>
      <c r="E374" s="751">
        <v>50113001</v>
      </c>
      <c r="F374" s="750" t="s">
        <v>598</v>
      </c>
      <c r="G374" s="749" t="s">
        <v>608</v>
      </c>
      <c r="H374" s="749">
        <v>58038</v>
      </c>
      <c r="I374" s="749">
        <v>58038</v>
      </c>
      <c r="J374" s="749" t="s">
        <v>1068</v>
      </c>
      <c r="K374" s="749" t="s">
        <v>1069</v>
      </c>
      <c r="L374" s="752">
        <v>249.80999999999992</v>
      </c>
      <c r="M374" s="752">
        <v>2</v>
      </c>
      <c r="N374" s="753">
        <v>499.61999999999983</v>
      </c>
    </row>
    <row r="375" spans="1:14" ht="14.4" customHeight="1" x14ac:dyDescent="0.3">
      <c r="A375" s="747" t="s">
        <v>566</v>
      </c>
      <c r="B375" s="748" t="s">
        <v>567</v>
      </c>
      <c r="C375" s="749" t="s">
        <v>592</v>
      </c>
      <c r="D375" s="750" t="s">
        <v>593</v>
      </c>
      <c r="E375" s="751">
        <v>50113001</v>
      </c>
      <c r="F375" s="750" t="s">
        <v>598</v>
      </c>
      <c r="G375" s="749" t="s">
        <v>599</v>
      </c>
      <c r="H375" s="749">
        <v>191624</v>
      </c>
      <c r="I375" s="749">
        <v>91624</v>
      </c>
      <c r="J375" s="749" t="s">
        <v>1070</v>
      </c>
      <c r="K375" s="749" t="s">
        <v>1071</v>
      </c>
      <c r="L375" s="752">
        <v>58.120000000000012</v>
      </c>
      <c r="M375" s="752">
        <v>1</v>
      </c>
      <c r="N375" s="753">
        <v>58.120000000000012</v>
      </c>
    </row>
    <row r="376" spans="1:14" ht="14.4" customHeight="1" x14ac:dyDescent="0.3">
      <c r="A376" s="747" t="s">
        <v>566</v>
      </c>
      <c r="B376" s="748" t="s">
        <v>567</v>
      </c>
      <c r="C376" s="749" t="s">
        <v>592</v>
      </c>
      <c r="D376" s="750" t="s">
        <v>593</v>
      </c>
      <c r="E376" s="751">
        <v>50113001</v>
      </c>
      <c r="F376" s="750" t="s">
        <v>598</v>
      </c>
      <c r="G376" s="749" t="s">
        <v>599</v>
      </c>
      <c r="H376" s="749">
        <v>845329</v>
      </c>
      <c r="I376" s="749">
        <v>0</v>
      </c>
      <c r="J376" s="749" t="s">
        <v>625</v>
      </c>
      <c r="K376" s="749" t="s">
        <v>568</v>
      </c>
      <c r="L376" s="752">
        <v>178.41</v>
      </c>
      <c r="M376" s="752">
        <v>12</v>
      </c>
      <c r="N376" s="753">
        <v>2140.92</v>
      </c>
    </row>
    <row r="377" spans="1:14" ht="14.4" customHeight="1" x14ac:dyDescent="0.3">
      <c r="A377" s="747" t="s">
        <v>566</v>
      </c>
      <c r="B377" s="748" t="s">
        <v>567</v>
      </c>
      <c r="C377" s="749" t="s">
        <v>592</v>
      </c>
      <c r="D377" s="750" t="s">
        <v>593</v>
      </c>
      <c r="E377" s="751">
        <v>50113001</v>
      </c>
      <c r="F377" s="750" t="s">
        <v>598</v>
      </c>
      <c r="G377" s="749" t="s">
        <v>599</v>
      </c>
      <c r="H377" s="749">
        <v>203954</v>
      </c>
      <c r="I377" s="749">
        <v>203954</v>
      </c>
      <c r="J377" s="749" t="s">
        <v>628</v>
      </c>
      <c r="K377" s="749" t="s">
        <v>629</v>
      </c>
      <c r="L377" s="752">
        <v>92.404166666666683</v>
      </c>
      <c r="M377" s="752">
        <v>12</v>
      </c>
      <c r="N377" s="753">
        <v>1108.8500000000001</v>
      </c>
    </row>
    <row r="378" spans="1:14" ht="14.4" customHeight="1" x14ac:dyDescent="0.3">
      <c r="A378" s="747" t="s">
        <v>566</v>
      </c>
      <c r="B378" s="748" t="s">
        <v>567</v>
      </c>
      <c r="C378" s="749" t="s">
        <v>592</v>
      </c>
      <c r="D378" s="750" t="s">
        <v>593</v>
      </c>
      <c r="E378" s="751">
        <v>50113001</v>
      </c>
      <c r="F378" s="750" t="s">
        <v>598</v>
      </c>
      <c r="G378" s="749" t="s">
        <v>568</v>
      </c>
      <c r="H378" s="749">
        <v>199671</v>
      </c>
      <c r="I378" s="749">
        <v>199671</v>
      </c>
      <c r="J378" s="749" t="s">
        <v>1072</v>
      </c>
      <c r="K378" s="749" t="s">
        <v>1073</v>
      </c>
      <c r="L378" s="752">
        <v>35.4</v>
      </c>
      <c r="M378" s="752">
        <v>1</v>
      </c>
      <c r="N378" s="753">
        <v>35.4</v>
      </c>
    </row>
    <row r="379" spans="1:14" ht="14.4" customHeight="1" x14ac:dyDescent="0.3">
      <c r="A379" s="747" t="s">
        <v>566</v>
      </c>
      <c r="B379" s="748" t="s">
        <v>567</v>
      </c>
      <c r="C379" s="749" t="s">
        <v>592</v>
      </c>
      <c r="D379" s="750" t="s">
        <v>593</v>
      </c>
      <c r="E379" s="751">
        <v>50113001</v>
      </c>
      <c r="F379" s="750" t="s">
        <v>598</v>
      </c>
      <c r="G379" s="749" t="s">
        <v>608</v>
      </c>
      <c r="H379" s="749">
        <v>215582</v>
      </c>
      <c r="I379" s="749">
        <v>215582</v>
      </c>
      <c r="J379" s="749" t="s">
        <v>1074</v>
      </c>
      <c r="K379" s="749" t="s">
        <v>1075</v>
      </c>
      <c r="L379" s="752">
        <v>35.358378378378383</v>
      </c>
      <c r="M379" s="752">
        <v>37</v>
      </c>
      <c r="N379" s="753">
        <v>1308.2600000000002</v>
      </c>
    </row>
    <row r="380" spans="1:14" ht="14.4" customHeight="1" x14ac:dyDescent="0.3">
      <c r="A380" s="747" t="s">
        <v>566</v>
      </c>
      <c r="B380" s="748" t="s">
        <v>567</v>
      </c>
      <c r="C380" s="749" t="s">
        <v>592</v>
      </c>
      <c r="D380" s="750" t="s">
        <v>593</v>
      </c>
      <c r="E380" s="751">
        <v>50113001</v>
      </c>
      <c r="F380" s="750" t="s">
        <v>598</v>
      </c>
      <c r="G380" s="749" t="s">
        <v>599</v>
      </c>
      <c r="H380" s="749">
        <v>199466</v>
      </c>
      <c r="I380" s="749">
        <v>199466</v>
      </c>
      <c r="J380" s="749" t="s">
        <v>1076</v>
      </c>
      <c r="K380" s="749" t="s">
        <v>1077</v>
      </c>
      <c r="L380" s="752">
        <v>112.51000000000003</v>
      </c>
      <c r="M380" s="752">
        <v>1</v>
      </c>
      <c r="N380" s="753">
        <v>112.51000000000003</v>
      </c>
    </row>
    <row r="381" spans="1:14" ht="14.4" customHeight="1" x14ac:dyDescent="0.3">
      <c r="A381" s="747" t="s">
        <v>566</v>
      </c>
      <c r="B381" s="748" t="s">
        <v>567</v>
      </c>
      <c r="C381" s="749" t="s">
        <v>592</v>
      </c>
      <c r="D381" s="750" t="s">
        <v>593</v>
      </c>
      <c r="E381" s="751">
        <v>50113001</v>
      </c>
      <c r="F381" s="750" t="s">
        <v>598</v>
      </c>
      <c r="G381" s="749" t="s">
        <v>599</v>
      </c>
      <c r="H381" s="749">
        <v>149317</v>
      </c>
      <c r="I381" s="749">
        <v>49317</v>
      </c>
      <c r="J381" s="749" t="s">
        <v>1078</v>
      </c>
      <c r="K381" s="749" t="s">
        <v>1079</v>
      </c>
      <c r="L381" s="752">
        <v>299</v>
      </c>
      <c r="M381" s="752">
        <v>1</v>
      </c>
      <c r="N381" s="753">
        <v>299</v>
      </c>
    </row>
    <row r="382" spans="1:14" ht="14.4" customHeight="1" x14ac:dyDescent="0.3">
      <c r="A382" s="747" t="s">
        <v>566</v>
      </c>
      <c r="B382" s="748" t="s">
        <v>567</v>
      </c>
      <c r="C382" s="749" t="s">
        <v>592</v>
      </c>
      <c r="D382" s="750" t="s">
        <v>593</v>
      </c>
      <c r="E382" s="751">
        <v>50113001</v>
      </c>
      <c r="F382" s="750" t="s">
        <v>598</v>
      </c>
      <c r="G382" s="749" t="s">
        <v>599</v>
      </c>
      <c r="H382" s="749">
        <v>150660</v>
      </c>
      <c r="I382" s="749">
        <v>150660</v>
      </c>
      <c r="J382" s="749" t="s">
        <v>1080</v>
      </c>
      <c r="K382" s="749" t="s">
        <v>1081</v>
      </c>
      <c r="L382" s="752">
        <v>799.1099999999999</v>
      </c>
      <c r="M382" s="752">
        <v>10</v>
      </c>
      <c r="N382" s="753">
        <v>7991.0999999999995</v>
      </c>
    </row>
    <row r="383" spans="1:14" ht="14.4" customHeight="1" x14ac:dyDescent="0.3">
      <c r="A383" s="747" t="s">
        <v>566</v>
      </c>
      <c r="B383" s="748" t="s">
        <v>567</v>
      </c>
      <c r="C383" s="749" t="s">
        <v>592</v>
      </c>
      <c r="D383" s="750" t="s">
        <v>593</v>
      </c>
      <c r="E383" s="751">
        <v>50113001</v>
      </c>
      <c r="F383" s="750" t="s">
        <v>598</v>
      </c>
      <c r="G383" s="749" t="s">
        <v>599</v>
      </c>
      <c r="H383" s="749">
        <v>145981</v>
      </c>
      <c r="I383" s="749">
        <v>45981</v>
      </c>
      <c r="J383" s="749" t="s">
        <v>1082</v>
      </c>
      <c r="K383" s="749" t="s">
        <v>1083</v>
      </c>
      <c r="L383" s="752">
        <v>1704.5600000000002</v>
      </c>
      <c r="M383" s="752">
        <v>3</v>
      </c>
      <c r="N383" s="753">
        <v>5113.68</v>
      </c>
    </row>
    <row r="384" spans="1:14" ht="14.4" customHeight="1" x14ac:dyDescent="0.3">
      <c r="A384" s="747" t="s">
        <v>566</v>
      </c>
      <c r="B384" s="748" t="s">
        <v>567</v>
      </c>
      <c r="C384" s="749" t="s">
        <v>592</v>
      </c>
      <c r="D384" s="750" t="s">
        <v>593</v>
      </c>
      <c r="E384" s="751">
        <v>50113001</v>
      </c>
      <c r="F384" s="750" t="s">
        <v>598</v>
      </c>
      <c r="G384" s="749" t="s">
        <v>608</v>
      </c>
      <c r="H384" s="749">
        <v>848477</v>
      </c>
      <c r="I384" s="749">
        <v>124346</v>
      </c>
      <c r="J384" s="749" t="s">
        <v>1084</v>
      </c>
      <c r="K384" s="749" t="s">
        <v>1085</v>
      </c>
      <c r="L384" s="752">
        <v>131.27000000000001</v>
      </c>
      <c r="M384" s="752">
        <v>1</v>
      </c>
      <c r="N384" s="753">
        <v>131.27000000000001</v>
      </c>
    </row>
    <row r="385" spans="1:14" ht="14.4" customHeight="1" x14ac:dyDescent="0.3">
      <c r="A385" s="747" t="s">
        <v>566</v>
      </c>
      <c r="B385" s="748" t="s">
        <v>567</v>
      </c>
      <c r="C385" s="749" t="s">
        <v>592</v>
      </c>
      <c r="D385" s="750" t="s">
        <v>593</v>
      </c>
      <c r="E385" s="751">
        <v>50113001</v>
      </c>
      <c r="F385" s="750" t="s">
        <v>598</v>
      </c>
      <c r="G385" s="749" t="s">
        <v>608</v>
      </c>
      <c r="H385" s="749">
        <v>117425</v>
      </c>
      <c r="I385" s="749">
        <v>17425</v>
      </c>
      <c r="J385" s="749" t="s">
        <v>634</v>
      </c>
      <c r="K385" s="749" t="s">
        <v>635</v>
      </c>
      <c r="L385" s="752">
        <v>19.820000000000004</v>
      </c>
      <c r="M385" s="752">
        <v>2</v>
      </c>
      <c r="N385" s="753">
        <v>39.640000000000008</v>
      </c>
    </row>
    <row r="386" spans="1:14" ht="14.4" customHeight="1" x14ac:dyDescent="0.3">
      <c r="A386" s="747" t="s">
        <v>566</v>
      </c>
      <c r="B386" s="748" t="s">
        <v>567</v>
      </c>
      <c r="C386" s="749" t="s">
        <v>592</v>
      </c>
      <c r="D386" s="750" t="s">
        <v>593</v>
      </c>
      <c r="E386" s="751">
        <v>50113001</v>
      </c>
      <c r="F386" s="750" t="s">
        <v>598</v>
      </c>
      <c r="G386" s="749" t="s">
        <v>608</v>
      </c>
      <c r="H386" s="749">
        <v>117431</v>
      </c>
      <c r="I386" s="749">
        <v>17431</v>
      </c>
      <c r="J386" s="749" t="s">
        <v>1086</v>
      </c>
      <c r="K386" s="749" t="s">
        <v>607</v>
      </c>
      <c r="L386" s="752">
        <v>27.099999999999998</v>
      </c>
      <c r="M386" s="752">
        <v>4</v>
      </c>
      <c r="N386" s="753">
        <v>108.39999999999999</v>
      </c>
    </row>
    <row r="387" spans="1:14" ht="14.4" customHeight="1" x14ac:dyDescent="0.3">
      <c r="A387" s="747" t="s">
        <v>566</v>
      </c>
      <c r="B387" s="748" t="s">
        <v>567</v>
      </c>
      <c r="C387" s="749" t="s">
        <v>592</v>
      </c>
      <c r="D387" s="750" t="s">
        <v>593</v>
      </c>
      <c r="E387" s="751">
        <v>50113001</v>
      </c>
      <c r="F387" s="750" t="s">
        <v>598</v>
      </c>
      <c r="G387" s="749" t="s">
        <v>599</v>
      </c>
      <c r="H387" s="749">
        <v>156993</v>
      </c>
      <c r="I387" s="749">
        <v>56993</v>
      </c>
      <c r="J387" s="749" t="s">
        <v>636</v>
      </c>
      <c r="K387" s="749" t="s">
        <v>637</v>
      </c>
      <c r="L387" s="752">
        <v>73.031666666666666</v>
      </c>
      <c r="M387" s="752">
        <v>6</v>
      </c>
      <c r="N387" s="753">
        <v>438.19</v>
      </c>
    </row>
    <row r="388" spans="1:14" ht="14.4" customHeight="1" x14ac:dyDescent="0.3">
      <c r="A388" s="747" t="s">
        <v>566</v>
      </c>
      <c r="B388" s="748" t="s">
        <v>567</v>
      </c>
      <c r="C388" s="749" t="s">
        <v>592</v>
      </c>
      <c r="D388" s="750" t="s">
        <v>593</v>
      </c>
      <c r="E388" s="751">
        <v>50113001</v>
      </c>
      <c r="F388" s="750" t="s">
        <v>598</v>
      </c>
      <c r="G388" s="749" t="s">
        <v>608</v>
      </c>
      <c r="H388" s="749">
        <v>214525</v>
      </c>
      <c r="I388" s="749">
        <v>214525</v>
      </c>
      <c r="J388" s="749" t="s">
        <v>1087</v>
      </c>
      <c r="K388" s="749" t="s">
        <v>1088</v>
      </c>
      <c r="L388" s="752">
        <v>26.459999999999997</v>
      </c>
      <c r="M388" s="752">
        <v>1</v>
      </c>
      <c r="N388" s="753">
        <v>26.459999999999997</v>
      </c>
    </row>
    <row r="389" spans="1:14" ht="14.4" customHeight="1" x14ac:dyDescent="0.3">
      <c r="A389" s="747" t="s">
        <v>566</v>
      </c>
      <c r="B389" s="748" t="s">
        <v>567</v>
      </c>
      <c r="C389" s="749" t="s">
        <v>592</v>
      </c>
      <c r="D389" s="750" t="s">
        <v>593</v>
      </c>
      <c r="E389" s="751">
        <v>50113001</v>
      </c>
      <c r="F389" s="750" t="s">
        <v>598</v>
      </c>
      <c r="G389" s="749" t="s">
        <v>608</v>
      </c>
      <c r="H389" s="749">
        <v>214427</v>
      </c>
      <c r="I389" s="749">
        <v>214427</v>
      </c>
      <c r="J389" s="749" t="s">
        <v>640</v>
      </c>
      <c r="K389" s="749" t="s">
        <v>641</v>
      </c>
      <c r="L389" s="752">
        <v>16.587420000000005</v>
      </c>
      <c r="M389" s="752">
        <v>1000</v>
      </c>
      <c r="N389" s="753">
        <v>16587.420000000006</v>
      </c>
    </row>
    <row r="390" spans="1:14" ht="14.4" customHeight="1" x14ac:dyDescent="0.3">
      <c r="A390" s="747" t="s">
        <v>566</v>
      </c>
      <c r="B390" s="748" t="s">
        <v>567</v>
      </c>
      <c r="C390" s="749" t="s">
        <v>592</v>
      </c>
      <c r="D390" s="750" t="s">
        <v>593</v>
      </c>
      <c r="E390" s="751">
        <v>50113001</v>
      </c>
      <c r="F390" s="750" t="s">
        <v>598</v>
      </c>
      <c r="G390" s="749" t="s">
        <v>608</v>
      </c>
      <c r="H390" s="749">
        <v>113768</v>
      </c>
      <c r="I390" s="749">
        <v>13768</v>
      </c>
      <c r="J390" s="749" t="s">
        <v>1089</v>
      </c>
      <c r="K390" s="749" t="s">
        <v>1090</v>
      </c>
      <c r="L390" s="752">
        <v>89.750002426010582</v>
      </c>
      <c r="M390" s="752">
        <v>1</v>
      </c>
      <c r="N390" s="753">
        <v>89.750002426010582</v>
      </c>
    </row>
    <row r="391" spans="1:14" ht="14.4" customHeight="1" x14ac:dyDescent="0.3">
      <c r="A391" s="747" t="s">
        <v>566</v>
      </c>
      <c r="B391" s="748" t="s">
        <v>567</v>
      </c>
      <c r="C391" s="749" t="s">
        <v>592</v>
      </c>
      <c r="D391" s="750" t="s">
        <v>593</v>
      </c>
      <c r="E391" s="751">
        <v>50113001</v>
      </c>
      <c r="F391" s="750" t="s">
        <v>598</v>
      </c>
      <c r="G391" s="749" t="s">
        <v>608</v>
      </c>
      <c r="H391" s="749">
        <v>848765</v>
      </c>
      <c r="I391" s="749">
        <v>107938</v>
      </c>
      <c r="J391" s="749" t="s">
        <v>1089</v>
      </c>
      <c r="K391" s="749" t="s">
        <v>1091</v>
      </c>
      <c r="L391" s="752">
        <v>128.44249999999997</v>
      </c>
      <c r="M391" s="752">
        <v>20</v>
      </c>
      <c r="N391" s="753">
        <v>2568.8499999999995</v>
      </c>
    </row>
    <row r="392" spans="1:14" ht="14.4" customHeight="1" x14ac:dyDescent="0.3">
      <c r="A392" s="747" t="s">
        <v>566</v>
      </c>
      <c r="B392" s="748" t="s">
        <v>567</v>
      </c>
      <c r="C392" s="749" t="s">
        <v>592</v>
      </c>
      <c r="D392" s="750" t="s">
        <v>593</v>
      </c>
      <c r="E392" s="751">
        <v>50113001</v>
      </c>
      <c r="F392" s="750" t="s">
        <v>598</v>
      </c>
      <c r="G392" s="749" t="s">
        <v>599</v>
      </c>
      <c r="H392" s="749">
        <v>193105</v>
      </c>
      <c r="I392" s="749">
        <v>93105</v>
      </c>
      <c r="J392" s="749" t="s">
        <v>887</v>
      </c>
      <c r="K392" s="749" t="s">
        <v>889</v>
      </c>
      <c r="L392" s="752">
        <v>207.59</v>
      </c>
      <c r="M392" s="752">
        <v>37</v>
      </c>
      <c r="N392" s="753">
        <v>7680.83</v>
      </c>
    </row>
    <row r="393" spans="1:14" ht="14.4" customHeight="1" x14ac:dyDescent="0.3">
      <c r="A393" s="747" t="s">
        <v>566</v>
      </c>
      <c r="B393" s="748" t="s">
        <v>567</v>
      </c>
      <c r="C393" s="749" t="s">
        <v>592</v>
      </c>
      <c r="D393" s="750" t="s">
        <v>593</v>
      </c>
      <c r="E393" s="751">
        <v>50113001</v>
      </c>
      <c r="F393" s="750" t="s">
        <v>598</v>
      </c>
      <c r="G393" s="749" t="s">
        <v>599</v>
      </c>
      <c r="H393" s="749">
        <v>225230</v>
      </c>
      <c r="I393" s="749">
        <v>225230</v>
      </c>
      <c r="J393" s="749" t="s">
        <v>1092</v>
      </c>
      <c r="K393" s="749" t="s">
        <v>1093</v>
      </c>
      <c r="L393" s="752">
        <v>240.76</v>
      </c>
      <c r="M393" s="752">
        <v>1</v>
      </c>
      <c r="N393" s="753">
        <v>240.76</v>
      </c>
    </row>
    <row r="394" spans="1:14" ht="14.4" customHeight="1" x14ac:dyDescent="0.3">
      <c r="A394" s="747" t="s">
        <v>566</v>
      </c>
      <c r="B394" s="748" t="s">
        <v>567</v>
      </c>
      <c r="C394" s="749" t="s">
        <v>592</v>
      </c>
      <c r="D394" s="750" t="s">
        <v>593</v>
      </c>
      <c r="E394" s="751">
        <v>50113001</v>
      </c>
      <c r="F394" s="750" t="s">
        <v>598</v>
      </c>
      <c r="G394" s="749" t="s">
        <v>599</v>
      </c>
      <c r="H394" s="749">
        <v>988310</v>
      </c>
      <c r="I394" s="749">
        <v>0</v>
      </c>
      <c r="J394" s="749" t="s">
        <v>1094</v>
      </c>
      <c r="K394" s="749" t="s">
        <v>568</v>
      </c>
      <c r="L394" s="752">
        <v>95.68</v>
      </c>
      <c r="M394" s="752">
        <v>6</v>
      </c>
      <c r="N394" s="753">
        <v>574.08000000000004</v>
      </c>
    </row>
    <row r="395" spans="1:14" ht="14.4" customHeight="1" x14ac:dyDescent="0.3">
      <c r="A395" s="747" t="s">
        <v>566</v>
      </c>
      <c r="B395" s="748" t="s">
        <v>567</v>
      </c>
      <c r="C395" s="749" t="s">
        <v>592</v>
      </c>
      <c r="D395" s="750" t="s">
        <v>593</v>
      </c>
      <c r="E395" s="751">
        <v>50113001</v>
      </c>
      <c r="F395" s="750" t="s">
        <v>598</v>
      </c>
      <c r="G395" s="749" t="s">
        <v>608</v>
      </c>
      <c r="H395" s="749">
        <v>847134</v>
      </c>
      <c r="I395" s="749">
        <v>151050</v>
      </c>
      <c r="J395" s="749" t="s">
        <v>1095</v>
      </c>
      <c r="K395" s="749" t="s">
        <v>1096</v>
      </c>
      <c r="L395" s="752">
        <v>503.47639999999996</v>
      </c>
      <c r="M395" s="752">
        <v>75</v>
      </c>
      <c r="N395" s="753">
        <v>37760.729999999996</v>
      </c>
    </row>
    <row r="396" spans="1:14" ht="14.4" customHeight="1" x14ac:dyDescent="0.3">
      <c r="A396" s="747" t="s">
        <v>566</v>
      </c>
      <c r="B396" s="748" t="s">
        <v>567</v>
      </c>
      <c r="C396" s="749" t="s">
        <v>592</v>
      </c>
      <c r="D396" s="750" t="s">
        <v>593</v>
      </c>
      <c r="E396" s="751">
        <v>50113001</v>
      </c>
      <c r="F396" s="750" t="s">
        <v>598</v>
      </c>
      <c r="G396" s="749" t="s">
        <v>608</v>
      </c>
      <c r="H396" s="749">
        <v>190044</v>
      </c>
      <c r="I396" s="749">
        <v>90044</v>
      </c>
      <c r="J396" s="749" t="s">
        <v>648</v>
      </c>
      <c r="K396" s="749" t="s">
        <v>649</v>
      </c>
      <c r="L396" s="752">
        <v>24.259999999999998</v>
      </c>
      <c r="M396" s="752">
        <v>5</v>
      </c>
      <c r="N396" s="753">
        <v>121.29999999999998</v>
      </c>
    </row>
    <row r="397" spans="1:14" ht="14.4" customHeight="1" x14ac:dyDescent="0.3">
      <c r="A397" s="747" t="s">
        <v>566</v>
      </c>
      <c r="B397" s="748" t="s">
        <v>567</v>
      </c>
      <c r="C397" s="749" t="s">
        <v>592</v>
      </c>
      <c r="D397" s="750" t="s">
        <v>593</v>
      </c>
      <c r="E397" s="751">
        <v>50113001</v>
      </c>
      <c r="F397" s="750" t="s">
        <v>598</v>
      </c>
      <c r="G397" s="749" t="s">
        <v>599</v>
      </c>
      <c r="H397" s="749">
        <v>197522</v>
      </c>
      <c r="I397" s="749">
        <v>97522</v>
      </c>
      <c r="J397" s="749" t="s">
        <v>650</v>
      </c>
      <c r="K397" s="749" t="s">
        <v>651</v>
      </c>
      <c r="L397" s="752">
        <v>159.21</v>
      </c>
      <c r="M397" s="752">
        <v>2</v>
      </c>
      <c r="N397" s="753">
        <v>318.42</v>
      </c>
    </row>
    <row r="398" spans="1:14" ht="14.4" customHeight="1" x14ac:dyDescent="0.3">
      <c r="A398" s="747" t="s">
        <v>566</v>
      </c>
      <c r="B398" s="748" t="s">
        <v>567</v>
      </c>
      <c r="C398" s="749" t="s">
        <v>592</v>
      </c>
      <c r="D398" s="750" t="s">
        <v>593</v>
      </c>
      <c r="E398" s="751">
        <v>50113001</v>
      </c>
      <c r="F398" s="750" t="s">
        <v>598</v>
      </c>
      <c r="G398" s="749" t="s">
        <v>599</v>
      </c>
      <c r="H398" s="749">
        <v>201992</v>
      </c>
      <c r="I398" s="749">
        <v>201992</v>
      </c>
      <c r="J398" s="749" t="s">
        <v>650</v>
      </c>
      <c r="K398" s="749" t="s">
        <v>1097</v>
      </c>
      <c r="L398" s="752">
        <v>553.45000000000027</v>
      </c>
      <c r="M398" s="752">
        <v>1</v>
      </c>
      <c r="N398" s="753">
        <v>553.45000000000027</v>
      </c>
    </row>
    <row r="399" spans="1:14" ht="14.4" customHeight="1" x14ac:dyDescent="0.3">
      <c r="A399" s="747" t="s">
        <v>566</v>
      </c>
      <c r="B399" s="748" t="s">
        <v>567</v>
      </c>
      <c r="C399" s="749" t="s">
        <v>592</v>
      </c>
      <c r="D399" s="750" t="s">
        <v>593</v>
      </c>
      <c r="E399" s="751">
        <v>50113001</v>
      </c>
      <c r="F399" s="750" t="s">
        <v>598</v>
      </c>
      <c r="G399" s="749" t="s">
        <v>599</v>
      </c>
      <c r="H399" s="749">
        <v>184090</v>
      </c>
      <c r="I399" s="749">
        <v>84090</v>
      </c>
      <c r="J399" s="749" t="s">
        <v>652</v>
      </c>
      <c r="K399" s="749" t="s">
        <v>653</v>
      </c>
      <c r="L399" s="752">
        <v>60.14</v>
      </c>
      <c r="M399" s="752">
        <v>32</v>
      </c>
      <c r="N399" s="753">
        <v>1924.48</v>
      </c>
    </row>
    <row r="400" spans="1:14" ht="14.4" customHeight="1" x14ac:dyDescent="0.3">
      <c r="A400" s="747" t="s">
        <v>566</v>
      </c>
      <c r="B400" s="748" t="s">
        <v>567</v>
      </c>
      <c r="C400" s="749" t="s">
        <v>592</v>
      </c>
      <c r="D400" s="750" t="s">
        <v>593</v>
      </c>
      <c r="E400" s="751">
        <v>50113001</v>
      </c>
      <c r="F400" s="750" t="s">
        <v>598</v>
      </c>
      <c r="G400" s="749" t="s">
        <v>599</v>
      </c>
      <c r="H400" s="749">
        <v>102477</v>
      </c>
      <c r="I400" s="749">
        <v>2477</v>
      </c>
      <c r="J400" s="749" t="s">
        <v>654</v>
      </c>
      <c r="K400" s="749" t="s">
        <v>656</v>
      </c>
      <c r="L400" s="752">
        <v>40.019999999999996</v>
      </c>
      <c r="M400" s="752">
        <v>2</v>
      </c>
      <c r="N400" s="753">
        <v>80.039999999999992</v>
      </c>
    </row>
    <row r="401" spans="1:14" ht="14.4" customHeight="1" x14ac:dyDescent="0.3">
      <c r="A401" s="747" t="s">
        <v>566</v>
      </c>
      <c r="B401" s="748" t="s">
        <v>567</v>
      </c>
      <c r="C401" s="749" t="s">
        <v>592</v>
      </c>
      <c r="D401" s="750" t="s">
        <v>593</v>
      </c>
      <c r="E401" s="751">
        <v>50113001</v>
      </c>
      <c r="F401" s="750" t="s">
        <v>598</v>
      </c>
      <c r="G401" s="749" t="s">
        <v>599</v>
      </c>
      <c r="H401" s="749">
        <v>102478</v>
      </c>
      <c r="I401" s="749">
        <v>2478</v>
      </c>
      <c r="J401" s="749" t="s">
        <v>654</v>
      </c>
      <c r="K401" s="749" t="s">
        <v>655</v>
      </c>
      <c r="L401" s="752">
        <v>77.759999999999977</v>
      </c>
      <c r="M401" s="752">
        <v>2</v>
      </c>
      <c r="N401" s="753">
        <v>155.51999999999995</v>
      </c>
    </row>
    <row r="402" spans="1:14" ht="14.4" customHeight="1" x14ac:dyDescent="0.3">
      <c r="A402" s="747" t="s">
        <v>566</v>
      </c>
      <c r="B402" s="748" t="s">
        <v>567</v>
      </c>
      <c r="C402" s="749" t="s">
        <v>592</v>
      </c>
      <c r="D402" s="750" t="s">
        <v>593</v>
      </c>
      <c r="E402" s="751">
        <v>50113001</v>
      </c>
      <c r="F402" s="750" t="s">
        <v>598</v>
      </c>
      <c r="G402" s="749" t="s">
        <v>599</v>
      </c>
      <c r="H402" s="749">
        <v>846346</v>
      </c>
      <c r="I402" s="749">
        <v>119672</v>
      </c>
      <c r="J402" s="749" t="s">
        <v>1030</v>
      </c>
      <c r="K402" s="749" t="s">
        <v>1031</v>
      </c>
      <c r="L402" s="752">
        <v>115.57000000000005</v>
      </c>
      <c r="M402" s="752">
        <v>1</v>
      </c>
      <c r="N402" s="753">
        <v>115.57000000000005</v>
      </c>
    </row>
    <row r="403" spans="1:14" ht="14.4" customHeight="1" x14ac:dyDescent="0.3">
      <c r="A403" s="747" t="s">
        <v>566</v>
      </c>
      <c r="B403" s="748" t="s">
        <v>567</v>
      </c>
      <c r="C403" s="749" t="s">
        <v>592</v>
      </c>
      <c r="D403" s="750" t="s">
        <v>593</v>
      </c>
      <c r="E403" s="751">
        <v>50113001</v>
      </c>
      <c r="F403" s="750" t="s">
        <v>598</v>
      </c>
      <c r="G403" s="749" t="s">
        <v>599</v>
      </c>
      <c r="H403" s="749">
        <v>117011</v>
      </c>
      <c r="I403" s="749">
        <v>17011</v>
      </c>
      <c r="J403" s="749" t="s">
        <v>657</v>
      </c>
      <c r="K403" s="749" t="s">
        <v>658</v>
      </c>
      <c r="L403" s="752">
        <v>145.49</v>
      </c>
      <c r="M403" s="752">
        <v>5</v>
      </c>
      <c r="N403" s="753">
        <v>727.45</v>
      </c>
    </row>
    <row r="404" spans="1:14" ht="14.4" customHeight="1" x14ac:dyDescent="0.3">
      <c r="A404" s="747" t="s">
        <v>566</v>
      </c>
      <c r="B404" s="748" t="s">
        <v>567</v>
      </c>
      <c r="C404" s="749" t="s">
        <v>592</v>
      </c>
      <c r="D404" s="750" t="s">
        <v>593</v>
      </c>
      <c r="E404" s="751">
        <v>50113001</v>
      </c>
      <c r="F404" s="750" t="s">
        <v>598</v>
      </c>
      <c r="G404" s="749" t="s">
        <v>599</v>
      </c>
      <c r="H404" s="749">
        <v>183318</v>
      </c>
      <c r="I404" s="749">
        <v>83318</v>
      </c>
      <c r="J404" s="749" t="s">
        <v>892</v>
      </c>
      <c r="K404" s="749" t="s">
        <v>893</v>
      </c>
      <c r="L404" s="752">
        <v>31.800000000000022</v>
      </c>
      <c r="M404" s="752">
        <v>2</v>
      </c>
      <c r="N404" s="753">
        <v>63.600000000000044</v>
      </c>
    </row>
    <row r="405" spans="1:14" ht="14.4" customHeight="1" x14ac:dyDescent="0.3">
      <c r="A405" s="747" t="s">
        <v>566</v>
      </c>
      <c r="B405" s="748" t="s">
        <v>567</v>
      </c>
      <c r="C405" s="749" t="s">
        <v>592</v>
      </c>
      <c r="D405" s="750" t="s">
        <v>593</v>
      </c>
      <c r="E405" s="751">
        <v>50113001</v>
      </c>
      <c r="F405" s="750" t="s">
        <v>598</v>
      </c>
      <c r="G405" s="749" t="s">
        <v>599</v>
      </c>
      <c r="H405" s="749">
        <v>844831</v>
      </c>
      <c r="I405" s="749">
        <v>0</v>
      </c>
      <c r="J405" s="749" t="s">
        <v>1098</v>
      </c>
      <c r="K405" s="749" t="s">
        <v>1099</v>
      </c>
      <c r="L405" s="752">
        <v>1377.51</v>
      </c>
      <c r="M405" s="752">
        <v>2</v>
      </c>
      <c r="N405" s="753">
        <v>2755.02</v>
      </c>
    </row>
    <row r="406" spans="1:14" ht="14.4" customHeight="1" x14ac:dyDescent="0.3">
      <c r="A406" s="747" t="s">
        <v>566</v>
      </c>
      <c r="B406" s="748" t="s">
        <v>567</v>
      </c>
      <c r="C406" s="749" t="s">
        <v>592</v>
      </c>
      <c r="D406" s="750" t="s">
        <v>593</v>
      </c>
      <c r="E406" s="751">
        <v>50113001</v>
      </c>
      <c r="F406" s="750" t="s">
        <v>598</v>
      </c>
      <c r="G406" s="749" t="s">
        <v>599</v>
      </c>
      <c r="H406" s="749">
        <v>146475</v>
      </c>
      <c r="I406" s="749">
        <v>46475</v>
      </c>
      <c r="J406" s="749" t="s">
        <v>1100</v>
      </c>
      <c r="K406" s="749" t="s">
        <v>1101</v>
      </c>
      <c r="L406" s="752">
        <v>154.06292857142859</v>
      </c>
      <c r="M406" s="752">
        <v>280</v>
      </c>
      <c r="N406" s="753">
        <v>43137.62</v>
      </c>
    </row>
    <row r="407" spans="1:14" ht="14.4" customHeight="1" x14ac:dyDescent="0.3">
      <c r="A407" s="747" t="s">
        <v>566</v>
      </c>
      <c r="B407" s="748" t="s">
        <v>567</v>
      </c>
      <c r="C407" s="749" t="s">
        <v>592</v>
      </c>
      <c r="D407" s="750" t="s">
        <v>593</v>
      </c>
      <c r="E407" s="751">
        <v>50113001</v>
      </c>
      <c r="F407" s="750" t="s">
        <v>598</v>
      </c>
      <c r="G407" s="749" t="s">
        <v>599</v>
      </c>
      <c r="H407" s="749">
        <v>108499</v>
      </c>
      <c r="I407" s="749">
        <v>8499</v>
      </c>
      <c r="J407" s="749" t="s">
        <v>659</v>
      </c>
      <c r="K407" s="749" t="s">
        <v>660</v>
      </c>
      <c r="L407" s="752">
        <v>111.52</v>
      </c>
      <c r="M407" s="752">
        <v>130</v>
      </c>
      <c r="N407" s="753">
        <v>14497.6</v>
      </c>
    </row>
    <row r="408" spans="1:14" ht="14.4" customHeight="1" x14ac:dyDescent="0.3">
      <c r="A408" s="747" t="s">
        <v>566</v>
      </c>
      <c r="B408" s="748" t="s">
        <v>567</v>
      </c>
      <c r="C408" s="749" t="s">
        <v>592</v>
      </c>
      <c r="D408" s="750" t="s">
        <v>593</v>
      </c>
      <c r="E408" s="751">
        <v>50113001</v>
      </c>
      <c r="F408" s="750" t="s">
        <v>598</v>
      </c>
      <c r="G408" s="749" t="s">
        <v>599</v>
      </c>
      <c r="H408" s="749">
        <v>102479</v>
      </c>
      <c r="I408" s="749">
        <v>2479</v>
      </c>
      <c r="J408" s="749" t="s">
        <v>661</v>
      </c>
      <c r="K408" s="749" t="s">
        <v>662</v>
      </c>
      <c r="L408" s="752">
        <v>65.569999999999979</v>
      </c>
      <c r="M408" s="752">
        <v>2</v>
      </c>
      <c r="N408" s="753">
        <v>131.13999999999996</v>
      </c>
    </row>
    <row r="409" spans="1:14" ht="14.4" customHeight="1" x14ac:dyDescent="0.3">
      <c r="A409" s="747" t="s">
        <v>566</v>
      </c>
      <c r="B409" s="748" t="s">
        <v>567</v>
      </c>
      <c r="C409" s="749" t="s">
        <v>592</v>
      </c>
      <c r="D409" s="750" t="s">
        <v>593</v>
      </c>
      <c r="E409" s="751">
        <v>50113001</v>
      </c>
      <c r="F409" s="750" t="s">
        <v>598</v>
      </c>
      <c r="G409" s="749" t="s">
        <v>599</v>
      </c>
      <c r="H409" s="749">
        <v>846599</v>
      </c>
      <c r="I409" s="749">
        <v>107754</v>
      </c>
      <c r="J409" s="749" t="s">
        <v>1102</v>
      </c>
      <c r="K409" s="749" t="s">
        <v>568</v>
      </c>
      <c r="L409" s="752">
        <v>131.26</v>
      </c>
      <c r="M409" s="752">
        <v>13</v>
      </c>
      <c r="N409" s="753">
        <v>1706.3799999999999</v>
      </c>
    </row>
    <row r="410" spans="1:14" ht="14.4" customHeight="1" x14ac:dyDescent="0.3">
      <c r="A410" s="747" t="s">
        <v>566</v>
      </c>
      <c r="B410" s="748" t="s">
        <v>567</v>
      </c>
      <c r="C410" s="749" t="s">
        <v>592</v>
      </c>
      <c r="D410" s="750" t="s">
        <v>593</v>
      </c>
      <c r="E410" s="751">
        <v>50113001</v>
      </c>
      <c r="F410" s="750" t="s">
        <v>598</v>
      </c>
      <c r="G410" s="749" t="s">
        <v>599</v>
      </c>
      <c r="H410" s="749">
        <v>185656</v>
      </c>
      <c r="I410" s="749">
        <v>85656</v>
      </c>
      <c r="J410" s="749" t="s">
        <v>899</v>
      </c>
      <c r="K410" s="749" t="s">
        <v>900</v>
      </c>
      <c r="L410" s="752">
        <v>70.53</v>
      </c>
      <c r="M410" s="752">
        <v>3</v>
      </c>
      <c r="N410" s="753">
        <v>211.59</v>
      </c>
    </row>
    <row r="411" spans="1:14" ht="14.4" customHeight="1" x14ac:dyDescent="0.3">
      <c r="A411" s="747" t="s">
        <v>566</v>
      </c>
      <c r="B411" s="748" t="s">
        <v>567</v>
      </c>
      <c r="C411" s="749" t="s">
        <v>592</v>
      </c>
      <c r="D411" s="750" t="s">
        <v>593</v>
      </c>
      <c r="E411" s="751">
        <v>50113001</v>
      </c>
      <c r="F411" s="750" t="s">
        <v>598</v>
      </c>
      <c r="G411" s="749" t="s">
        <v>608</v>
      </c>
      <c r="H411" s="749">
        <v>215713</v>
      </c>
      <c r="I411" s="749">
        <v>215713</v>
      </c>
      <c r="J411" s="749" t="s">
        <v>668</v>
      </c>
      <c r="K411" s="749" t="s">
        <v>1103</v>
      </c>
      <c r="L411" s="752">
        <v>51.95999999999998</v>
      </c>
      <c r="M411" s="752">
        <v>5</v>
      </c>
      <c r="N411" s="753">
        <v>259.7999999999999</v>
      </c>
    </row>
    <row r="412" spans="1:14" ht="14.4" customHeight="1" x14ac:dyDescent="0.3">
      <c r="A412" s="747" t="s">
        <v>566</v>
      </c>
      <c r="B412" s="748" t="s">
        <v>567</v>
      </c>
      <c r="C412" s="749" t="s">
        <v>592</v>
      </c>
      <c r="D412" s="750" t="s">
        <v>593</v>
      </c>
      <c r="E412" s="751">
        <v>50113001</v>
      </c>
      <c r="F412" s="750" t="s">
        <v>598</v>
      </c>
      <c r="G412" s="749" t="s">
        <v>599</v>
      </c>
      <c r="H412" s="749">
        <v>23987</v>
      </c>
      <c r="I412" s="749">
        <v>23987</v>
      </c>
      <c r="J412" s="749" t="s">
        <v>671</v>
      </c>
      <c r="K412" s="749" t="s">
        <v>672</v>
      </c>
      <c r="L412" s="752">
        <v>175.02999491948947</v>
      </c>
      <c r="M412" s="752">
        <v>4</v>
      </c>
      <c r="N412" s="753">
        <v>700.11997967795787</v>
      </c>
    </row>
    <row r="413" spans="1:14" ht="14.4" customHeight="1" x14ac:dyDescent="0.3">
      <c r="A413" s="747" t="s">
        <v>566</v>
      </c>
      <c r="B413" s="748" t="s">
        <v>567</v>
      </c>
      <c r="C413" s="749" t="s">
        <v>592</v>
      </c>
      <c r="D413" s="750" t="s">
        <v>593</v>
      </c>
      <c r="E413" s="751">
        <v>50113001</v>
      </c>
      <c r="F413" s="750" t="s">
        <v>598</v>
      </c>
      <c r="G413" s="749" t="s">
        <v>599</v>
      </c>
      <c r="H413" s="749">
        <v>500845</v>
      </c>
      <c r="I413" s="749">
        <v>82015</v>
      </c>
      <c r="J413" s="749" t="s">
        <v>673</v>
      </c>
      <c r="K413" s="749" t="s">
        <v>568</v>
      </c>
      <c r="L413" s="752">
        <v>256.20796539386009</v>
      </c>
      <c r="M413" s="752">
        <v>2</v>
      </c>
      <c r="N413" s="753">
        <v>512.41593078772019</v>
      </c>
    </row>
    <row r="414" spans="1:14" ht="14.4" customHeight="1" x14ac:dyDescent="0.3">
      <c r="A414" s="747" t="s">
        <v>566</v>
      </c>
      <c r="B414" s="748" t="s">
        <v>567</v>
      </c>
      <c r="C414" s="749" t="s">
        <v>592</v>
      </c>
      <c r="D414" s="750" t="s">
        <v>593</v>
      </c>
      <c r="E414" s="751">
        <v>50113001</v>
      </c>
      <c r="F414" s="750" t="s">
        <v>598</v>
      </c>
      <c r="G414" s="749" t="s">
        <v>599</v>
      </c>
      <c r="H414" s="749">
        <v>846873</v>
      </c>
      <c r="I414" s="749">
        <v>82012</v>
      </c>
      <c r="J414" s="749" t="s">
        <v>902</v>
      </c>
      <c r="K414" s="749" t="s">
        <v>568</v>
      </c>
      <c r="L414" s="752">
        <v>225.91799999999995</v>
      </c>
      <c r="M414" s="752">
        <v>2</v>
      </c>
      <c r="N414" s="753">
        <v>451.8359999999999</v>
      </c>
    </row>
    <row r="415" spans="1:14" ht="14.4" customHeight="1" x14ac:dyDescent="0.3">
      <c r="A415" s="747" t="s">
        <v>566</v>
      </c>
      <c r="B415" s="748" t="s">
        <v>567</v>
      </c>
      <c r="C415" s="749" t="s">
        <v>592</v>
      </c>
      <c r="D415" s="750" t="s">
        <v>593</v>
      </c>
      <c r="E415" s="751">
        <v>50113001</v>
      </c>
      <c r="F415" s="750" t="s">
        <v>598</v>
      </c>
      <c r="G415" s="749" t="s">
        <v>599</v>
      </c>
      <c r="H415" s="749">
        <v>183272</v>
      </c>
      <c r="I415" s="749">
        <v>215478</v>
      </c>
      <c r="J415" s="749" t="s">
        <v>1104</v>
      </c>
      <c r="K415" s="749" t="s">
        <v>1105</v>
      </c>
      <c r="L415" s="752">
        <v>187.64000000000007</v>
      </c>
      <c r="M415" s="752">
        <v>-1</v>
      </c>
      <c r="N415" s="753">
        <v>-187.64000000000007</v>
      </c>
    </row>
    <row r="416" spans="1:14" ht="14.4" customHeight="1" x14ac:dyDescent="0.3">
      <c r="A416" s="747" t="s">
        <v>566</v>
      </c>
      <c r="B416" s="748" t="s">
        <v>567</v>
      </c>
      <c r="C416" s="749" t="s">
        <v>592</v>
      </c>
      <c r="D416" s="750" t="s">
        <v>593</v>
      </c>
      <c r="E416" s="751">
        <v>50113001</v>
      </c>
      <c r="F416" s="750" t="s">
        <v>598</v>
      </c>
      <c r="G416" s="749" t="s">
        <v>608</v>
      </c>
      <c r="H416" s="749">
        <v>847425</v>
      </c>
      <c r="I416" s="749">
        <v>134513</v>
      </c>
      <c r="J416" s="749" t="s">
        <v>1106</v>
      </c>
      <c r="K416" s="749" t="s">
        <v>1107</v>
      </c>
      <c r="L416" s="752">
        <v>101.49</v>
      </c>
      <c r="M416" s="752">
        <v>1</v>
      </c>
      <c r="N416" s="753">
        <v>101.49</v>
      </c>
    </row>
    <row r="417" spans="1:14" ht="14.4" customHeight="1" x14ac:dyDescent="0.3">
      <c r="A417" s="747" t="s">
        <v>566</v>
      </c>
      <c r="B417" s="748" t="s">
        <v>567</v>
      </c>
      <c r="C417" s="749" t="s">
        <v>592</v>
      </c>
      <c r="D417" s="750" t="s">
        <v>593</v>
      </c>
      <c r="E417" s="751">
        <v>50113001</v>
      </c>
      <c r="F417" s="750" t="s">
        <v>598</v>
      </c>
      <c r="G417" s="749" t="s">
        <v>608</v>
      </c>
      <c r="H417" s="749">
        <v>193745</v>
      </c>
      <c r="I417" s="749">
        <v>193745</v>
      </c>
      <c r="J417" s="749" t="s">
        <v>1108</v>
      </c>
      <c r="K417" s="749" t="s">
        <v>1109</v>
      </c>
      <c r="L417" s="752">
        <v>1566.26</v>
      </c>
      <c r="M417" s="752">
        <v>1</v>
      </c>
      <c r="N417" s="753">
        <v>1566.26</v>
      </c>
    </row>
    <row r="418" spans="1:14" ht="14.4" customHeight="1" x14ac:dyDescent="0.3">
      <c r="A418" s="747" t="s">
        <v>566</v>
      </c>
      <c r="B418" s="748" t="s">
        <v>567</v>
      </c>
      <c r="C418" s="749" t="s">
        <v>592</v>
      </c>
      <c r="D418" s="750" t="s">
        <v>593</v>
      </c>
      <c r="E418" s="751">
        <v>50113001</v>
      </c>
      <c r="F418" s="750" t="s">
        <v>598</v>
      </c>
      <c r="G418" s="749" t="s">
        <v>599</v>
      </c>
      <c r="H418" s="749">
        <v>197026</v>
      </c>
      <c r="I418" s="749">
        <v>97026</v>
      </c>
      <c r="J418" s="749" t="s">
        <v>1110</v>
      </c>
      <c r="K418" s="749" t="s">
        <v>1111</v>
      </c>
      <c r="L418" s="752">
        <v>45.11</v>
      </c>
      <c r="M418" s="752">
        <v>2</v>
      </c>
      <c r="N418" s="753">
        <v>90.22</v>
      </c>
    </row>
    <row r="419" spans="1:14" ht="14.4" customHeight="1" x14ac:dyDescent="0.3">
      <c r="A419" s="747" t="s">
        <v>566</v>
      </c>
      <c r="B419" s="748" t="s">
        <v>567</v>
      </c>
      <c r="C419" s="749" t="s">
        <v>592</v>
      </c>
      <c r="D419" s="750" t="s">
        <v>593</v>
      </c>
      <c r="E419" s="751">
        <v>50113001</v>
      </c>
      <c r="F419" s="750" t="s">
        <v>598</v>
      </c>
      <c r="G419" s="749" t="s">
        <v>599</v>
      </c>
      <c r="H419" s="749">
        <v>217078</v>
      </c>
      <c r="I419" s="749">
        <v>217078</v>
      </c>
      <c r="J419" s="749" t="s">
        <v>1112</v>
      </c>
      <c r="K419" s="749" t="s">
        <v>1113</v>
      </c>
      <c r="L419" s="752">
        <v>161.74000000000009</v>
      </c>
      <c r="M419" s="752">
        <v>1</v>
      </c>
      <c r="N419" s="753">
        <v>161.74000000000009</v>
      </c>
    </row>
    <row r="420" spans="1:14" ht="14.4" customHeight="1" x14ac:dyDescent="0.3">
      <c r="A420" s="747" t="s">
        <v>566</v>
      </c>
      <c r="B420" s="748" t="s">
        <v>567</v>
      </c>
      <c r="C420" s="749" t="s">
        <v>592</v>
      </c>
      <c r="D420" s="750" t="s">
        <v>593</v>
      </c>
      <c r="E420" s="751">
        <v>50113001</v>
      </c>
      <c r="F420" s="750" t="s">
        <v>598</v>
      </c>
      <c r="G420" s="749" t="s">
        <v>599</v>
      </c>
      <c r="H420" s="749">
        <v>217079</v>
      </c>
      <c r="I420" s="749">
        <v>217079</v>
      </c>
      <c r="J420" s="749" t="s">
        <v>1114</v>
      </c>
      <c r="K420" s="749" t="s">
        <v>1113</v>
      </c>
      <c r="L420" s="752">
        <v>161.864</v>
      </c>
      <c r="M420" s="752">
        <v>10</v>
      </c>
      <c r="N420" s="753">
        <v>1618.64</v>
      </c>
    </row>
    <row r="421" spans="1:14" ht="14.4" customHeight="1" x14ac:dyDescent="0.3">
      <c r="A421" s="747" t="s">
        <v>566</v>
      </c>
      <c r="B421" s="748" t="s">
        <v>567</v>
      </c>
      <c r="C421" s="749" t="s">
        <v>592</v>
      </c>
      <c r="D421" s="750" t="s">
        <v>593</v>
      </c>
      <c r="E421" s="751">
        <v>50113001</v>
      </c>
      <c r="F421" s="750" t="s">
        <v>598</v>
      </c>
      <c r="G421" s="749" t="s">
        <v>599</v>
      </c>
      <c r="H421" s="749">
        <v>110502</v>
      </c>
      <c r="I421" s="749">
        <v>10502</v>
      </c>
      <c r="J421" s="749" t="s">
        <v>906</v>
      </c>
      <c r="K421" s="749" t="s">
        <v>1115</v>
      </c>
      <c r="L421" s="752">
        <v>110.65500000000003</v>
      </c>
      <c r="M421" s="752">
        <v>2</v>
      </c>
      <c r="N421" s="753">
        <v>221.31000000000006</v>
      </c>
    </row>
    <row r="422" spans="1:14" ht="14.4" customHeight="1" x14ac:dyDescent="0.3">
      <c r="A422" s="747" t="s">
        <v>566</v>
      </c>
      <c r="B422" s="748" t="s">
        <v>567</v>
      </c>
      <c r="C422" s="749" t="s">
        <v>592</v>
      </c>
      <c r="D422" s="750" t="s">
        <v>593</v>
      </c>
      <c r="E422" s="751">
        <v>50113001</v>
      </c>
      <c r="F422" s="750" t="s">
        <v>598</v>
      </c>
      <c r="G422" s="749" t="s">
        <v>599</v>
      </c>
      <c r="H422" s="749">
        <v>846113</v>
      </c>
      <c r="I422" s="749">
        <v>107712</v>
      </c>
      <c r="J422" s="749" t="s">
        <v>1116</v>
      </c>
      <c r="K422" s="749" t="s">
        <v>1117</v>
      </c>
      <c r="L422" s="752">
        <v>240.78</v>
      </c>
      <c r="M422" s="752">
        <v>3</v>
      </c>
      <c r="N422" s="753">
        <v>722.34</v>
      </c>
    </row>
    <row r="423" spans="1:14" ht="14.4" customHeight="1" x14ac:dyDescent="0.3">
      <c r="A423" s="747" t="s">
        <v>566</v>
      </c>
      <c r="B423" s="748" t="s">
        <v>567</v>
      </c>
      <c r="C423" s="749" t="s">
        <v>592</v>
      </c>
      <c r="D423" s="750" t="s">
        <v>593</v>
      </c>
      <c r="E423" s="751">
        <v>50113001</v>
      </c>
      <c r="F423" s="750" t="s">
        <v>598</v>
      </c>
      <c r="G423" s="749" t="s">
        <v>599</v>
      </c>
      <c r="H423" s="749">
        <v>199680</v>
      </c>
      <c r="I423" s="749">
        <v>199680</v>
      </c>
      <c r="J423" s="749" t="s">
        <v>1118</v>
      </c>
      <c r="K423" s="749" t="s">
        <v>1119</v>
      </c>
      <c r="L423" s="752">
        <v>362.8900000000001</v>
      </c>
      <c r="M423" s="752">
        <v>1</v>
      </c>
      <c r="N423" s="753">
        <v>362.8900000000001</v>
      </c>
    </row>
    <row r="424" spans="1:14" ht="14.4" customHeight="1" x14ac:dyDescent="0.3">
      <c r="A424" s="747" t="s">
        <v>566</v>
      </c>
      <c r="B424" s="748" t="s">
        <v>567</v>
      </c>
      <c r="C424" s="749" t="s">
        <v>592</v>
      </c>
      <c r="D424" s="750" t="s">
        <v>593</v>
      </c>
      <c r="E424" s="751">
        <v>50113001</v>
      </c>
      <c r="F424" s="750" t="s">
        <v>598</v>
      </c>
      <c r="G424" s="749" t="s">
        <v>599</v>
      </c>
      <c r="H424" s="749">
        <v>187076</v>
      </c>
      <c r="I424" s="749">
        <v>87076</v>
      </c>
      <c r="J424" s="749" t="s">
        <v>679</v>
      </c>
      <c r="K424" s="749" t="s">
        <v>908</v>
      </c>
      <c r="L424" s="752">
        <v>132.21</v>
      </c>
      <c r="M424" s="752">
        <v>1</v>
      </c>
      <c r="N424" s="753">
        <v>132.21</v>
      </c>
    </row>
    <row r="425" spans="1:14" ht="14.4" customHeight="1" x14ac:dyDescent="0.3">
      <c r="A425" s="747" t="s">
        <v>566</v>
      </c>
      <c r="B425" s="748" t="s">
        <v>567</v>
      </c>
      <c r="C425" s="749" t="s">
        <v>592</v>
      </c>
      <c r="D425" s="750" t="s">
        <v>593</v>
      </c>
      <c r="E425" s="751">
        <v>50113001</v>
      </c>
      <c r="F425" s="750" t="s">
        <v>598</v>
      </c>
      <c r="G425" s="749" t="s">
        <v>599</v>
      </c>
      <c r="H425" s="749">
        <v>846413</v>
      </c>
      <c r="I425" s="749">
        <v>57585</v>
      </c>
      <c r="J425" s="749" t="s">
        <v>909</v>
      </c>
      <c r="K425" s="749" t="s">
        <v>910</v>
      </c>
      <c r="L425" s="752">
        <v>133.51249999999999</v>
      </c>
      <c r="M425" s="752">
        <v>4</v>
      </c>
      <c r="N425" s="753">
        <v>534.04999999999995</v>
      </c>
    </row>
    <row r="426" spans="1:14" ht="14.4" customHeight="1" x14ac:dyDescent="0.3">
      <c r="A426" s="747" t="s">
        <v>566</v>
      </c>
      <c r="B426" s="748" t="s">
        <v>567</v>
      </c>
      <c r="C426" s="749" t="s">
        <v>592</v>
      </c>
      <c r="D426" s="750" t="s">
        <v>593</v>
      </c>
      <c r="E426" s="751">
        <v>50113001</v>
      </c>
      <c r="F426" s="750" t="s">
        <v>598</v>
      </c>
      <c r="G426" s="749" t="s">
        <v>599</v>
      </c>
      <c r="H426" s="749">
        <v>500618</v>
      </c>
      <c r="I426" s="749">
        <v>125753</v>
      </c>
      <c r="J426" s="749" t="s">
        <v>1120</v>
      </c>
      <c r="K426" s="749" t="s">
        <v>1121</v>
      </c>
      <c r="L426" s="752">
        <v>268.96999999999997</v>
      </c>
      <c r="M426" s="752">
        <v>2</v>
      </c>
      <c r="N426" s="753">
        <v>537.93999999999994</v>
      </c>
    </row>
    <row r="427" spans="1:14" ht="14.4" customHeight="1" x14ac:dyDescent="0.3">
      <c r="A427" s="747" t="s">
        <v>566</v>
      </c>
      <c r="B427" s="748" t="s">
        <v>567</v>
      </c>
      <c r="C427" s="749" t="s">
        <v>592</v>
      </c>
      <c r="D427" s="750" t="s">
        <v>593</v>
      </c>
      <c r="E427" s="751">
        <v>50113001</v>
      </c>
      <c r="F427" s="750" t="s">
        <v>598</v>
      </c>
      <c r="G427" s="749" t="s">
        <v>608</v>
      </c>
      <c r="H427" s="749">
        <v>169189</v>
      </c>
      <c r="I427" s="749">
        <v>69189</v>
      </c>
      <c r="J427" s="749" t="s">
        <v>683</v>
      </c>
      <c r="K427" s="749" t="s">
        <v>684</v>
      </c>
      <c r="L427" s="752">
        <v>61.116666666666674</v>
      </c>
      <c r="M427" s="752">
        <v>3</v>
      </c>
      <c r="N427" s="753">
        <v>183.35000000000002</v>
      </c>
    </row>
    <row r="428" spans="1:14" ht="14.4" customHeight="1" x14ac:dyDescent="0.3">
      <c r="A428" s="747" t="s">
        <v>566</v>
      </c>
      <c r="B428" s="748" t="s">
        <v>567</v>
      </c>
      <c r="C428" s="749" t="s">
        <v>592</v>
      </c>
      <c r="D428" s="750" t="s">
        <v>593</v>
      </c>
      <c r="E428" s="751">
        <v>50113001</v>
      </c>
      <c r="F428" s="750" t="s">
        <v>598</v>
      </c>
      <c r="G428" s="749" t="s">
        <v>599</v>
      </c>
      <c r="H428" s="749">
        <v>214595</v>
      </c>
      <c r="I428" s="749">
        <v>214595</v>
      </c>
      <c r="J428" s="749" t="s">
        <v>1122</v>
      </c>
      <c r="K428" s="749" t="s">
        <v>1123</v>
      </c>
      <c r="L428" s="752">
        <v>113.21000000000012</v>
      </c>
      <c r="M428" s="752">
        <v>1</v>
      </c>
      <c r="N428" s="753">
        <v>113.21000000000012</v>
      </c>
    </row>
    <row r="429" spans="1:14" ht="14.4" customHeight="1" x14ac:dyDescent="0.3">
      <c r="A429" s="747" t="s">
        <v>566</v>
      </c>
      <c r="B429" s="748" t="s">
        <v>567</v>
      </c>
      <c r="C429" s="749" t="s">
        <v>592</v>
      </c>
      <c r="D429" s="750" t="s">
        <v>593</v>
      </c>
      <c r="E429" s="751">
        <v>50113001</v>
      </c>
      <c r="F429" s="750" t="s">
        <v>598</v>
      </c>
      <c r="G429" s="749" t="s">
        <v>599</v>
      </c>
      <c r="H429" s="749">
        <v>214596</v>
      </c>
      <c r="I429" s="749">
        <v>214596</v>
      </c>
      <c r="J429" s="749" t="s">
        <v>1124</v>
      </c>
      <c r="K429" s="749" t="s">
        <v>1125</v>
      </c>
      <c r="L429" s="752">
        <v>78.662499999999994</v>
      </c>
      <c r="M429" s="752">
        <v>4</v>
      </c>
      <c r="N429" s="753">
        <v>314.64999999999998</v>
      </c>
    </row>
    <row r="430" spans="1:14" ht="14.4" customHeight="1" x14ac:dyDescent="0.3">
      <c r="A430" s="747" t="s">
        <v>566</v>
      </c>
      <c r="B430" s="748" t="s">
        <v>567</v>
      </c>
      <c r="C430" s="749" t="s">
        <v>592</v>
      </c>
      <c r="D430" s="750" t="s">
        <v>593</v>
      </c>
      <c r="E430" s="751">
        <v>50113001</v>
      </c>
      <c r="F430" s="750" t="s">
        <v>598</v>
      </c>
      <c r="G430" s="749" t="s">
        <v>608</v>
      </c>
      <c r="H430" s="749">
        <v>114439</v>
      </c>
      <c r="I430" s="749">
        <v>14439</v>
      </c>
      <c r="J430" s="749" t="s">
        <v>1126</v>
      </c>
      <c r="K430" s="749" t="s">
        <v>1127</v>
      </c>
      <c r="L430" s="752">
        <v>74.509999999999977</v>
      </c>
      <c r="M430" s="752">
        <v>1</v>
      </c>
      <c r="N430" s="753">
        <v>74.509999999999977</v>
      </c>
    </row>
    <row r="431" spans="1:14" ht="14.4" customHeight="1" x14ac:dyDescent="0.3">
      <c r="A431" s="747" t="s">
        <v>566</v>
      </c>
      <c r="B431" s="748" t="s">
        <v>567</v>
      </c>
      <c r="C431" s="749" t="s">
        <v>592</v>
      </c>
      <c r="D431" s="750" t="s">
        <v>593</v>
      </c>
      <c r="E431" s="751">
        <v>50113001</v>
      </c>
      <c r="F431" s="750" t="s">
        <v>598</v>
      </c>
      <c r="G431" s="749" t="s">
        <v>599</v>
      </c>
      <c r="H431" s="749">
        <v>152334</v>
      </c>
      <c r="I431" s="749">
        <v>52334</v>
      </c>
      <c r="J431" s="749" t="s">
        <v>685</v>
      </c>
      <c r="K431" s="749" t="s">
        <v>686</v>
      </c>
      <c r="L431" s="752">
        <v>198.18000000000004</v>
      </c>
      <c r="M431" s="752">
        <v>8</v>
      </c>
      <c r="N431" s="753">
        <v>1585.4400000000003</v>
      </c>
    </row>
    <row r="432" spans="1:14" ht="14.4" customHeight="1" x14ac:dyDescent="0.3">
      <c r="A432" s="747" t="s">
        <v>566</v>
      </c>
      <c r="B432" s="748" t="s">
        <v>567</v>
      </c>
      <c r="C432" s="749" t="s">
        <v>592</v>
      </c>
      <c r="D432" s="750" t="s">
        <v>593</v>
      </c>
      <c r="E432" s="751">
        <v>50113001</v>
      </c>
      <c r="F432" s="750" t="s">
        <v>598</v>
      </c>
      <c r="G432" s="749" t="s">
        <v>608</v>
      </c>
      <c r="H432" s="749">
        <v>213477</v>
      </c>
      <c r="I432" s="749">
        <v>213477</v>
      </c>
      <c r="J432" s="749" t="s">
        <v>687</v>
      </c>
      <c r="K432" s="749" t="s">
        <v>688</v>
      </c>
      <c r="L432" s="752">
        <v>3300</v>
      </c>
      <c r="M432" s="752">
        <v>8</v>
      </c>
      <c r="N432" s="753">
        <v>26400</v>
      </c>
    </row>
    <row r="433" spans="1:14" ht="14.4" customHeight="1" x14ac:dyDescent="0.3">
      <c r="A433" s="747" t="s">
        <v>566</v>
      </c>
      <c r="B433" s="748" t="s">
        <v>567</v>
      </c>
      <c r="C433" s="749" t="s">
        <v>592</v>
      </c>
      <c r="D433" s="750" t="s">
        <v>593</v>
      </c>
      <c r="E433" s="751">
        <v>50113001</v>
      </c>
      <c r="F433" s="750" t="s">
        <v>598</v>
      </c>
      <c r="G433" s="749" t="s">
        <v>608</v>
      </c>
      <c r="H433" s="749">
        <v>214036</v>
      </c>
      <c r="I433" s="749">
        <v>214036</v>
      </c>
      <c r="J433" s="749" t="s">
        <v>1128</v>
      </c>
      <c r="K433" s="749" t="s">
        <v>1129</v>
      </c>
      <c r="L433" s="752">
        <v>40.395555555555568</v>
      </c>
      <c r="M433" s="752">
        <v>45</v>
      </c>
      <c r="N433" s="753">
        <v>1817.8000000000004</v>
      </c>
    </row>
    <row r="434" spans="1:14" ht="14.4" customHeight="1" x14ac:dyDescent="0.3">
      <c r="A434" s="747" t="s">
        <v>566</v>
      </c>
      <c r="B434" s="748" t="s">
        <v>567</v>
      </c>
      <c r="C434" s="749" t="s">
        <v>592</v>
      </c>
      <c r="D434" s="750" t="s">
        <v>593</v>
      </c>
      <c r="E434" s="751">
        <v>50113001</v>
      </c>
      <c r="F434" s="750" t="s">
        <v>598</v>
      </c>
      <c r="G434" s="749" t="s">
        <v>599</v>
      </c>
      <c r="H434" s="749">
        <v>199333</v>
      </c>
      <c r="I434" s="749">
        <v>99333</v>
      </c>
      <c r="J434" s="749" t="s">
        <v>1130</v>
      </c>
      <c r="K434" s="749" t="s">
        <v>1131</v>
      </c>
      <c r="L434" s="752">
        <v>247.05</v>
      </c>
      <c r="M434" s="752">
        <v>5</v>
      </c>
      <c r="N434" s="753">
        <v>1235.25</v>
      </c>
    </row>
    <row r="435" spans="1:14" ht="14.4" customHeight="1" x14ac:dyDescent="0.3">
      <c r="A435" s="747" t="s">
        <v>566</v>
      </c>
      <c r="B435" s="748" t="s">
        <v>567</v>
      </c>
      <c r="C435" s="749" t="s">
        <v>592</v>
      </c>
      <c r="D435" s="750" t="s">
        <v>593</v>
      </c>
      <c r="E435" s="751">
        <v>50113001</v>
      </c>
      <c r="F435" s="750" t="s">
        <v>598</v>
      </c>
      <c r="G435" s="749" t="s">
        <v>599</v>
      </c>
      <c r="H435" s="749">
        <v>111337</v>
      </c>
      <c r="I435" s="749">
        <v>52421</v>
      </c>
      <c r="J435" s="749" t="s">
        <v>1132</v>
      </c>
      <c r="K435" s="749" t="s">
        <v>1133</v>
      </c>
      <c r="L435" s="752">
        <v>75.424999999999997</v>
      </c>
      <c r="M435" s="752">
        <v>10</v>
      </c>
      <c r="N435" s="753">
        <v>754.25</v>
      </c>
    </row>
    <row r="436" spans="1:14" ht="14.4" customHeight="1" x14ac:dyDescent="0.3">
      <c r="A436" s="747" t="s">
        <v>566</v>
      </c>
      <c r="B436" s="748" t="s">
        <v>567</v>
      </c>
      <c r="C436" s="749" t="s">
        <v>592</v>
      </c>
      <c r="D436" s="750" t="s">
        <v>593</v>
      </c>
      <c r="E436" s="751">
        <v>50113001</v>
      </c>
      <c r="F436" s="750" t="s">
        <v>598</v>
      </c>
      <c r="G436" s="749" t="s">
        <v>599</v>
      </c>
      <c r="H436" s="749">
        <v>12026</v>
      </c>
      <c r="I436" s="749">
        <v>12026</v>
      </c>
      <c r="J436" s="749" t="s">
        <v>1134</v>
      </c>
      <c r="K436" s="749" t="s">
        <v>1135</v>
      </c>
      <c r="L436" s="752">
        <v>24.550000000000008</v>
      </c>
      <c r="M436" s="752">
        <v>1</v>
      </c>
      <c r="N436" s="753">
        <v>24.550000000000008</v>
      </c>
    </row>
    <row r="437" spans="1:14" ht="14.4" customHeight="1" x14ac:dyDescent="0.3">
      <c r="A437" s="747" t="s">
        <v>566</v>
      </c>
      <c r="B437" s="748" t="s">
        <v>567</v>
      </c>
      <c r="C437" s="749" t="s">
        <v>592</v>
      </c>
      <c r="D437" s="750" t="s">
        <v>593</v>
      </c>
      <c r="E437" s="751">
        <v>50113001</v>
      </c>
      <c r="F437" s="750" t="s">
        <v>598</v>
      </c>
      <c r="G437" s="749" t="s">
        <v>599</v>
      </c>
      <c r="H437" s="749">
        <v>123797</v>
      </c>
      <c r="I437" s="749">
        <v>23797</v>
      </c>
      <c r="J437" s="749" t="s">
        <v>1136</v>
      </c>
      <c r="K437" s="749" t="s">
        <v>1137</v>
      </c>
      <c r="L437" s="752">
        <v>134.02000000000004</v>
      </c>
      <c r="M437" s="752">
        <v>1</v>
      </c>
      <c r="N437" s="753">
        <v>134.02000000000004</v>
      </c>
    </row>
    <row r="438" spans="1:14" ht="14.4" customHeight="1" x14ac:dyDescent="0.3">
      <c r="A438" s="747" t="s">
        <v>566</v>
      </c>
      <c r="B438" s="748" t="s">
        <v>567</v>
      </c>
      <c r="C438" s="749" t="s">
        <v>592</v>
      </c>
      <c r="D438" s="750" t="s">
        <v>593</v>
      </c>
      <c r="E438" s="751">
        <v>50113001</v>
      </c>
      <c r="F438" s="750" t="s">
        <v>598</v>
      </c>
      <c r="G438" s="749" t="s">
        <v>599</v>
      </c>
      <c r="H438" s="749">
        <v>31915</v>
      </c>
      <c r="I438" s="749">
        <v>31915</v>
      </c>
      <c r="J438" s="749" t="s">
        <v>691</v>
      </c>
      <c r="K438" s="749" t="s">
        <v>692</v>
      </c>
      <c r="L438" s="752">
        <v>175.87351164215687</v>
      </c>
      <c r="M438" s="752">
        <v>68</v>
      </c>
      <c r="N438" s="753">
        <v>11959.398791666667</v>
      </c>
    </row>
    <row r="439" spans="1:14" ht="14.4" customHeight="1" x14ac:dyDescent="0.3">
      <c r="A439" s="747" t="s">
        <v>566</v>
      </c>
      <c r="B439" s="748" t="s">
        <v>567</v>
      </c>
      <c r="C439" s="749" t="s">
        <v>592</v>
      </c>
      <c r="D439" s="750" t="s">
        <v>593</v>
      </c>
      <c r="E439" s="751">
        <v>50113001</v>
      </c>
      <c r="F439" s="750" t="s">
        <v>598</v>
      </c>
      <c r="G439" s="749" t="s">
        <v>599</v>
      </c>
      <c r="H439" s="749">
        <v>47244</v>
      </c>
      <c r="I439" s="749">
        <v>47244</v>
      </c>
      <c r="J439" s="749" t="s">
        <v>693</v>
      </c>
      <c r="K439" s="749" t="s">
        <v>692</v>
      </c>
      <c r="L439" s="752">
        <v>143</v>
      </c>
      <c r="M439" s="752">
        <v>8</v>
      </c>
      <c r="N439" s="753">
        <v>1144</v>
      </c>
    </row>
    <row r="440" spans="1:14" ht="14.4" customHeight="1" x14ac:dyDescent="0.3">
      <c r="A440" s="747" t="s">
        <v>566</v>
      </c>
      <c r="B440" s="748" t="s">
        <v>567</v>
      </c>
      <c r="C440" s="749" t="s">
        <v>592</v>
      </c>
      <c r="D440" s="750" t="s">
        <v>593</v>
      </c>
      <c r="E440" s="751">
        <v>50113001</v>
      </c>
      <c r="F440" s="750" t="s">
        <v>598</v>
      </c>
      <c r="G440" s="749" t="s">
        <v>599</v>
      </c>
      <c r="H440" s="749">
        <v>106092</v>
      </c>
      <c r="I440" s="749">
        <v>6092</v>
      </c>
      <c r="J440" s="749" t="s">
        <v>1138</v>
      </c>
      <c r="K440" s="749" t="s">
        <v>1139</v>
      </c>
      <c r="L440" s="752">
        <v>277.75000000000006</v>
      </c>
      <c r="M440" s="752">
        <v>1</v>
      </c>
      <c r="N440" s="753">
        <v>277.75000000000006</v>
      </c>
    </row>
    <row r="441" spans="1:14" ht="14.4" customHeight="1" x14ac:dyDescent="0.3">
      <c r="A441" s="747" t="s">
        <v>566</v>
      </c>
      <c r="B441" s="748" t="s">
        <v>567</v>
      </c>
      <c r="C441" s="749" t="s">
        <v>592</v>
      </c>
      <c r="D441" s="750" t="s">
        <v>593</v>
      </c>
      <c r="E441" s="751">
        <v>50113001</v>
      </c>
      <c r="F441" s="750" t="s">
        <v>598</v>
      </c>
      <c r="G441" s="749" t="s">
        <v>599</v>
      </c>
      <c r="H441" s="749">
        <v>102537</v>
      </c>
      <c r="I441" s="749">
        <v>2537</v>
      </c>
      <c r="J441" s="749" t="s">
        <v>1140</v>
      </c>
      <c r="K441" s="749" t="s">
        <v>1141</v>
      </c>
      <c r="L441" s="752">
        <v>38.350000000000016</v>
      </c>
      <c r="M441" s="752">
        <v>2</v>
      </c>
      <c r="N441" s="753">
        <v>76.700000000000031</v>
      </c>
    </row>
    <row r="442" spans="1:14" ht="14.4" customHeight="1" x14ac:dyDescent="0.3">
      <c r="A442" s="747" t="s">
        <v>566</v>
      </c>
      <c r="B442" s="748" t="s">
        <v>567</v>
      </c>
      <c r="C442" s="749" t="s">
        <v>592</v>
      </c>
      <c r="D442" s="750" t="s">
        <v>593</v>
      </c>
      <c r="E442" s="751">
        <v>50113001</v>
      </c>
      <c r="F442" s="750" t="s">
        <v>598</v>
      </c>
      <c r="G442" s="749" t="s">
        <v>599</v>
      </c>
      <c r="H442" s="749">
        <v>125366</v>
      </c>
      <c r="I442" s="749">
        <v>25366</v>
      </c>
      <c r="J442" s="749" t="s">
        <v>922</v>
      </c>
      <c r="K442" s="749" t="s">
        <v>923</v>
      </c>
      <c r="L442" s="752">
        <v>72.559999999999988</v>
      </c>
      <c r="M442" s="752">
        <v>5</v>
      </c>
      <c r="N442" s="753">
        <v>362.79999999999995</v>
      </c>
    </row>
    <row r="443" spans="1:14" ht="14.4" customHeight="1" x14ac:dyDescent="0.3">
      <c r="A443" s="747" t="s">
        <v>566</v>
      </c>
      <c r="B443" s="748" t="s">
        <v>567</v>
      </c>
      <c r="C443" s="749" t="s">
        <v>592</v>
      </c>
      <c r="D443" s="750" t="s">
        <v>593</v>
      </c>
      <c r="E443" s="751">
        <v>50113001</v>
      </c>
      <c r="F443" s="750" t="s">
        <v>598</v>
      </c>
      <c r="G443" s="749" t="s">
        <v>599</v>
      </c>
      <c r="H443" s="749">
        <v>215606</v>
      </c>
      <c r="I443" s="749">
        <v>215606</v>
      </c>
      <c r="J443" s="749" t="s">
        <v>922</v>
      </c>
      <c r="K443" s="749" t="s">
        <v>923</v>
      </c>
      <c r="L443" s="752">
        <v>72.02000000000001</v>
      </c>
      <c r="M443" s="752">
        <v>2</v>
      </c>
      <c r="N443" s="753">
        <v>144.04000000000002</v>
      </c>
    </row>
    <row r="444" spans="1:14" ht="14.4" customHeight="1" x14ac:dyDescent="0.3">
      <c r="A444" s="747" t="s">
        <v>566</v>
      </c>
      <c r="B444" s="748" t="s">
        <v>567</v>
      </c>
      <c r="C444" s="749" t="s">
        <v>592</v>
      </c>
      <c r="D444" s="750" t="s">
        <v>593</v>
      </c>
      <c r="E444" s="751">
        <v>50113001</v>
      </c>
      <c r="F444" s="750" t="s">
        <v>598</v>
      </c>
      <c r="G444" s="749" t="s">
        <v>599</v>
      </c>
      <c r="H444" s="749">
        <v>109139</v>
      </c>
      <c r="I444" s="749">
        <v>176129</v>
      </c>
      <c r="J444" s="749" t="s">
        <v>924</v>
      </c>
      <c r="K444" s="749" t="s">
        <v>925</v>
      </c>
      <c r="L444" s="752">
        <v>625.2399999999999</v>
      </c>
      <c r="M444" s="752">
        <v>2</v>
      </c>
      <c r="N444" s="753">
        <v>1250.4799999999998</v>
      </c>
    </row>
    <row r="445" spans="1:14" ht="14.4" customHeight="1" x14ac:dyDescent="0.3">
      <c r="A445" s="747" t="s">
        <v>566</v>
      </c>
      <c r="B445" s="748" t="s">
        <v>567</v>
      </c>
      <c r="C445" s="749" t="s">
        <v>592</v>
      </c>
      <c r="D445" s="750" t="s">
        <v>593</v>
      </c>
      <c r="E445" s="751">
        <v>50113001</v>
      </c>
      <c r="F445" s="750" t="s">
        <v>598</v>
      </c>
      <c r="G445" s="749" t="s">
        <v>608</v>
      </c>
      <c r="H445" s="749">
        <v>100308</v>
      </c>
      <c r="I445" s="749">
        <v>100308</v>
      </c>
      <c r="J445" s="749" t="s">
        <v>696</v>
      </c>
      <c r="K445" s="749" t="s">
        <v>697</v>
      </c>
      <c r="L445" s="752">
        <v>54.872941176470583</v>
      </c>
      <c r="M445" s="752">
        <v>17</v>
      </c>
      <c r="N445" s="753">
        <v>932.83999999999992</v>
      </c>
    </row>
    <row r="446" spans="1:14" ht="14.4" customHeight="1" x14ac:dyDescent="0.3">
      <c r="A446" s="747" t="s">
        <v>566</v>
      </c>
      <c r="B446" s="748" t="s">
        <v>567</v>
      </c>
      <c r="C446" s="749" t="s">
        <v>592</v>
      </c>
      <c r="D446" s="750" t="s">
        <v>593</v>
      </c>
      <c r="E446" s="751">
        <v>50113001</v>
      </c>
      <c r="F446" s="750" t="s">
        <v>598</v>
      </c>
      <c r="G446" s="749" t="s">
        <v>608</v>
      </c>
      <c r="H446" s="749">
        <v>845593</v>
      </c>
      <c r="I446" s="749">
        <v>100304</v>
      </c>
      <c r="J446" s="749" t="s">
        <v>696</v>
      </c>
      <c r="K446" s="749" t="s">
        <v>698</v>
      </c>
      <c r="L446" s="752">
        <v>43.330000000000005</v>
      </c>
      <c r="M446" s="752">
        <v>4</v>
      </c>
      <c r="N446" s="753">
        <v>173.32000000000002</v>
      </c>
    </row>
    <row r="447" spans="1:14" ht="14.4" customHeight="1" x14ac:dyDescent="0.3">
      <c r="A447" s="747" t="s">
        <v>566</v>
      </c>
      <c r="B447" s="748" t="s">
        <v>567</v>
      </c>
      <c r="C447" s="749" t="s">
        <v>592</v>
      </c>
      <c r="D447" s="750" t="s">
        <v>593</v>
      </c>
      <c r="E447" s="751">
        <v>50113001</v>
      </c>
      <c r="F447" s="750" t="s">
        <v>598</v>
      </c>
      <c r="G447" s="749" t="s">
        <v>599</v>
      </c>
      <c r="H447" s="749">
        <v>214355</v>
      </c>
      <c r="I447" s="749">
        <v>214355</v>
      </c>
      <c r="J447" s="749" t="s">
        <v>699</v>
      </c>
      <c r="K447" s="749" t="s">
        <v>700</v>
      </c>
      <c r="L447" s="752">
        <v>280.70999999999992</v>
      </c>
      <c r="M447" s="752">
        <v>10</v>
      </c>
      <c r="N447" s="753">
        <v>2807.0999999999995</v>
      </c>
    </row>
    <row r="448" spans="1:14" ht="14.4" customHeight="1" x14ac:dyDescent="0.3">
      <c r="A448" s="747" t="s">
        <v>566</v>
      </c>
      <c r="B448" s="748" t="s">
        <v>567</v>
      </c>
      <c r="C448" s="749" t="s">
        <v>592</v>
      </c>
      <c r="D448" s="750" t="s">
        <v>593</v>
      </c>
      <c r="E448" s="751">
        <v>50113001</v>
      </c>
      <c r="F448" s="750" t="s">
        <v>598</v>
      </c>
      <c r="G448" s="749" t="s">
        <v>599</v>
      </c>
      <c r="H448" s="749">
        <v>176205</v>
      </c>
      <c r="I448" s="749">
        <v>180825</v>
      </c>
      <c r="J448" s="749" t="s">
        <v>701</v>
      </c>
      <c r="K448" s="749" t="s">
        <v>655</v>
      </c>
      <c r="L448" s="752">
        <v>104.78000000000002</v>
      </c>
      <c r="M448" s="752">
        <v>5</v>
      </c>
      <c r="N448" s="753">
        <v>523.90000000000009</v>
      </c>
    </row>
    <row r="449" spans="1:14" ht="14.4" customHeight="1" x14ac:dyDescent="0.3">
      <c r="A449" s="747" t="s">
        <v>566</v>
      </c>
      <c r="B449" s="748" t="s">
        <v>567</v>
      </c>
      <c r="C449" s="749" t="s">
        <v>592</v>
      </c>
      <c r="D449" s="750" t="s">
        <v>593</v>
      </c>
      <c r="E449" s="751">
        <v>50113001</v>
      </c>
      <c r="F449" s="750" t="s">
        <v>598</v>
      </c>
      <c r="G449" s="749" t="s">
        <v>599</v>
      </c>
      <c r="H449" s="749">
        <v>216572</v>
      </c>
      <c r="I449" s="749">
        <v>216572</v>
      </c>
      <c r="J449" s="749" t="s">
        <v>704</v>
      </c>
      <c r="K449" s="749" t="s">
        <v>705</v>
      </c>
      <c r="L449" s="752">
        <v>36.281666666666659</v>
      </c>
      <c r="M449" s="752">
        <v>120</v>
      </c>
      <c r="N449" s="753">
        <v>4353.7999999999993</v>
      </c>
    </row>
    <row r="450" spans="1:14" ht="14.4" customHeight="1" x14ac:dyDescent="0.3">
      <c r="A450" s="747" t="s">
        <v>566</v>
      </c>
      <c r="B450" s="748" t="s">
        <v>567</v>
      </c>
      <c r="C450" s="749" t="s">
        <v>592</v>
      </c>
      <c r="D450" s="750" t="s">
        <v>593</v>
      </c>
      <c r="E450" s="751">
        <v>50113001</v>
      </c>
      <c r="F450" s="750" t="s">
        <v>598</v>
      </c>
      <c r="G450" s="749" t="s">
        <v>599</v>
      </c>
      <c r="H450" s="749">
        <v>842703</v>
      </c>
      <c r="I450" s="749">
        <v>0</v>
      </c>
      <c r="J450" s="749" t="s">
        <v>1142</v>
      </c>
      <c r="K450" s="749" t="s">
        <v>568</v>
      </c>
      <c r="L450" s="752">
        <v>59.8</v>
      </c>
      <c r="M450" s="752">
        <v>2</v>
      </c>
      <c r="N450" s="753">
        <v>119.6</v>
      </c>
    </row>
    <row r="451" spans="1:14" ht="14.4" customHeight="1" x14ac:dyDescent="0.3">
      <c r="A451" s="747" t="s">
        <v>566</v>
      </c>
      <c r="B451" s="748" t="s">
        <v>567</v>
      </c>
      <c r="C451" s="749" t="s">
        <v>592</v>
      </c>
      <c r="D451" s="750" t="s">
        <v>593</v>
      </c>
      <c r="E451" s="751">
        <v>50113001</v>
      </c>
      <c r="F451" s="750" t="s">
        <v>598</v>
      </c>
      <c r="G451" s="749" t="s">
        <v>599</v>
      </c>
      <c r="H451" s="749">
        <v>51366</v>
      </c>
      <c r="I451" s="749">
        <v>51366</v>
      </c>
      <c r="J451" s="749" t="s">
        <v>708</v>
      </c>
      <c r="K451" s="749" t="s">
        <v>709</v>
      </c>
      <c r="L451" s="752">
        <v>171.60000000000002</v>
      </c>
      <c r="M451" s="752">
        <v>93</v>
      </c>
      <c r="N451" s="753">
        <v>15958.800000000001</v>
      </c>
    </row>
    <row r="452" spans="1:14" ht="14.4" customHeight="1" x14ac:dyDescent="0.3">
      <c r="A452" s="747" t="s">
        <v>566</v>
      </c>
      <c r="B452" s="748" t="s">
        <v>567</v>
      </c>
      <c r="C452" s="749" t="s">
        <v>592</v>
      </c>
      <c r="D452" s="750" t="s">
        <v>593</v>
      </c>
      <c r="E452" s="751">
        <v>50113001</v>
      </c>
      <c r="F452" s="750" t="s">
        <v>598</v>
      </c>
      <c r="G452" s="749" t="s">
        <v>599</v>
      </c>
      <c r="H452" s="749">
        <v>51367</v>
      </c>
      <c r="I452" s="749">
        <v>51367</v>
      </c>
      <c r="J452" s="749" t="s">
        <v>708</v>
      </c>
      <c r="K452" s="749" t="s">
        <v>710</v>
      </c>
      <c r="L452" s="752">
        <v>92.949999999999989</v>
      </c>
      <c r="M452" s="752">
        <v>74</v>
      </c>
      <c r="N452" s="753">
        <v>6878.2999999999993</v>
      </c>
    </row>
    <row r="453" spans="1:14" ht="14.4" customHeight="1" x14ac:dyDescent="0.3">
      <c r="A453" s="747" t="s">
        <v>566</v>
      </c>
      <c r="B453" s="748" t="s">
        <v>567</v>
      </c>
      <c r="C453" s="749" t="s">
        <v>592</v>
      </c>
      <c r="D453" s="750" t="s">
        <v>593</v>
      </c>
      <c r="E453" s="751">
        <v>50113001</v>
      </c>
      <c r="F453" s="750" t="s">
        <v>598</v>
      </c>
      <c r="G453" s="749" t="s">
        <v>599</v>
      </c>
      <c r="H453" s="749">
        <v>51383</v>
      </c>
      <c r="I453" s="749">
        <v>51383</v>
      </c>
      <c r="J453" s="749" t="s">
        <v>708</v>
      </c>
      <c r="K453" s="749" t="s">
        <v>711</v>
      </c>
      <c r="L453" s="752">
        <v>93.5</v>
      </c>
      <c r="M453" s="752">
        <v>23</v>
      </c>
      <c r="N453" s="753">
        <v>2150.5</v>
      </c>
    </row>
    <row r="454" spans="1:14" ht="14.4" customHeight="1" x14ac:dyDescent="0.3">
      <c r="A454" s="747" t="s">
        <v>566</v>
      </c>
      <c r="B454" s="748" t="s">
        <v>567</v>
      </c>
      <c r="C454" s="749" t="s">
        <v>592</v>
      </c>
      <c r="D454" s="750" t="s">
        <v>593</v>
      </c>
      <c r="E454" s="751">
        <v>50113001</v>
      </c>
      <c r="F454" s="750" t="s">
        <v>598</v>
      </c>
      <c r="G454" s="749" t="s">
        <v>599</v>
      </c>
      <c r="H454" s="749">
        <v>51384</v>
      </c>
      <c r="I454" s="749">
        <v>51384</v>
      </c>
      <c r="J454" s="749" t="s">
        <v>708</v>
      </c>
      <c r="K454" s="749" t="s">
        <v>1143</v>
      </c>
      <c r="L454" s="752">
        <v>192.5</v>
      </c>
      <c r="M454" s="752">
        <v>7</v>
      </c>
      <c r="N454" s="753">
        <v>1347.5</v>
      </c>
    </row>
    <row r="455" spans="1:14" ht="14.4" customHeight="1" x14ac:dyDescent="0.3">
      <c r="A455" s="747" t="s">
        <v>566</v>
      </c>
      <c r="B455" s="748" t="s">
        <v>567</v>
      </c>
      <c r="C455" s="749" t="s">
        <v>592</v>
      </c>
      <c r="D455" s="750" t="s">
        <v>593</v>
      </c>
      <c r="E455" s="751">
        <v>50113001</v>
      </c>
      <c r="F455" s="750" t="s">
        <v>598</v>
      </c>
      <c r="G455" s="749" t="s">
        <v>599</v>
      </c>
      <c r="H455" s="749">
        <v>132082</v>
      </c>
      <c r="I455" s="749">
        <v>32082</v>
      </c>
      <c r="J455" s="749" t="s">
        <v>712</v>
      </c>
      <c r="K455" s="749" t="s">
        <v>713</v>
      </c>
      <c r="L455" s="752">
        <v>82.250000000000014</v>
      </c>
      <c r="M455" s="752">
        <v>3</v>
      </c>
      <c r="N455" s="753">
        <v>246.75000000000006</v>
      </c>
    </row>
    <row r="456" spans="1:14" ht="14.4" customHeight="1" x14ac:dyDescent="0.3">
      <c r="A456" s="747" t="s">
        <v>566</v>
      </c>
      <c r="B456" s="748" t="s">
        <v>567</v>
      </c>
      <c r="C456" s="749" t="s">
        <v>592</v>
      </c>
      <c r="D456" s="750" t="s">
        <v>593</v>
      </c>
      <c r="E456" s="751">
        <v>50113001</v>
      </c>
      <c r="F456" s="750" t="s">
        <v>598</v>
      </c>
      <c r="G456" s="749" t="s">
        <v>599</v>
      </c>
      <c r="H456" s="749">
        <v>847908</v>
      </c>
      <c r="I456" s="749">
        <v>155052</v>
      </c>
      <c r="J456" s="749" t="s">
        <v>1144</v>
      </c>
      <c r="K456" s="749" t="s">
        <v>1145</v>
      </c>
      <c r="L456" s="752">
        <v>119.15999999999998</v>
      </c>
      <c r="M456" s="752">
        <v>2</v>
      </c>
      <c r="N456" s="753">
        <v>238.31999999999996</v>
      </c>
    </row>
    <row r="457" spans="1:14" ht="14.4" customHeight="1" x14ac:dyDescent="0.3">
      <c r="A457" s="747" t="s">
        <v>566</v>
      </c>
      <c r="B457" s="748" t="s">
        <v>567</v>
      </c>
      <c r="C457" s="749" t="s">
        <v>592</v>
      </c>
      <c r="D457" s="750" t="s">
        <v>593</v>
      </c>
      <c r="E457" s="751">
        <v>50113001</v>
      </c>
      <c r="F457" s="750" t="s">
        <v>598</v>
      </c>
      <c r="G457" s="749" t="s">
        <v>599</v>
      </c>
      <c r="H457" s="749">
        <v>224964</v>
      </c>
      <c r="I457" s="749">
        <v>224964</v>
      </c>
      <c r="J457" s="749" t="s">
        <v>1146</v>
      </c>
      <c r="K457" s="749" t="s">
        <v>1147</v>
      </c>
      <c r="L457" s="752">
        <v>107.87000000000003</v>
      </c>
      <c r="M457" s="752">
        <v>2</v>
      </c>
      <c r="N457" s="753">
        <v>215.74000000000007</v>
      </c>
    </row>
    <row r="458" spans="1:14" ht="14.4" customHeight="1" x14ac:dyDescent="0.3">
      <c r="A458" s="747" t="s">
        <v>566</v>
      </c>
      <c r="B458" s="748" t="s">
        <v>567</v>
      </c>
      <c r="C458" s="749" t="s">
        <v>592</v>
      </c>
      <c r="D458" s="750" t="s">
        <v>593</v>
      </c>
      <c r="E458" s="751">
        <v>50113001</v>
      </c>
      <c r="F458" s="750" t="s">
        <v>598</v>
      </c>
      <c r="G458" s="749" t="s">
        <v>599</v>
      </c>
      <c r="H458" s="749">
        <v>100802</v>
      </c>
      <c r="I458" s="749">
        <v>0</v>
      </c>
      <c r="J458" s="749" t="s">
        <v>718</v>
      </c>
      <c r="K458" s="749" t="s">
        <v>719</v>
      </c>
      <c r="L458" s="752">
        <v>89.876718370378597</v>
      </c>
      <c r="M458" s="752">
        <v>170</v>
      </c>
      <c r="N458" s="753">
        <v>15279.042122964362</v>
      </c>
    </row>
    <row r="459" spans="1:14" ht="14.4" customHeight="1" x14ac:dyDescent="0.3">
      <c r="A459" s="747" t="s">
        <v>566</v>
      </c>
      <c r="B459" s="748" t="s">
        <v>567</v>
      </c>
      <c r="C459" s="749" t="s">
        <v>592</v>
      </c>
      <c r="D459" s="750" t="s">
        <v>593</v>
      </c>
      <c r="E459" s="751">
        <v>50113001</v>
      </c>
      <c r="F459" s="750" t="s">
        <v>598</v>
      </c>
      <c r="G459" s="749" t="s">
        <v>599</v>
      </c>
      <c r="H459" s="749">
        <v>100489</v>
      </c>
      <c r="I459" s="749">
        <v>489</v>
      </c>
      <c r="J459" s="749" t="s">
        <v>724</v>
      </c>
      <c r="K459" s="749" t="s">
        <v>725</v>
      </c>
      <c r="L459" s="752">
        <v>43.854285714285716</v>
      </c>
      <c r="M459" s="752">
        <v>14</v>
      </c>
      <c r="N459" s="753">
        <v>613.96</v>
      </c>
    </row>
    <row r="460" spans="1:14" ht="14.4" customHeight="1" x14ac:dyDescent="0.3">
      <c r="A460" s="747" t="s">
        <v>566</v>
      </c>
      <c r="B460" s="748" t="s">
        <v>567</v>
      </c>
      <c r="C460" s="749" t="s">
        <v>592</v>
      </c>
      <c r="D460" s="750" t="s">
        <v>593</v>
      </c>
      <c r="E460" s="751">
        <v>50113001</v>
      </c>
      <c r="F460" s="750" t="s">
        <v>598</v>
      </c>
      <c r="G460" s="749" t="s">
        <v>599</v>
      </c>
      <c r="H460" s="749">
        <v>29938</v>
      </c>
      <c r="I460" s="749">
        <v>29938</v>
      </c>
      <c r="J460" s="749" t="s">
        <v>1148</v>
      </c>
      <c r="K460" s="749" t="s">
        <v>1149</v>
      </c>
      <c r="L460" s="752">
        <v>2063.9399999999996</v>
      </c>
      <c r="M460" s="752">
        <v>5</v>
      </c>
      <c r="N460" s="753">
        <v>10319.699999999999</v>
      </c>
    </row>
    <row r="461" spans="1:14" ht="14.4" customHeight="1" x14ac:dyDescent="0.3">
      <c r="A461" s="747" t="s">
        <v>566</v>
      </c>
      <c r="B461" s="748" t="s">
        <v>567</v>
      </c>
      <c r="C461" s="749" t="s">
        <v>592</v>
      </c>
      <c r="D461" s="750" t="s">
        <v>593</v>
      </c>
      <c r="E461" s="751">
        <v>50113001</v>
      </c>
      <c r="F461" s="750" t="s">
        <v>598</v>
      </c>
      <c r="G461" s="749" t="s">
        <v>599</v>
      </c>
      <c r="H461" s="749">
        <v>930661</v>
      </c>
      <c r="I461" s="749">
        <v>0</v>
      </c>
      <c r="J461" s="749" t="s">
        <v>726</v>
      </c>
      <c r="K461" s="749" t="s">
        <v>568</v>
      </c>
      <c r="L461" s="752">
        <v>310.57779931691147</v>
      </c>
      <c r="M461" s="752">
        <v>5</v>
      </c>
      <c r="N461" s="753">
        <v>1552.8889965845574</v>
      </c>
    </row>
    <row r="462" spans="1:14" ht="14.4" customHeight="1" x14ac:dyDescent="0.3">
      <c r="A462" s="747" t="s">
        <v>566</v>
      </c>
      <c r="B462" s="748" t="s">
        <v>567</v>
      </c>
      <c r="C462" s="749" t="s">
        <v>592</v>
      </c>
      <c r="D462" s="750" t="s">
        <v>593</v>
      </c>
      <c r="E462" s="751">
        <v>50113001</v>
      </c>
      <c r="F462" s="750" t="s">
        <v>598</v>
      </c>
      <c r="G462" s="749" t="s">
        <v>599</v>
      </c>
      <c r="H462" s="749">
        <v>930431</v>
      </c>
      <c r="I462" s="749">
        <v>1000</v>
      </c>
      <c r="J462" s="749" t="s">
        <v>1150</v>
      </c>
      <c r="K462" s="749" t="s">
        <v>568</v>
      </c>
      <c r="L462" s="752">
        <v>116.0853391985772</v>
      </c>
      <c r="M462" s="752">
        <v>2</v>
      </c>
      <c r="N462" s="753">
        <v>232.1706783971544</v>
      </c>
    </row>
    <row r="463" spans="1:14" ht="14.4" customHeight="1" x14ac:dyDescent="0.3">
      <c r="A463" s="747" t="s">
        <v>566</v>
      </c>
      <c r="B463" s="748" t="s">
        <v>567</v>
      </c>
      <c r="C463" s="749" t="s">
        <v>592</v>
      </c>
      <c r="D463" s="750" t="s">
        <v>593</v>
      </c>
      <c r="E463" s="751">
        <v>50113001</v>
      </c>
      <c r="F463" s="750" t="s">
        <v>598</v>
      </c>
      <c r="G463" s="749" t="s">
        <v>599</v>
      </c>
      <c r="H463" s="749">
        <v>930224</v>
      </c>
      <c r="I463" s="749">
        <v>0</v>
      </c>
      <c r="J463" s="749" t="s">
        <v>1151</v>
      </c>
      <c r="K463" s="749" t="s">
        <v>568</v>
      </c>
      <c r="L463" s="752">
        <v>89.877201808441086</v>
      </c>
      <c r="M463" s="752">
        <v>2</v>
      </c>
      <c r="N463" s="753">
        <v>179.75440361688217</v>
      </c>
    </row>
    <row r="464" spans="1:14" ht="14.4" customHeight="1" x14ac:dyDescent="0.3">
      <c r="A464" s="747" t="s">
        <v>566</v>
      </c>
      <c r="B464" s="748" t="s">
        <v>567</v>
      </c>
      <c r="C464" s="749" t="s">
        <v>592</v>
      </c>
      <c r="D464" s="750" t="s">
        <v>593</v>
      </c>
      <c r="E464" s="751">
        <v>50113001</v>
      </c>
      <c r="F464" s="750" t="s">
        <v>598</v>
      </c>
      <c r="G464" s="749" t="s">
        <v>599</v>
      </c>
      <c r="H464" s="749">
        <v>500980</v>
      </c>
      <c r="I464" s="749">
        <v>0</v>
      </c>
      <c r="J464" s="749" t="s">
        <v>1152</v>
      </c>
      <c r="K464" s="749" t="s">
        <v>568</v>
      </c>
      <c r="L464" s="752">
        <v>118.03699393148112</v>
      </c>
      <c r="M464" s="752">
        <v>1</v>
      </c>
      <c r="N464" s="753">
        <v>118.03699393148112</v>
      </c>
    </row>
    <row r="465" spans="1:14" ht="14.4" customHeight="1" x14ac:dyDescent="0.3">
      <c r="A465" s="747" t="s">
        <v>566</v>
      </c>
      <c r="B465" s="748" t="s">
        <v>567</v>
      </c>
      <c r="C465" s="749" t="s">
        <v>592</v>
      </c>
      <c r="D465" s="750" t="s">
        <v>593</v>
      </c>
      <c r="E465" s="751">
        <v>50113001</v>
      </c>
      <c r="F465" s="750" t="s">
        <v>598</v>
      </c>
      <c r="G465" s="749" t="s">
        <v>599</v>
      </c>
      <c r="H465" s="749">
        <v>920056</v>
      </c>
      <c r="I465" s="749">
        <v>0</v>
      </c>
      <c r="J465" s="749" t="s">
        <v>1153</v>
      </c>
      <c r="K465" s="749" t="s">
        <v>568</v>
      </c>
      <c r="L465" s="752">
        <v>547.04890655472923</v>
      </c>
      <c r="M465" s="752">
        <v>4</v>
      </c>
      <c r="N465" s="753">
        <v>2188.1956262189169</v>
      </c>
    </row>
    <row r="466" spans="1:14" ht="14.4" customHeight="1" x14ac:dyDescent="0.3">
      <c r="A466" s="747" t="s">
        <v>566</v>
      </c>
      <c r="B466" s="748" t="s">
        <v>567</v>
      </c>
      <c r="C466" s="749" t="s">
        <v>592</v>
      </c>
      <c r="D466" s="750" t="s">
        <v>593</v>
      </c>
      <c r="E466" s="751">
        <v>50113001</v>
      </c>
      <c r="F466" s="750" t="s">
        <v>598</v>
      </c>
      <c r="G466" s="749" t="s">
        <v>599</v>
      </c>
      <c r="H466" s="749">
        <v>900441</v>
      </c>
      <c r="I466" s="749">
        <v>0</v>
      </c>
      <c r="J466" s="749" t="s">
        <v>1154</v>
      </c>
      <c r="K466" s="749" t="s">
        <v>1155</v>
      </c>
      <c r="L466" s="752">
        <v>191.75503615906794</v>
      </c>
      <c r="M466" s="752">
        <v>1</v>
      </c>
      <c r="N466" s="753">
        <v>191.75503615906794</v>
      </c>
    </row>
    <row r="467" spans="1:14" ht="14.4" customHeight="1" x14ac:dyDescent="0.3">
      <c r="A467" s="747" t="s">
        <v>566</v>
      </c>
      <c r="B467" s="748" t="s">
        <v>567</v>
      </c>
      <c r="C467" s="749" t="s">
        <v>592</v>
      </c>
      <c r="D467" s="750" t="s">
        <v>593</v>
      </c>
      <c r="E467" s="751">
        <v>50113001</v>
      </c>
      <c r="F467" s="750" t="s">
        <v>598</v>
      </c>
      <c r="G467" s="749" t="s">
        <v>599</v>
      </c>
      <c r="H467" s="749">
        <v>930078</v>
      </c>
      <c r="I467" s="749">
        <v>0</v>
      </c>
      <c r="J467" s="749" t="s">
        <v>1156</v>
      </c>
      <c r="K467" s="749" t="s">
        <v>568</v>
      </c>
      <c r="L467" s="752">
        <v>105.27295885206112</v>
      </c>
      <c r="M467" s="752">
        <v>5</v>
      </c>
      <c r="N467" s="753">
        <v>526.36479426030564</v>
      </c>
    </row>
    <row r="468" spans="1:14" ht="14.4" customHeight="1" x14ac:dyDescent="0.3">
      <c r="A468" s="747" t="s">
        <v>566</v>
      </c>
      <c r="B468" s="748" t="s">
        <v>567</v>
      </c>
      <c r="C468" s="749" t="s">
        <v>592</v>
      </c>
      <c r="D468" s="750" t="s">
        <v>593</v>
      </c>
      <c r="E468" s="751">
        <v>50113001</v>
      </c>
      <c r="F468" s="750" t="s">
        <v>598</v>
      </c>
      <c r="G468" s="749" t="s">
        <v>599</v>
      </c>
      <c r="H468" s="749">
        <v>921117</v>
      </c>
      <c r="I468" s="749">
        <v>0</v>
      </c>
      <c r="J468" s="749" t="s">
        <v>1157</v>
      </c>
      <c r="K468" s="749" t="s">
        <v>568</v>
      </c>
      <c r="L468" s="752">
        <v>70.904023289665204</v>
      </c>
      <c r="M468" s="752">
        <v>5</v>
      </c>
      <c r="N468" s="753">
        <v>354.52011644832601</v>
      </c>
    </row>
    <row r="469" spans="1:14" ht="14.4" customHeight="1" x14ac:dyDescent="0.3">
      <c r="A469" s="747" t="s">
        <v>566</v>
      </c>
      <c r="B469" s="748" t="s">
        <v>567</v>
      </c>
      <c r="C469" s="749" t="s">
        <v>592</v>
      </c>
      <c r="D469" s="750" t="s">
        <v>593</v>
      </c>
      <c r="E469" s="751">
        <v>50113001</v>
      </c>
      <c r="F469" s="750" t="s">
        <v>598</v>
      </c>
      <c r="G469" s="749" t="s">
        <v>599</v>
      </c>
      <c r="H469" s="749">
        <v>920361</v>
      </c>
      <c r="I469" s="749">
        <v>0</v>
      </c>
      <c r="J469" s="749" t="s">
        <v>728</v>
      </c>
      <c r="K469" s="749" t="s">
        <v>568</v>
      </c>
      <c r="L469" s="752">
        <v>279.33466624646098</v>
      </c>
      <c r="M469" s="752">
        <v>1</v>
      </c>
      <c r="N469" s="753">
        <v>279.33466624646098</v>
      </c>
    </row>
    <row r="470" spans="1:14" ht="14.4" customHeight="1" x14ac:dyDescent="0.3">
      <c r="A470" s="747" t="s">
        <v>566</v>
      </c>
      <c r="B470" s="748" t="s">
        <v>567</v>
      </c>
      <c r="C470" s="749" t="s">
        <v>592</v>
      </c>
      <c r="D470" s="750" t="s">
        <v>593</v>
      </c>
      <c r="E470" s="751">
        <v>50113001</v>
      </c>
      <c r="F470" s="750" t="s">
        <v>598</v>
      </c>
      <c r="G470" s="749" t="s">
        <v>599</v>
      </c>
      <c r="H470" s="749">
        <v>921251</v>
      </c>
      <c r="I470" s="749">
        <v>0</v>
      </c>
      <c r="J470" s="749" t="s">
        <v>1158</v>
      </c>
      <c r="K470" s="749" t="s">
        <v>568</v>
      </c>
      <c r="L470" s="752">
        <v>68.206706474494482</v>
      </c>
      <c r="M470" s="752">
        <v>3</v>
      </c>
      <c r="N470" s="753">
        <v>204.62011942348343</v>
      </c>
    </row>
    <row r="471" spans="1:14" ht="14.4" customHeight="1" x14ac:dyDescent="0.3">
      <c r="A471" s="747" t="s">
        <v>566</v>
      </c>
      <c r="B471" s="748" t="s">
        <v>567</v>
      </c>
      <c r="C471" s="749" t="s">
        <v>592</v>
      </c>
      <c r="D471" s="750" t="s">
        <v>593</v>
      </c>
      <c r="E471" s="751">
        <v>50113001</v>
      </c>
      <c r="F471" s="750" t="s">
        <v>598</v>
      </c>
      <c r="G471" s="749" t="s">
        <v>599</v>
      </c>
      <c r="H471" s="749">
        <v>843067</v>
      </c>
      <c r="I471" s="749">
        <v>0</v>
      </c>
      <c r="J471" s="749" t="s">
        <v>730</v>
      </c>
      <c r="K471" s="749" t="s">
        <v>568</v>
      </c>
      <c r="L471" s="752">
        <v>379.67975607382033</v>
      </c>
      <c r="M471" s="752">
        <v>4</v>
      </c>
      <c r="N471" s="753">
        <v>1518.7190242952813</v>
      </c>
    </row>
    <row r="472" spans="1:14" ht="14.4" customHeight="1" x14ac:dyDescent="0.3">
      <c r="A472" s="747" t="s">
        <v>566</v>
      </c>
      <c r="B472" s="748" t="s">
        <v>567</v>
      </c>
      <c r="C472" s="749" t="s">
        <v>592</v>
      </c>
      <c r="D472" s="750" t="s">
        <v>593</v>
      </c>
      <c r="E472" s="751">
        <v>50113001</v>
      </c>
      <c r="F472" s="750" t="s">
        <v>598</v>
      </c>
      <c r="G472" s="749" t="s">
        <v>608</v>
      </c>
      <c r="H472" s="749">
        <v>848722</v>
      </c>
      <c r="I472" s="749">
        <v>151057</v>
      </c>
      <c r="J472" s="749" t="s">
        <v>1159</v>
      </c>
      <c r="K472" s="749" t="s">
        <v>1160</v>
      </c>
      <c r="L472" s="752">
        <v>416.0100000000001</v>
      </c>
      <c r="M472" s="752">
        <v>1</v>
      </c>
      <c r="N472" s="753">
        <v>416.0100000000001</v>
      </c>
    </row>
    <row r="473" spans="1:14" ht="14.4" customHeight="1" x14ac:dyDescent="0.3">
      <c r="A473" s="747" t="s">
        <v>566</v>
      </c>
      <c r="B473" s="748" t="s">
        <v>567</v>
      </c>
      <c r="C473" s="749" t="s">
        <v>592</v>
      </c>
      <c r="D473" s="750" t="s">
        <v>593</v>
      </c>
      <c r="E473" s="751">
        <v>50113001</v>
      </c>
      <c r="F473" s="750" t="s">
        <v>598</v>
      </c>
      <c r="G473" s="749" t="s">
        <v>599</v>
      </c>
      <c r="H473" s="749">
        <v>188217</v>
      </c>
      <c r="I473" s="749">
        <v>88217</v>
      </c>
      <c r="J473" s="749" t="s">
        <v>732</v>
      </c>
      <c r="K473" s="749" t="s">
        <v>733</v>
      </c>
      <c r="L473" s="752">
        <v>127.935</v>
      </c>
      <c r="M473" s="752">
        <v>4</v>
      </c>
      <c r="N473" s="753">
        <v>511.74</v>
      </c>
    </row>
    <row r="474" spans="1:14" ht="14.4" customHeight="1" x14ac:dyDescent="0.3">
      <c r="A474" s="747" t="s">
        <v>566</v>
      </c>
      <c r="B474" s="748" t="s">
        <v>567</v>
      </c>
      <c r="C474" s="749" t="s">
        <v>592</v>
      </c>
      <c r="D474" s="750" t="s">
        <v>593</v>
      </c>
      <c r="E474" s="751">
        <v>50113001</v>
      </c>
      <c r="F474" s="750" t="s">
        <v>598</v>
      </c>
      <c r="G474" s="749" t="s">
        <v>599</v>
      </c>
      <c r="H474" s="749">
        <v>188219</v>
      </c>
      <c r="I474" s="749">
        <v>88219</v>
      </c>
      <c r="J474" s="749" t="s">
        <v>939</v>
      </c>
      <c r="K474" s="749" t="s">
        <v>940</v>
      </c>
      <c r="L474" s="752">
        <v>140.83500000000001</v>
      </c>
      <c r="M474" s="752">
        <v>6</v>
      </c>
      <c r="N474" s="753">
        <v>845.0100000000001</v>
      </c>
    </row>
    <row r="475" spans="1:14" ht="14.4" customHeight="1" x14ac:dyDescent="0.3">
      <c r="A475" s="747" t="s">
        <v>566</v>
      </c>
      <c r="B475" s="748" t="s">
        <v>567</v>
      </c>
      <c r="C475" s="749" t="s">
        <v>592</v>
      </c>
      <c r="D475" s="750" t="s">
        <v>593</v>
      </c>
      <c r="E475" s="751">
        <v>50113001</v>
      </c>
      <c r="F475" s="750" t="s">
        <v>598</v>
      </c>
      <c r="G475" s="749" t="s">
        <v>599</v>
      </c>
      <c r="H475" s="749">
        <v>118489</v>
      </c>
      <c r="I475" s="749">
        <v>18489</v>
      </c>
      <c r="J475" s="749" t="s">
        <v>1161</v>
      </c>
      <c r="K475" s="749" t="s">
        <v>1162</v>
      </c>
      <c r="L475" s="752">
        <v>360.17999999999989</v>
      </c>
      <c r="M475" s="752">
        <v>1</v>
      </c>
      <c r="N475" s="753">
        <v>360.17999999999989</v>
      </c>
    </row>
    <row r="476" spans="1:14" ht="14.4" customHeight="1" x14ac:dyDescent="0.3">
      <c r="A476" s="747" t="s">
        <v>566</v>
      </c>
      <c r="B476" s="748" t="s">
        <v>567</v>
      </c>
      <c r="C476" s="749" t="s">
        <v>592</v>
      </c>
      <c r="D476" s="750" t="s">
        <v>593</v>
      </c>
      <c r="E476" s="751">
        <v>50113001</v>
      </c>
      <c r="F476" s="750" t="s">
        <v>598</v>
      </c>
      <c r="G476" s="749" t="s">
        <v>608</v>
      </c>
      <c r="H476" s="749">
        <v>149910</v>
      </c>
      <c r="I476" s="749">
        <v>49910</v>
      </c>
      <c r="J476" s="749" t="s">
        <v>1163</v>
      </c>
      <c r="K476" s="749" t="s">
        <v>1164</v>
      </c>
      <c r="L476" s="752">
        <v>98.06</v>
      </c>
      <c r="M476" s="752">
        <v>2</v>
      </c>
      <c r="N476" s="753">
        <v>196.12</v>
      </c>
    </row>
    <row r="477" spans="1:14" ht="14.4" customHeight="1" x14ac:dyDescent="0.3">
      <c r="A477" s="747" t="s">
        <v>566</v>
      </c>
      <c r="B477" s="748" t="s">
        <v>567</v>
      </c>
      <c r="C477" s="749" t="s">
        <v>592</v>
      </c>
      <c r="D477" s="750" t="s">
        <v>593</v>
      </c>
      <c r="E477" s="751">
        <v>50113001</v>
      </c>
      <c r="F477" s="750" t="s">
        <v>598</v>
      </c>
      <c r="G477" s="749" t="s">
        <v>599</v>
      </c>
      <c r="H477" s="749">
        <v>147476</v>
      </c>
      <c r="I477" s="749">
        <v>47476</v>
      </c>
      <c r="J477" s="749" t="s">
        <v>1165</v>
      </c>
      <c r="K477" s="749" t="s">
        <v>1166</v>
      </c>
      <c r="L477" s="752">
        <v>86.71</v>
      </c>
      <c r="M477" s="752">
        <v>1</v>
      </c>
      <c r="N477" s="753">
        <v>86.71</v>
      </c>
    </row>
    <row r="478" spans="1:14" ht="14.4" customHeight="1" x14ac:dyDescent="0.3">
      <c r="A478" s="747" t="s">
        <v>566</v>
      </c>
      <c r="B478" s="748" t="s">
        <v>567</v>
      </c>
      <c r="C478" s="749" t="s">
        <v>592</v>
      </c>
      <c r="D478" s="750" t="s">
        <v>593</v>
      </c>
      <c r="E478" s="751">
        <v>50113001</v>
      </c>
      <c r="F478" s="750" t="s">
        <v>598</v>
      </c>
      <c r="G478" s="749" t="s">
        <v>608</v>
      </c>
      <c r="H478" s="749">
        <v>115316</v>
      </c>
      <c r="I478" s="749">
        <v>15316</v>
      </c>
      <c r="J478" s="749" t="s">
        <v>736</v>
      </c>
      <c r="K478" s="749" t="s">
        <v>737</v>
      </c>
      <c r="L478" s="752">
        <v>18.98</v>
      </c>
      <c r="M478" s="752">
        <v>1</v>
      </c>
      <c r="N478" s="753">
        <v>18.98</v>
      </c>
    </row>
    <row r="479" spans="1:14" ht="14.4" customHeight="1" x14ac:dyDescent="0.3">
      <c r="A479" s="747" t="s">
        <v>566</v>
      </c>
      <c r="B479" s="748" t="s">
        <v>567</v>
      </c>
      <c r="C479" s="749" t="s">
        <v>592</v>
      </c>
      <c r="D479" s="750" t="s">
        <v>593</v>
      </c>
      <c r="E479" s="751">
        <v>50113001</v>
      </c>
      <c r="F479" s="750" t="s">
        <v>598</v>
      </c>
      <c r="G479" s="749" t="s">
        <v>599</v>
      </c>
      <c r="H479" s="749">
        <v>67558</v>
      </c>
      <c r="I479" s="749">
        <v>67558</v>
      </c>
      <c r="J479" s="749" t="s">
        <v>738</v>
      </c>
      <c r="K479" s="749" t="s">
        <v>739</v>
      </c>
      <c r="L479" s="752">
        <v>27.49</v>
      </c>
      <c r="M479" s="752">
        <v>5</v>
      </c>
      <c r="N479" s="753">
        <v>137.44999999999999</v>
      </c>
    </row>
    <row r="480" spans="1:14" ht="14.4" customHeight="1" x14ac:dyDescent="0.3">
      <c r="A480" s="747" t="s">
        <v>566</v>
      </c>
      <c r="B480" s="748" t="s">
        <v>567</v>
      </c>
      <c r="C480" s="749" t="s">
        <v>592</v>
      </c>
      <c r="D480" s="750" t="s">
        <v>593</v>
      </c>
      <c r="E480" s="751">
        <v>50113001</v>
      </c>
      <c r="F480" s="750" t="s">
        <v>598</v>
      </c>
      <c r="G480" s="749" t="s">
        <v>599</v>
      </c>
      <c r="H480" s="749">
        <v>117992</v>
      </c>
      <c r="I480" s="749">
        <v>17992</v>
      </c>
      <c r="J480" s="749" t="s">
        <v>740</v>
      </c>
      <c r="K480" s="749" t="s">
        <v>741</v>
      </c>
      <c r="L480" s="752">
        <v>94.339999999999989</v>
      </c>
      <c r="M480" s="752">
        <v>1</v>
      </c>
      <c r="N480" s="753">
        <v>94.339999999999989</v>
      </c>
    </row>
    <row r="481" spans="1:14" ht="14.4" customHeight="1" x14ac:dyDescent="0.3">
      <c r="A481" s="747" t="s">
        <v>566</v>
      </c>
      <c r="B481" s="748" t="s">
        <v>567</v>
      </c>
      <c r="C481" s="749" t="s">
        <v>592</v>
      </c>
      <c r="D481" s="750" t="s">
        <v>593</v>
      </c>
      <c r="E481" s="751">
        <v>50113001</v>
      </c>
      <c r="F481" s="750" t="s">
        <v>598</v>
      </c>
      <c r="G481" s="749" t="s">
        <v>599</v>
      </c>
      <c r="H481" s="749">
        <v>100498</v>
      </c>
      <c r="I481" s="749">
        <v>498</v>
      </c>
      <c r="J481" s="749" t="s">
        <v>742</v>
      </c>
      <c r="K481" s="749" t="s">
        <v>743</v>
      </c>
      <c r="L481" s="752">
        <v>105.32379310344827</v>
      </c>
      <c r="M481" s="752">
        <v>29</v>
      </c>
      <c r="N481" s="753">
        <v>3054.39</v>
      </c>
    </row>
    <row r="482" spans="1:14" ht="14.4" customHeight="1" x14ac:dyDescent="0.3">
      <c r="A482" s="747" t="s">
        <v>566</v>
      </c>
      <c r="B482" s="748" t="s">
        <v>567</v>
      </c>
      <c r="C482" s="749" t="s">
        <v>592</v>
      </c>
      <c r="D482" s="750" t="s">
        <v>593</v>
      </c>
      <c r="E482" s="751">
        <v>50113001</v>
      </c>
      <c r="F482" s="750" t="s">
        <v>598</v>
      </c>
      <c r="G482" s="749" t="s">
        <v>599</v>
      </c>
      <c r="H482" s="749">
        <v>100499</v>
      </c>
      <c r="I482" s="749">
        <v>499</v>
      </c>
      <c r="J482" s="749" t="s">
        <v>742</v>
      </c>
      <c r="K482" s="749" t="s">
        <v>1034</v>
      </c>
      <c r="L482" s="752">
        <v>113.18000000000002</v>
      </c>
      <c r="M482" s="752">
        <v>5</v>
      </c>
      <c r="N482" s="753">
        <v>565.90000000000009</v>
      </c>
    </row>
    <row r="483" spans="1:14" ht="14.4" customHeight="1" x14ac:dyDescent="0.3">
      <c r="A483" s="747" t="s">
        <v>566</v>
      </c>
      <c r="B483" s="748" t="s">
        <v>567</v>
      </c>
      <c r="C483" s="749" t="s">
        <v>592</v>
      </c>
      <c r="D483" s="750" t="s">
        <v>593</v>
      </c>
      <c r="E483" s="751">
        <v>50113001</v>
      </c>
      <c r="F483" s="750" t="s">
        <v>598</v>
      </c>
      <c r="G483" s="749" t="s">
        <v>599</v>
      </c>
      <c r="H483" s="749">
        <v>102547</v>
      </c>
      <c r="I483" s="749">
        <v>2547</v>
      </c>
      <c r="J483" s="749" t="s">
        <v>945</v>
      </c>
      <c r="K483" s="749" t="s">
        <v>1167</v>
      </c>
      <c r="L483" s="752">
        <v>44.45000000000001</v>
      </c>
      <c r="M483" s="752">
        <v>6</v>
      </c>
      <c r="N483" s="753">
        <v>266.70000000000005</v>
      </c>
    </row>
    <row r="484" spans="1:14" ht="14.4" customHeight="1" x14ac:dyDescent="0.3">
      <c r="A484" s="747" t="s">
        <v>566</v>
      </c>
      <c r="B484" s="748" t="s">
        <v>567</v>
      </c>
      <c r="C484" s="749" t="s">
        <v>592</v>
      </c>
      <c r="D484" s="750" t="s">
        <v>593</v>
      </c>
      <c r="E484" s="751">
        <v>50113001</v>
      </c>
      <c r="F484" s="750" t="s">
        <v>598</v>
      </c>
      <c r="G484" s="749" t="s">
        <v>599</v>
      </c>
      <c r="H484" s="749">
        <v>225168</v>
      </c>
      <c r="I484" s="749">
        <v>225168</v>
      </c>
      <c r="J484" s="749" t="s">
        <v>945</v>
      </c>
      <c r="K484" s="749" t="s">
        <v>946</v>
      </c>
      <c r="L484" s="752">
        <v>64.086097560975603</v>
      </c>
      <c r="M484" s="752">
        <v>41</v>
      </c>
      <c r="N484" s="753">
        <v>2627.5299999999997</v>
      </c>
    </row>
    <row r="485" spans="1:14" ht="14.4" customHeight="1" x14ac:dyDescent="0.3">
      <c r="A485" s="747" t="s">
        <v>566</v>
      </c>
      <c r="B485" s="748" t="s">
        <v>567</v>
      </c>
      <c r="C485" s="749" t="s">
        <v>592</v>
      </c>
      <c r="D485" s="750" t="s">
        <v>593</v>
      </c>
      <c r="E485" s="751">
        <v>50113001</v>
      </c>
      <c r="F485" s="750" t="s">
        <v>598</v>
      </c>
      <c r="G485" s="749" t="s">
        <v>599</v>
      </c>
      <c r="H485" s="749">
        <v>225169</v>
      </c>
      <c r="I485" s="749">
        <v>225169</v>
      </c>
      <c r="J485" s="749" t="s">
        <v>945</v>
      </c>
      <c r="K485" s="749" t="s">
        <v>1167</v>
      </c>
      <c r="L485" s="752">
        <v>44.792307692307688</v>
      </c>
      <c r="M485" s="752">
        <v>13</v>
      </c>
      <c r="N485" s="753">
        <v>582.29999999999995</v>
      </c>
    </row>
    <row r="486" spans="1:14" ht="14.4" customHeight="1" x14ac:dyDescent="0.3">
      <c r="A486" s="747" t="s">
        <v>566</v>
      </c>
      <c r="B486" s="748" t="s">
        <v>567</v>
      </c>
      <c r="C486" s="749" t="s">
        <v>592</v>
      </c>
      <c r="D486" s="750" t="s">
        <v>593</v>
      </c>
      <c r="E486" s="751">
        <v>50113001</v>
      </c>
      <c r="F486" s="750" t="s">
        <v>598</v>
      </c>
      <c r="G486" s="749" t="s">
        <v>608</v>
      </c>
      <c r="H486" s="749">
        <v>201290</v>
      </c>
      <c r="I486" s="749">
        <v>201290</v>
      </c>
      <c r="J486" s="749" t="s">
        <v>947</v>
      </c>
      <c r="K486" s="749" t="s">
        <v>805</v>
      </c>
      <c r="L486" s="752">
        <v>43.420000000000009</v>
      </c>
      <c r="M486" s="752">
        <v>9</v>
      </c>
      <c r="N486" s="753">
        <v>390.78000000000009</v>
      </c>
    </row>
    <row r="487" spans="1:14" ht="14.4" customHeight="1" x14ac:dyDescent="0.3">
      <c r="A487" s="747" t="s">
        <v>566</v>
      </c>
      <c r="B487" s="748" t="s">
        <v>567</v>
      </c>
      <c r="C487" s="749" t="s">
        <v>592</v>
      </c>
      <c r="D487" s="750" t="s">
        <v>593</v>
      </c>
      <c r="E487" s="751">
        <v>50113001</v>
      </c>
      <c r="F487" s="750" t="s">
        <v>598</v>
      </c>
      <c r="G487" s="749" t="s">
        <v>608</v>
      </c>
      <c r="H487" s="749">
        <v>140373</v>
      </c>
      <c r="I487" s="749">
        <v>40373</v>
      </c>
      <c r="J487" s="749" t="s">
        <v>1168</v>
      </c>
      <c r="K487" s="749" t="s">
        <v>1169</v>
      </c>
      <c r="L487" s="752">
        <v>180.64000000000001</v>
      </c>
      <c r="M487" s="752">
        <v>1</v>
      </c>
      <c r="N487" s="753">
        <v>180.64000000000001</v>
      </c>
    </row>
    <row r="488" spans="1:14" ht="14.4" customHeight="1" x14ac:dyDescent="0.3">
      <c r="A488" s="747" t="s">
        <v>566</v>
      </c>
      <c r="B488" s="748" t="s">
        <v>567</v>
      </c>
      <c r="C488" s="749" t="s">
        <v>592</v>
      </c>
      <c r="D488" s="750" t="s">
        <v>593</v>
      </c>
      <c r="E488" s="751">
        <v>50113001</v>
      </c>
      <c r="F488" s="750" t="s">
        <v>598</v>
      </c>
      <c r="G488" s="749" t="s">
        <v>599</v>
      </c>
      <c r="H488" s="749">
        <v>100502</v>
      </c>
      <c r="I488" s="749">
        <v>502</v>
      </c>
      <c r="J488" s="749" t="s">
        <v>744</v>
      </c>
      <c r="K488" s="749" t="s">
        <v>745</v>
      </c>
      <c r="L488" s="752">
        <v>238.66285714285712</v>
      </c>
      <c r="M488" s="752">
        <v>7</v>
      </c>
      <c r="N488" s="753">
        <v>1670.6399999999999</v>
      </c>
    </row>
    <row r="489" spans="1:14" ht="14.4" customHeight="1" x14ac:dyDescent="0.3">
      <c r="A489" s="747" t="s">
        <v>566</v>
      </c>
      <c r="B489" s="748" t="s">
        <v>567</v>
      </c>
      <c r="C489" s="749" t="s">
        <v>592</v>
      </c>
      <c r="D489" s="750" t="s">
        <v>593</v>
      </c>
      <c r="E489" s="751">
        <v>50113001</v>
      </c>
      <c r="F489" s="750" t="s">
        <v>598</v>
      </c>
      <c r="G489" s="749" t="s">
        <v>608</v>
      </c>
      <c r="H489" s="749">
        <v>127738</v>
      </c>
      <c r="I489" s="749">
        <v>127738</v>
      </c>
      <c r="J489" s="749" t="s">
        <v>1170</v>
      </c>
      <c r="K489" s="749" t="s">
        <v>1171</v>
      </c>
      <c r="L489" s="752">
        <v>95.370000000000033</v>
      </c>
      <c r="M489" s="752">
        <v>133</v>
      </c>
      <c r="N489" s="753">
        <v>12684.210000000005</v>
      </c>
    </row>
    <row r="490" spans="1:14" ht="14.4" customHeight="1" x14ac:dyDescent="0.3">
      <c r="A490" s="747" t="s">
        <v>566</v>
      </c>
      <c r="B490" s="748" t="s">
        <v>567</v>
      </c>
      <c r="C490" s="749" t="s">
        <v>592</v>
      </c>
      <c r="D490" s="750" t="s">
        <v>593</v>
      </c>
      <c r="E490" s="751">
        <v>50113001</v>
      </c>
      <c r="F490" s="750" t="s">
        <v>598</v>
      </c>
      <c r="G490" s="749" t="s">
        <v>599</v>
      </c>
      <c r="H490" s="749">
        <v>111485</v>
      </c>
      <c r="I490" s="749">
        <v>11485</v>
      </c>
      <c r="J490" s="749" t="s">
        <v>1172</v>
      </c>
      <c r="K490" s="749" t="s">
        <v>768</v>
      </c>
      <c r="L490" s="752">
        <v>103.06333333333332</v>
      </c>
      <c r="M490" s="752">
        <v>3</v>
      </c>
      <c r="N490" s="753">
        <v>309.18999999999994</v>
      </c>
    </row>
    <row r="491" spans="1:14" ht="14.4" customHeight="1" x14ac:dyDescent="0.3">
      <c r="A491" s="747" t="s">
        <v>566</v>
      </c>
      <c r="B491" s="748" t="s">
        <v>567</v>
      </c>
      <c r="C491" s="749" t="s">
        <v>592</v>
      </c>
      <c r="D491" s="750" t="s">
        <v>593</v>
      </c>
      <c r="E491" s="751">
        <v>50113001</v>
      </c>
      <c r="F491" s="750" t="s">
        <v>598</v>
      </c>
      <c r="G491" s="749" t="s">
        <v>599</v>
      </c>
      <c r="H491" s="749">
        <v>501455</v>
      </c>
      <c r="I491" s="749">
        <v>0</v>
      </c>
      <c r="J491" s="749" t="s">
        <v>1173</v>
      </c>
      <c r="K491" s="749" t="s">
        <v>1174</v>
      </c>
      <c r="L491" s="752">
        <v>80.37</v>
      </c>
      <c r="M491" s="752">
        <v>5</v>
      </c>
      <c r="N491" s="753">
        <v>401.85</v>
      </c>
    </row>
    <row r="492" spans="1:14" ht="14.4" customHeight="1" x14ac:dyDescent="0.3">
      <c r="A492" s="747" t="s">
        <v>566</v>
      </c>
      <c r="B492" s="748" t="s">
        <v>567</v>
      </c>
      <c r="C492" s="749" t="s">
        <v>592</v>
      </c>
      <c r="D492" s="750" t="s">
        <v>593</v>
      </c>
      <c r="E492" s="751">
        <v>50113001</v>
      </c>
      <c r="F492" s="750" t="s">
        <v>598</v>
      </c>
      <c r="G492" s="749" t="s">
        <v>599</v>
      </c>
      <c r="H492" s="749">
        <v>100283</v>
      </c>
      <c r="I492" s="749">
        <v>100283</v>
      </c>
      <c r="J492" s="749" t="s">
        <v>1175</v>
      </c>
      <c r="K492" s="749" t="s">
        <v>1176</v>
      </c>
      <c r="L492" s="752">
        <v>84.24</v>
      </c>
      <c r="M492" s="752">
        <v>1</v>
      </c>
      <c r="N492" s="753">
        <v>84.24</v>
      </c>
    </row>
    <row r="493" spans="1:14" ht="14.4" customHeight="1" x14ac:dyDescent="0.3">
      <c r="A493" s="747" t="s">
        <v>566</v>
      </c>
      <c r="B493" s="748" t="s">
        <v>567</v>
      </c>
      <c r="C493" s="749" t="s">
        <v>592</v>
      </c>
      <c r="D493" s="750" t="s">
        <v>593</v>
      </c>
      <c r="E493" s="751">
        <v>50113001</v>
      </c>
      <c r="F493" s="750" t="s">
        <v>598</v>
      </c>
      <c r="G493" s="749" t="s">
        <v>599</v>
      </c>
      <c r="H493" s="749">
        <v>157525</v>
      </c>
      <c r="I493" s="749">
        <v>57525</v>
      </c>
      <c r="J493" s="749" t="s">
        <v>1177</v>
      </c>
      <c r="K493" s="749" t="s">
        <v>1178</v>
      </c>
      <c r="L493" s="752">
        <v>97.54000000000002</v>
      </c>
      <c r="M493" s="752">
        <v>2</v>
      </c>
      <c r="N493" s="753">
        <v>195.08000000000004</v>
      </c>
    </row>
    <row r="494" spans="1:14" ht="14.4" customHeight="1" x14ac:dyDescent="0.3">
      <c r="A494" s="747" t="s">
        <v>566</v>
      </c>
      <c r="B494" s="748" t="s">
        <v>567</v>
      </c>
      <c r="C494" s="749" t="s">
        <v>592</v>
      </c>
      <c r="D494" s="750" t="s">
        <v>593</v>
      </c>
      <c r="E494" s="751">
        <v>50113001</v>
      </c>
      <c r="F494" s="750" t="s">
        <v>598</v>
      </c>
      <c r="G494" s="749" t="s">
        <v>599</v>
      </c>
      <c r="H494" s="749">
        <v>100513</v>
      </c>
      <c r="I494" s="749">
        <v>513</v>
      </c>
      <c r="J494" s="749" t="s">
        <v>751</v>
      </c>
      <c r="K494" s="749" t="s">
        <v>743</v>
      </c>
      <c r="L494" s="752">
        <v>56.784109589041094</v>
      </c>
      <c r="M494" s="752">
        <v>73</v>
      </c>
      <c r="N494" s="753">
        <v>4145.24</v>
      </c>
    </row>
    <row r="495" spans="1:14" ht="14.4" customHeight="1" x14ac:dyDescent="0.3">
      <c r="A495" s="747" t="s">
        <v>566</v>
      </c>
      <c r="B495" s="748" t="s">
        <v>567</v>
      </c>
      <c r="C495" s="749" t="s">
        <v>592</v>
      </c>
      <c r="D495" s="750" t="s">
        <v>593</v>
      </c>
      <c r="E495" s="751">
        <v>50113001</v>
      </c>
      <c r="F495" s="750" t="s">
        <v>598</v>
      </c>
      <c r="G495" s="749" t="s">
        <v>608</v>
      </c>
      <c r="H495" s="749">
        <v>191788</v>
      </c>
      <c r="I495" s="749">
        <v>91788</v>
      </c>
      <c r="J495" s="749" t="s">
        <v>752</v>
      </c>
      <c r="K495" s="749" t="s">
        <v>753</v>
      </c>
      <c r="L495" s="752">
        <v>9.2300000000000022</v>
      </c>
      <c r="M495" s="752">
        <v>4</v>
      </c>
      <c r="N495" s="753">
        <v>36.920000000000009</v>
      </c>
    </row>
    <row r="496" spans="1:14" ht="14.4" customHeight="1" x14ac:dyDescent="0.3">
      <c r="A496" s="747" t="s">
        <v>566</v>
      </c>
      <c r="B496" s="748" t="s">
        <v>567</v>
      </c>
      <c r="C496" s="749" t="s">
        <v>592</v>
      </c>
      <c r="D496" s="750" t="s">
        <v>593</v>
      </c>
      <c r="E496" s="751">
        <v>50113001</v>
      </c>
      <c r="F496" s="750" t="s">
        <v>598</v>
      </c>
      <c r="G496" s="749" t="s">
        <v>599</v>
      </c>
      <c r="H496" s="749">
        <v>184400</v>
      </c>
      <c r="I496" s="749">
        <v>84400</v>
      </c>
      <c r="J496" s="749" t="s">
        <v>1179</v>
      </c>
      <c r="K496" s="749" t="s">
        <v>1180</v>
      </c>
      <c r="L496" s="752">
        <v>671.58</v>
      </c>
      <c r="M496" s="752">
        <v>1</v>
      </c>
      <c r="N496" s="753">
        <v>671.58</v>
      </c>
    </row>
    <row r="497" spans="1:14" ht="14.4" customHeight="1" x14ac:dyDescent="0.3">
      <c r="A497" s="747" t="s">
        <v>566</v>
      </c>
      <c r="B497" s="748" t="s">
        <v>567</v>
      </c>
      <c r="C497" s="749" t="s">
        <v>592</v>
      </c>
      <c r="D497" s="750" t="s">
        <v>593</v>
      </c>
      <c r="E497" s="751">
        <v>50113001</v>
      </c>
      <c r="F497" s="750" t="s">
        <v>598</v>
      </c>
      <c r="G497" s="749" t="s">
        <v>599</v>
      </c>
      <c r="H497" s="749">
        <v>188860</v>
      </c>
      <c r="I497" s="749">
        <v>154078</v>
      </c>
      <c r="J497" s="749" t="s">
        <v>957</v>
      </c>
      <c r="K497" s="749" t="s">
        <v>958</v>
      </c>
      <c r="L497" s="752">
        <v>834.78000000000009</v>
      </c>
      <c r="M497" s="752">
        <v>5</v>
      </c>
      <c r="N497" s="753">
        <v>4173.9000000000005</v>
      </c>
    </row>
    <row r="498" spans="1:14" ht="14.4" customHeight="1" x14ac:dyDescent="0.3">
      <c r="A498" s="747" t="s">
        <v>566</v>
      </c>
      <c r="B498" s="748" t="s">
        <v>567</v>
      </c>
      <c r="C498" s="749" t="s">
        <v>592</v>
      </c>
      <c r="D498" s="750" t="s">
        <v>593</v>
      </c>
      <c r="E498" s="751">
        <v>50113001</v>
      </c>
      <c r="F498" s="750" t="s">
        <v>598</v>
      </c>
      <c r="G498" s="749" t="s">
        <v>599</v>
      </c>
      <c r="H498" s="749">
        <v>104307</v>
      </c>
      <c r="I498" s="749">
        <v>4307</v>
      </c>
      <c r="J498" s="749" t="s">
        <v>1181</v>
      </c>
      <c r="K498" s="749" t="s">
        <v>1182</v>
      </c>
      <c r="L498" s="752">
        <v>351.19804123711344</v>
      </c>
      <c r="M498" s="752">
        <v>97</v>
      </c>
      <c r="N498" s="753">
        <v>34066.210000000006</v>
      </c>
    </row>
    <row r="499" spans="1:14" ht="14.4" customHeight="1" x14ac:dyDescent="0.3">
      <c r="A499" s="747" t="s">
        <v>566</v>
      </c>
      <c r="B499" s="748" t="s">
        <v>567</v>
      </c>
      <c r="C499" s="749" t="s">
        <v>592</v>
      </c>
      <c r="D499" s="750" t="s">
        <v>593</v>
      </c>
      <c r="E499" s="751">
        <v>50113001</v>
      </c>
      <c r="F499" s="750" t="s">
        <v>598</v>
      </c>
      <c r="G499" s="749" t="s">
        <v>599</v>
      </c>
      <c r="H499" s="749">
        <v>501544</v>
      </c>
      <c r="I499" s="749">
        <v>0</v>
      </c>
      <c r="J499" s="749" t="s">
        <v>1183</v>
      </c>
      <c r="K499" s="749" t="s">
        <v>1184</v>
      </c>
      <c r="L499" s="752">
        <v>330</v>
      </c>
      <c r="M499" s="752">
        <v>30</v>
      </c>
      <c r="N499" s="753">
        <v>9900</v>
      </c>
    </row>
    <row r="500" spans="1:14" ht="14.4" customHeight="1" x14ac:dyDescent="0.3">
      <c r="A500" s="747" t="s">
        <v>566</v>
      </c>
      <c r="B500" s="748" t="s">
        <v>567</v>
      </c>
      <c r="C500" s="749" t="s">
        <v>592</v>
      </c>
      <c r="D500" s="750" t="s">
        <v>593</v>
      </c>
      <c r="E500" s="751">
        <v>50113001</v>
      </c>
      <c r="F500" s="750" t="s">
        <v>598</v>
      </c>
      <c r="G500" s="749" t="s">
        <v>599</v>
      </c>
      <c r="H500" s="749">
        <v>100536</v>
      </c>
      <c r="I500" s="749">
        <v>536</v>
      </c>
      <c r="J500" s="749" t="s">
        <v>756</v>
      </c>
      <c r="K500" s="749" t="s">
        <v>605</v>
      </c>
      <c r="L500" s="752">
        <v>140.24181818181825</v>
      </c>
      <c r="M500" s="752">
        <v>550</v>
      </c>
      <c r="N500" s="753">
        <v>77133.000000000029</v>
      </c>
    </row>
    <row r="501" spans="1:14" ht="14.4" customHeight="1" x14ac:dyDescent="0.3">
      <c r="A501" s="747" t="s">
        <v>566</v>
      </c>
      <c r="B501" s="748" t="s">
        <v>567</v>
      </c>
      <c r="C501" s="749" t="s">
        <v>592</v>
      </c>
      <c r="D501" s="750" t="s">
        <v>593</v>
      </c>
      <c r="E501" s="751">
        <v>50113001</v>
      </c>
      <c r="F501" s="750" t="s">
        <v>598</v>
      </c>
      <c r="G501" s="749" t="s">
        <v>608</v>
      </c>
      <c r="H501" s="749">
        <v>107981</v>
      </c>
      <c r="I501" s="749">
        <v>7981</v>
      </c>
      <c r="J501" s="749" t="s">
        <v>757</v>
      </c>
      <c r="K501" s="749" t="s">
        <v>758</v>
      </c>
      <c r="L501" s="752">
        <v>50.64</v>
      </c>
      <c r="M501" s="752">
        <v>8</v>
      </c>
      <c r="N501" s="753">
        <v>405.12</v>
      </c>
    </row>
    <row r="502" spans="1:14" ht="14.4" customHeight="1" x14ac:dyDescent="0.3">
      <c r="A502" s="747" t="s">
        <v>566</v>
      </c>
      <c r="B502" s="748" t="s">
        <v>567</v>
      </c>
      <c r="C502" s="749" t="s">
        <v>592</v>
      </c>
      <c r="D502" s="750" t="s">
        <v>593</v>
      </c>
      <c r="E502" s="751">
        <v>50113001</v>
      </c>
      <c r="F502" s="750" t="s">
        <v>598</v>
      </c>
      <c r="G502" s="749" t="s">
        <v>608</v>
      </c>
      <c r="H502" s="749">
        <v>155823</v>
      </c>
      <c r="I502" s="749">
        <v>55823</v>
      </c>
      <c r="J502" s="749" t="s">
        <v>757</v>
      </c>
      <c r="K502" s="749" t="s">
        <v>759</v>
      </c>
      <c r="L502" s="752">
        <v>33.47</v>
      </c>
      <c r="M502" s="752">
        <v>22</v>
      </c>
      <c r="N502" s="753">
        <v>736.34</v>
      </c>
    </row>
    <row r="503" spans="1:14" ht="14.4" customHeight="1" x14ac:dyDescent="0.3">
      <c r="A503" s="747" t="s">
        <v>566</v>
      </c>
      <c r="B503" s="748" t="s">
        <v>567</v>
      </c>
      <c r="C503" s="749" t="s">
        <v>592</v>
      </c>
      <c r="D503" s="750" t="s">
        <v>593</v>
      </c>
      <c r="E503" s="751">
        <v>50113001</v>
      </c>
      <c r="F503" s="750" t="s">
        <v>598</v>
      </c>
      <c r="G503" s="749" t="s">
        <v>608</v>
      </c>
      <c r="H503" s="749">
        <v>155824</v>
      </c>
      <c r="I503" s="749">
        <v>55824</v>
      </c>
      <c r="J503" s="749" t="s">
        <v>757</v>
      </c>
      <c r="K503" s="749" t="s">
        <v>760</v>
      </c>
      <c r="L503" s="752">
        <v>50.69625000000002</v>
      </c>
      <c r="M503" s="752">
        <v>16</v>
      </c>
      <c r="N503" s="753">
        <v>811.14000000000033</v>
      </c>
    </row>
    <row r="504" spans="1:14" ht="14.4" customHeight="1" x14ac:dyDescent="0.3">
      <c r="A504" s="747" t="s">
        <v>566</v>
      </c>
      <c r="B504" s="748" t="s">
        <v>567</v>
      </c>
      <c r="C504" s="749" t="s">
        <v>592</v>
      </c>
      <c r="D504" s="750" t="s">
        <v>593</v>
      </c>
      <c r="E504" s="751">
        <v>50113001</v>
      </c>
      <c r="F504" s="750" t="s">
        <v>598</v>
      </c>
      <c r="G504" s="749" t="s">
        <v>608</v>
      </c>
      <c r="H504" s="749">
        <v>201204</v>
      </c>
      <c r="I504" s="749">
        <v>201204</v>
      </c>
      <c r="J504" s="749" t="s">
        <v>1185</v>
      </c>
      <c r="K504" s="749" t="s">
        <v>1186</v>
      </c>
      <c r="L504" s="752">
        <v>188.24</v>
      </c>
      <c r="M504" s="752">
        <v>1</v>
      </c>
      <c r="N504" s="753">
        <v>188.24</v>
      </c>
    </row>
    <row r="505" spans="1:14" ht="14.4" customHeight="1" x14ac:dyDescent="0.3">
      <c r="A505" s="747" t="s">
        <v>566</v>
      </c>
      <c r="B505" s="748" t="s">
        <v>567</v>
      </c>
      <c r="C505" s="749" t="s">
        <v>592</v>
      </c>
      <c r="D505" s="750" t="s">
        <v>593</v>
      </c>
      <c r="E505" s="751">
        <v>50113001</v>
      </c>
      <c r="F505" s="750" t="s">
        <v>598</v>
      </c>
      <c r="G505" s="749" t="s">
        <v>608</v>
      </c>
      <c r="H505" s="749">
        <v>187607</v>
      </c>
      <c r="I505" s="749">
        <v>187607</v>
      </c>
      <c r="J505" s="749" t="s">
        <v>1187</v>
      </c>
      <c r="K505" s="749" t="s">
        <v>1188</v>
      </c>
      <c r="L505" s="752">
        <v>273.89999999999998</v>
      </c>
      <c r="M505" s="752">
        <v>5</v>
      </c>
      <c r="N505" s="753">
        <v>1369.5</v>
      </c>
    </row>
    <row r="506" spans="1:14" ht="14.4" customHeight="1" x14ac:dyDescent="0.3">
      <c r="A506" s="747" t="s">
        <v>566</v>
      </c>
      <c r="B506" s="748" t="s">
        <v>567</v>
      </c>
      <c r="C506" s="749" t="s">
        <v>592</v>
      </c>
      <c r="D506" s="750" t="s">
        <v>593</v>
      </c>
      <c r="E506" s="751">
        <v>50113001</v>
      </c>
      <c r="F506" s="750" t="s">
        <v>598</v>
      </c>
      <c r="G506" s="749" t="s">
        <v>599</v>
      </c>
      <c r="H506" s="749">
        <v>100874</v>
      </c>
      <c r="I506" s="749">
        <v>874</v>
      </c>
      <c r="J506" s="749" t="s">
        <v>763</v>
      </c>
      <c r="K506" s="749" t="s">
        <v>764</v>
      </c>
      <c r="L506" s="752">
        <v>50.437714349191772</v>
      </c>
      <c r="M506" s="752">
        <v>175</v>
      </c>
      <c r="N506" s="753">
        <v>8826.6000111085596</v>
      </c>
    </row>
    <row r="507" spans="1:14" ht="14.4" customHeight="1" x14ac:dyDescent="0.3">
      <c r="A507" s="747" t="s">
        <v>566</v>
      </c>
      <c r="B507" s="748" t="s">
        <v>567</v>
      </c>
      <c r="C507" s="749" t="s">
        <v>592</v>
      </c>
      <c r="D507" s="750" t="s">
        <v>593</v>
      </c>
      <c r="E507" s="751">
        <v>50113001</v>
      </c>
      <c r="F507" s="750" t="s">
        <v>598</v>
      </c>
      <c r="G507" s="749" t="s">
        <v>599</v>
      </c>
      <c r="H507" s="749">
        <v>200863</v>
      </c>
      <c r="I507" s="749">
        <v>200863</v>
      </c>
      <c r="J507" s="749" t="s">
        <v>765</v>
      </c>
      <c r="K507" s="749" t="s">
        <v>766</v>
      </c>
      <c r="L507" s="752">
        <v>85.617500000000021</v>
      </c>
      <c r="M507" s="752">
        <v>40</v>
      </c>
      <c r="N507" s="753">
        <v>3424.7000000000007</v>
      </c>
    </row>
    <row r="508" spans="1:14" ht="14.4" customHeight="1" x14ac:dyDescent="0.3">
      <c r="A508" s="747" t="s">
        <v>566</v>
      </c>
      <c r="B508" s="748" t="s">
        <v>567</v>
      </c>
      <c r="C508" s="749" t="s">
        <v>592</v>
      </c>
      <c r="D508" s="750" t="s">
        <v>593</v>
      </c>
      <c r="E508" s="751">
        <v>50113001</v>
      </c>
      <c r="F508" s="750" t="s">
        <v>598</v>
      </c>
      <c r="G508" s="749" t="s">
        <v>608</v>
      </c>
      <c r="H508" s="749">
        <v>850729</v>
      </c>
      <c r="I508" s="749">
        <v>157875</v>
      </c>
      <c r="J508" s="749" t="s">
        <v>1189</v>
      </c>
      <c r="K508" s="749" t="s">
        <v>1190</v>
      </c>
      <c r="L508" s="752">
        <v>225.5</v>
      </c>
      <c r="M508" s="752">
        <v>14</v>
      </c>
      <c r="N508" s="753">
        <v>3157</v>
      </c>
    </row>
    <row r="509" spans="1:14" ht="14.4" customHeight="1" x14ac:dyDescent="0.3">
      <c r="A509" s="747" t="s">
        <v>566</v>
      </c>
      <c r="B509" s="748" t="s">
        <v>567</v>
      </c>
      <c r="C509" s="749" t="s">
        <v>592</v>
      </c>
      <c r="D509" s="750" t="s">
        <v>593</v>
      </c>
      <c r="E509" s="751">
        <v>50113001</v>
      </c>
      <c r="F509" s="750" t="s">
        <v>598</v>
      </c>
      <c r="G509" s="749" t="s">
        <v>599</v>
      </c>
      <c r="H509" s="749">
        <v>104343</v>
      </c>
      <c r="I509" s="749">
        <v>4343</v>
      </c>
      <c r="J509" s="749" t="s">
        <v>1191</v>
      </c>
      <c r="K509" s="749" t="s">
        <v>1192</v>
      </c>
      <c r="L509" s="752">
        <v>29.700000000000014</v>
      </c>
      <c r="M509" s="752">
        <v>3</v>
      </c>
      <c r="N509" s="753">
        <v>89.100000000000037</v>
      </c>
    </row>
    <row r="510" spans="1:14" ht="14.4" customHeight="1" x14ac:dyDescent="0.3">
      <c r="A510" s="747" t="s">
        <v>566</v>
      </c>
      <c r="B510" s="748" t="s">
        <v>567</v>
      </c>
      <c r="C510" s="749" t="s">
        <v>592</v>
      </c>
      <c r="D510" s="750" t="s">
        <v>593</v>
      </c>
      <c r="E510" s="751">
        <v>50113001</v>
      </c>
      <c r="F510" s="750" t="s">
        <v>598</v>
      </c>
      <c r="G510" s="749" t="s">
        <v>599</v>
      </c>
      <c r="H510" s="749">
        <v>849941</v>
      </c>
      <c r="I510" s="749">
        <v>162142</v>
      </c>
      <c r="J510" s="749" t="s">
        <v>769</v>
      </c>
      <c r="K510" s="749" t="s">
        <v>963</v>
      </c>
      <c r="L510" s="752">
        <v>29.716000000000005</v>
      </c>
      <c r="M510" s="752">
        <v>25</v>
      </c>
      <c r="N510" s="753">
        <v>742.90000000000009</v>
      </c>
    </row>
    <row r="511" spans="1:14" ht="14.4" customHeight="1" x14ac:dyDescent="0.3">
      <c r="A511" s="747" t="s">
        <v>566</v>
      </c>
      <c r="B511" s="748" t="s">
        <v>567</v>
      </c>
      <c r="C511" s="749" t="s">
        <v>592</v>
      </c>
      <c r="D511" s="750" t="s">
        <v>593</v>
      </c>
      <c r="E511" s="751">
        <v>50113001</v>
      </c>
      <c r="F511" s="750" t="s">
        <v>598</v>
      </c>
      <c r="G511" s="749" t="s">
        <v>599</v>
      </c>
      <c r="H511" s="749">
        <v>155911</v>
      </c>
      <c r="I511" s="749">
        <v>55911</v>
      </c>
      <c r="J511" s="749" t="s">
        <v>1193</v>
      </c>
      <c r="K511" s="749" t="s">
        <v>1194</v>
      </c>
      <c r="L511" s="752">
        <v>36.139166666666661</v>
      </c>
      <c r="M511" s="752">
        <v>12</v>
      </c>
      <c r="N511" s="753">
        <v>433.66999999999996</v>
      </c>
    </row>
    <row r="512" spans="1:14" ht="14.4" customHeight="1" x14ac:dyDescent="0.3">
      <c r="A512" s="747" t="s">
        <v>566</v>
      </c>
      <c r="B512" s="748" t="s">
        <v>567</v>
      </c>
      <c r="C512" s="749" t="s">
        <v>592</v>
      </c>
      <c r="D512" s="750" t="s">
        <v>593</v>
      </c>
      <c r="E512" s="751">
        <v>50113001</v>
      </c>
      <c r="F512" s="750" t="s">
        <v>598</v>
      </c>
      <c r="G512" s="749" t="s">
        <v>599</v>
      </c>
      <c r="H512" s="749">
        <v>100269</v>
      </c>
      <c r="I512" s="749">
        <v>269</v>
      </c>
      <c r="J512" s="749" t="s">
        <v>1195</v>
      </c>
      <c r="K512" s="749" t="s">
        <v>656</v>
      </c>
      <c r="L512" s="752">
        <v>41.050000000000018</v>
      </c>
      <c r="M512" s="752">
        <v>1</v>
      </c>
      <c r="N512" s="753">
        <v>41.050000000000018</v>
      </c>
    </row>
    <row r="513" spans="1:14" ht="14.4" customHeight="1" x14ac:dyDescent="0.3">
      <c r="A513" s="747" t="s">
        <v>566</v>
      </c>
      <c r="B513" s="748" t="s">
        <v>567</v>
      </c>
      <c r="C513" s="749" t="s">
        <v>592</v>
      </c>
      <c r="D513" s="750" t="s">
        <v>593</v>
      </c>
      <c r="E513" s="751">
        <v>50113001</v>
      </c>
      <c r="F513" s="750" t="s">
        <v>598</v>
      </c>
      <c r="G513" s="749" t="s">
        <v>608</v>
      </c>
      <c r="H513" s="749">
        <v>398010</v>
      </c>
      <c r="I513" s="749">
        <v>210546</v>
      </c>
      <c r="J513" s="749" t="s">
        <v>1196</v>
      </c>
      <c r="K513" s="749" t="s">
        <v>1197</v>
      </c>
      <c r="L513" s="752">
        <v>1043.98</v>
      </c>
      <c r="M513" s="752">
        <v>1</v>
      </c>
      <c r="N513" s="753">
        <v>1043.98</v>
      </c>
    </row>
    <row r="514" spans="1:14" ht="14.4" customHeight="1" x14ac:dyDescent="0.3">
      <c r="A514" s="747" t="s">
        <v>566</v>
      </c>
      <c r="B514" s="748" t="s">
        <v>567</v>
      </c>
      <c r="C514" s="749" t="s">
        <v>592</v>
      </c>
      <c r="D514" s="750" t="s">
        <v>593</v>
      </c>
      <c r="E514" s="751">
        <v>50113001</v>
      </c>
      <c r="F514" s="750" t="s">
        <v>598</v>
      </c>
      <c r="G514" s="749" t="s">
        <v>599</v>
      </c>
      <c r="H514" s="749">
        <v>102959</v>
      </c>
      <c r="I514" s="749">
        <v>2959</v>
      </c>
      <c r="J514" s="749" t="s">
        <v>1198</v>
      </c>
      <c r="K514" s="749" t="s">
        <v>1199</v>
      </c>
      <c r="L514" s="752">
        <v>76.48</v>
      </c>
      <c r="M514" s="752">
        <v>1</v>
      </c>
      <c r="N514" s="753">
        <v>76.48</v>
      </c>
    </row>
    <row r="515" spans="1:14" ht="14.4" customHeight="1" x14ac:dyDescent="0.3">
      <c r="A515" s="747" t="s">
        <v>566</v>
      </c>
      <c r="B515" s="748" t="s">
        <v>567</v>
      </c>
      <c r="C515" s="749" t="s">
        <v>592</v>
      </c>
      <c r="D515" s="750" t="s">
        <v>593</v>
      </c>
      <c r="E515" s="751">
        <v>50113001</v>
      </c>
      <c r="F515" s="750" t="s">
        <v>598</v>
      </c>
      <c r="G515" s="749" t="s">
        <v>608</v>
      </c>
      <c r="H515" s="749">
        <v>847149</v>
      </c>
      <c r="I515" s="749">
        <v>124115</v>
      </c>
      <c r="J515" s="749" t="s">
        <v>1200</v>
      </c>
      <c r="K515" s="749" t="s">
        <v>805</v>
      </c>
      <c r="L515" s="752">
        <v>213.24</v>
      </c>
      <c r="M515" s="752">
        <v>2</v>
      </c>
      <c r="N515" s="753">
        <v>426.48</v>
      </c>
    </row>
    <row r="516" spans="1:14" ht="14.4" customHeight="1" x14ac:dyDescent="0.3">
      <c r="A516" s="747" t="s">
        <v>566</v>
      </c>
      <c r="B516" s="748" t="s">
        <v>567</v>
      </c>
      <c r="C516" s="749" t="s">
        <v>592</v>
      </c>
      <c r="D516" s="750" t="s">
        <v>593</v>
      </c>
      <c r="E516" s="751">
        <v>50113001</v>
      </c>
      <c r="F516" s="750" t="s">
        <v>598</v>
      </c>
      <c r="G516" s="749" t="s">
        <v>608</v>
      </c>
      <c r="H516" s="749">
        <v>846824</v>
      </c>
      <c r="I516" s="749">
        <v>124087</v>
      </c>
      <c r="J516" s="749" t="s">
        <v>1201</v>
      </c>
      <c r="K516" s="749" t="s">
        <v>805</v>
      </c>
      <c r="L516" s="752">
        <v>158.97999999999999</v>
      </c>
      <c r="M516" s="752">
        <v>1</v>
      </c>
      <c r="N516" s="753">
        <v>158.97999999999999</v>
      </c>
    </row>
    <row r="517" spans="1:14" ht="14.4" customHeight="1" x14ac:dyDescent="0.3">
      <c r="A517" s="747" t="s">
        <v>566</v>
      </c>
      <c r="B517" s="748" t="s">
        <v>567</v>
      </c>
      <c r="C517" s="749" t="s">
        <v>592</v>
      </c>
      <c r="D517" s="750" t="s">
        <v>593</v>
      </c>
      <c r="E517" s="751">
        <v>50113001</v>
      </c>
      <c r="F517" s="750" t="s">
        <v>598</v>
      </c>
      <c r="G517" s="749" t="s">
        <v>608</v>
      </c>
      <c r="H517" s="749">
        <v>849430</v>
      </c>
      <c r="I517" s="749">
        <v>124091</v>
      </c>
      <c r="J517" s="749" t="s">
        <v>1201</v>
      </c>
      <c r="K517" s="749" t="s">
        <v>1202</v>
      </c>
      <c r="L517" s="752">
        <v>387.13</v>
      </c>
      <c r="M517" s="752">
        <v>1</v>
      </c>
      <c r="N517" s="753">
        <v>387.13</v>
      </c>
    </row>
    <row r="518" spans="1:14" ht="14.4" customHeight="1" x14ac:dyDescent="0.3">
      <c r="A518" s="747" t="s">
        <v>566</v>
      </c>
      <c r="B518" s="748" t="s">
        <v>567</v>
      </c>
      <c r="C518" s="749" t="s">
        <v>592</v>
      </c>
      <c r="D518" s="750" t="s">
        <v>593</v>
      </c>
      <c r="E518" s="751">
        <v>50113001</v>
      </c>
      <c r="F518" s="750" t="s">
        <v>598</v>
      </c>
      <c r="G518" s="749" t="s">
        <v>608</v>
      </c>
      <c r="H518" s="749">
        <v>845220</v>
      </c>
      <c r="I518" s="749">
        <v>101211</v>
      </c>
      <c r="J518" s="749" t="s">
        <v>772</v>
      </c>
      <c r="K518" s="749" t="s">
        <v>1085</v>
      </c>
      <c r="L518" s="752">
        <v>219.57000000000005</v>
      </c>
      <c r="M518" s="752">
        <v>1</v>
      </c>
      <c r="N518" s="753">
        <v>219.57000000000005</v>
      </c>
    </row>
    <row r="519" spans="1:14" ht="14.4" customHeight="1" x14ac:dyDescent="0.3">
      <c r="A519" s="747" t="s">
        <v>566</v>
      </c>
      <c r="B519" s="748" t="s">
        <v>567</v>
      </c>
      <c r="C519" s="749" t="s">
        <v>592</v>
      </c>
      <c r="D519" s="750" t="s">
        <v>593</v>
      </c>
      <c r="E519" s="751">
        <v>50113001</v>
      </c>
      <c r="F519" s="750" t="s">
        <v>598</v>
      </c>
      <c r="G519" s="749" t="s">
        <v>608</v>
      </c>
      <c r="H519" s="749">
        <v>849767</v>
      </c>
      <c r="I519" s="749">
        <v>162012</v>
      </c>
      <c r="J519" s="749" t="s">
        <v>1203</v>
      </c>
      <c r="K519" s="749" t="s">
        <v>1204</v>
      </c>
      <c r="L519" s="752">
        <v>453.68</v>
      </c>
      <c r="M519" s="752">
        <v>1</v>
      </c>
      <c r="N519" s="753">
        <v>453.68</v>
      </c>
    </row>
    <row r="520" spans="1:14" ht="14.4" customHeight="1" x14ac:dyDescent="0.3">
      <c r="A520" s="747" t="s">
        <v>566</v>
      </c>
      <c r="B520" s="748" t="s">
        <v>567</v>
      </c>
      <c r="C520" s="749" t="s">
        <v>592</v>
      </c>
      <c r="D520" s="750" t="s">
        <v>593</v>
      </c>
      <c r="E520" s="751">
        <v>50113001</v>
      </c>
      <c r="F520" s="750" t="s">
        <v>598</v>
      </c>
      <c r="G520" s="749" t="s">
        <v>568</v>
      </c>
      <c r="H520" s="749">
        <v>118175</v>
      </c>
      <c r="I520" s="749">
        <v>18175</v>
      </c>
      <c r="J520" s="749" t="s">
        <v>1205</v>
      </c>
      <c r="K520" s="749" t="s">
        <v>1206</v>
      </c>
      <c r="L520" s="752">
        <v>851.4000000000002</v>
      </c>
      <c r="M520" s="752">
        <v>29</v>
      </c>
      <c r="N520" s="753">
        <v>24690.600000000006</v>
      </c>
    </row>
    <row r="521" spans="1:14" ht="14.4" customHeight="1" x14ac:dyDescent="0.3">
      <c r="A521" s="747" t="s">
        <v>566</v>
      </c>
      <c r="B521" s="748" t="s">
        <v>567</v>
      </c>
      <c r="C521" s="749" t="s">
        <v>592</v>
      </c>
      <c r="D521" s="750" t="s">
        <v>593</v>
      </c>
      <c r="E521" s="751">
        <v>50113001</v>
      </c>
      <c r="F521" s="750" t="s">
        <v>598</v>
      </c>
      <c r="G521" s="749" t="s">
        <v>599</v>
      </c>
      <c r="H521" s="749">
        <v>113373</v>
      </c>
      <c r="I521" s="749">
        <v>154858</v>
      </c>
      <c r="J521" s="749" t="s">
        <v>1207</v>
      </c>
      <c r="K521" s="749" t="s">
        <v>1208</v>
      </c>
      <c r="L521" s="752">
        <v>257.90000000000003</v>
      </c>
      <c r="M521" s="752">
        <v>1</v>
      </c>
      <c r="N521" s="753">
        <v>257.90000000000003</v>
      </c>
    </row>
    <row r="522" spans="1:14" ht="14.4" customHeight="1" x14ac:dyDescent="0.3">
      <c r="A522" s="747" t="s">
        <v>566</v>
      </c>
      <c r="B522" s="748" t="s">
        <v>567</v>
      </c>
      <c r="C522" s="749" t="s">
        <v>592</v>
      </c>
      <c r="D522" s="750" t="s">
        <v>593</v>
      </c>
      <c r="E522" s="751">
        <v>50113001</v>
      </c>
      <c r="F522" s="750" t="s">
        <v>598</v>
      </c>
      <c r="G522" s="749" t="s">
        <v>608</v>
      </c>
      <c r="H522" s="749">
        <v>178689</v>
      </c>
      <c r="I522" s="749">
        <v>178689</v>
      </c>
      <c r="J522" s="749" t="s">
        <v>1209</v>
      </c>
      <c r="K522" s="749" t="s">
        <v>1210</v>
      </c>
      <c r="L522" s="752">
        <v>97.759999999999991</v>
      </c>
      <c r="M522" s="752">
        <v>3</v>
      </c>
      <c r="N522" s="753">
        <v>293.27999999999997</v>
      </c>
    </row>
    <row r="523" spans="1:14" ht="14.4" customHeight="1" x14ac:dyDescent="0.3">
      <c r="A523" s="747" t="s">
        <v>566</v>
      </c>
      <c r="B523" s="748" t="s">
        <v>567</v>
      </c>
      <c r="C523" s="749" t="s">
        <v>592</v>
      </c>
      <c r="D523" s="750" t="s">
        <v>593</v>
      </c>
      <c r="E523" s="751">
        <v>50113001</v>
      </c>
      <c r="F523" s="750" t="s">
        <v>598</v>
      </c>
      <c r="G523" s="749" t="s">
        <v>599</v>
      </c>
      <c r="H523" s="749">
        <v>172476</v>
      </c>
      <c r="I523" s="749">
        <v>172476</v>
      </c>
      <c r="J523" s="749" t="s">
        <v>1211</v>
      </c>
      <c r="K523" s="749" t="s">
        <v>1212</v>
      </c>
      <c r="L523" s="752">
        <v>40.240000000000009</v>
      </c>
      <c r="M523" s="752">
        <v>1</v>
      </c>
      <c r="N523" s="753">
        <v>40.240000000000009</v>
      </c>
    </row>
    <row r="524" spans="1:14" ht="14.4" customHeight="1" x14ac:dyDescent="0.3">
      <c r="A524" s="747" t="s">
        <v>566</v>
      </c>
      <c r="B524" s="748" t="s">
        <v>567</v>
      </c>
      <c r="C524" s="749" t="s">
        <v>592</v>
      </c>
      <c r="D524" s="750" t="s">
        <v>593</v>
      </c>
      <c r="E524" s="751">
        <v>50113001</v>
      </c>
      <c r="F524" s="750" t="s">
        <v>598</v>
      </c>
      <c r="G524" s="749" t="s">
        <v>599</v>
      </c>
      <c r="H524" s="749">
        <v>204363</v>
      </c>
      <c r="I524" s="749">
        <v>204363</v>
      </c>
      <c r="J524" s="749" t="s">
        <v>1213</v>
      </c>
      <c r="K524" s="749" t="s">
        <v>1214</v>
      </c>
      <c r="L524" s="752">
        <v>1387.78</v>
      </c>
      <c r="M524" s="752">
        <v>1</v>
      </c>
      <c r="N524" s="753">
        <v>1387.78</v>
      </c>
    </row>
    <row r="525" spans="1:14" ht="14.4" customHeight="1" x14ac:dyDescent="0.3">
      <c r="A525" s="747" t="s">
        <v>566</v>
      </c>
      <c r="B525" s="748" t="s">
        <v>567</v>
      </c>
      <c r="C525" s="749" t="s">
        <v>592</v>
      </c>
      <c r="D525" s="750" t="s">
        <v>593</v>
      </c>
      <c r="E525" s="751">
        <v>50113001</v>
      </c>
      <c r="F525" s="750" t="s">
        <v>598</v>
      </c>
      <c r="G525" s="749" t="s">
        <v>608</v>
      </c>
      <c r="H525" s="749">
        <v>130652</v>
      </c>
      <c r="I525" s="749">
        <v>30652</v>
      </c>
      <c r="J525" s="749" t="s">
        <v>774</v>
      </c>
      <c r="K525" s="749" t="s">
        <v>775</v>
      </c>
      <c r="L525" s="752">
        <v>103.76999999999998</v>
      </c>
      <c r="M525" s="752">
        <v>5</v>
      </c>
      <c r="N525" s="753">
        <v>518.84999999999991</v>
      </c>
    </row>
    <row r="526" spans="1:14" ht="14.4" customHeight="1" x14ac:dyDescent="0.3">
      <c r="A526" s="747" t="s">
        <v>566</v>
      </c>
      <c r="B526" s="748" t="s">
        <v>567</v>
      </c>
      <c r="C526" s="749" t="s">
        <v>592</v>
      </c>
      <c r="D526" s="750" t="s">
        <v>593</v>
      </c>
      <c r="E526" s="751">
        <v>50113001</v>
      </c>
      <c r="F526" s="750" t="s">
        <v>598</v>
      </c>
      <c r="G526" s="749" t="s">
        <v>599</v>
      </c>
      <c r="H526" s="749">
        <v>118304</v>
      </c>
      <c r="I526" s="749">
        <v>18304</v>
      </c>
      <c r="J526" s="749" t="s">
        <v>776</v>
      </c>
      <c r="K526" s="749" t="s">
        <v>1215</v>
      </c>
      <c r="L526" s="752">
        <v>185.61</v>
      </c>
      <c r="M526" s="752">
        <v>9</v>
      </c>
      <c r="N526" s="753">
        <v>1670.4900000000002</v>
      </c>
    </row>
    <row r="527" spans="1:14" ht="14.4" customHeight="1" x14ac:dyDescent="0.3">
      <c r="A527" s="747" t="s">
        <v>566</v>
      </c>
      <c r="B527" s="748" t="s">
        <v>567</v>
      </c>
      <c r="C527" s="749" t="s">
        <v>592</v>
      </c>
      <c r="D527" s="750" t="s">
        <v>593</v>
      </c>
      <c r="E527" s="751">
        <v>50113001</v>
      </c>
      <c r="F527" s="750" t="s">
        <v>598</v>
      </c>
      <c r="G527" s="749" t="s">
        <v>599</v>
      </c>
      <c r="H527" s="749">
        <v>118305</v>
      </c>
      <c r="I527" s="749">
        <v>18305</v>
      </c>
      <c r="J527" s="749" t="s">
        <v>776</v>
      </c>
      <c r="K527" s="749" t="s">
        <v>777</v>
      </c>
      <c r="L527" s="752">
        <v>242</v>
      </c>
      <c r="M527" s="752">
        <v>162</v>
      </c>
      <c r="N527" s="753">
        <v>39204</v>
      </c>
    </row>
    <row r="528" spans="1:14" ht="14.4" customHeight="1" x14ac:dyDescent="0.3">
      <c r="A528" s="747" t="s">
        <v>566</v>
      </c>
      <c r="B528" s="748" t="s">
        <v>567</v>
      </c>
      <c r="C528" s="749" t="s">
        <v>592</v>
      </c>
      <c r="D528" s="750" t="s">
        <v>593</v>
      </c>
      <c r="E528" s="751">
        <v>50113001</v>
      </c>
      <c r="F528" s="750" t="s">
        <v>598</v>
      </c>
      <c r="G528" s="749" t="s">
        <v>608</v>
      </c>
      <c r="H528" s="749">
        <v>845194</v>
      </c>
      <c r="I528" s="749">
        <v>105178</v>
      </c>
      <c r="J528" s="749" t="s">
        <v>1216</v>
      </c>
      <c r="K528" s="749" t="s">
        <v>1217</v>
      </c>
      <c r="L528" s="752">
        <v>334.53</v>
      </c>
      <c r="M528" s="752">
        <v>1</v>
      </c>
      <c r="N528" s="753">
        <v>334.53</v>
      </c>
    </row>
    <row r="529" spans="1:14" ht="14.4" customHeight="1" x14ac:dyDescent="0.3">
      <c r="A529" s="747" t="s">
        <v>566</v>
      </c>
      <c r="B529" s="748" t="s">
        <v>567</v>
      </c>
      <c r="C529" s="749" t="s">
        <v>592</v>
      </c>
      <c r="D529" s="750" t="s">
        <v>593</v>
      </c>
      <c r="E529" s="751">
        <v>50113001</v>
      </c>
      <c r="F529" s="750" t="s">
        <v>598</v>
      </c>
      <c r="G529" s="749" t="s">
        <v>608</v>
      </c>
      <c r="H529" s="749">
        <v>197231</v>
      </c>
      <c r="I529" s="749">
        <v>197231</v>
      </c>
      <c r="J529" s="749" t="s">
        <v>1218</v>
      </c>
      <c r="K529" s="749" t="s">
        <v>1219</v>
      </c>
      <c r="L529" s="752">
        <v>254.13</v>
      </c>
      <c r="M529" s="752">
        <v>1</v>
      </c>
      <c r="N529" s="753">
        <v>254.13</v>
      </c>
    </row>
    <row r="530" spans="1:14" ht="14.4" customHeight="1" x14ac:dyDescent="0.3">
      <c r="A530" s="747" t="s">
        <v>566</v>
      </c>
      <c r="B530" s="748" t="s">
        <v>567</v>
      </c>
      <c r="C530" s="749" t="s">
        <v>592</v>
      </c>
      <c r="D530" s="750" t="s">
        <v>593</v>
      </c>
      <c r="E530" s="751">
        <v>50113001</v>
      </c>
      <c r="F530" s="750" t="s">
        <v>598</v>
      </c>
      <c r="G530" s="749" t="s">
        <v>568</v>
      </c>
      <c r="H530" s="749">
        <v>114709</v>
      </c>
      <c r="I530" s="749">
        <v>14709</v>
      </c>
      <c r="J530" s="749" t="s">
        <v>1220</v>
      </c>
      <c r="K530" s="749" t="s">
        <v>1221</v>
      </c>
      <c r="L530" s="752">
        <v>72.700000000000031</v>
      </c>
      <c r="M530" s="752">
        <v>1</v>
      </c>
      <c r="N530" s="753">
        <v>72.700000000000031</v>
      </c>
    </row>
    <row r="531" spans="1:14" ht="14.4" customHeight="1" x14ac:dyDescent="0.3">
      <c r="A531" s="747" t="s">
        <v>566</v>
      </c>
      <c r="B531" s="748" t="s">
        <v>567</v>
      </c>
      <c r="C531" s="749" t="s">
        <v>592</v>
      </c>
      <c r="D531" s="750" t="s">
        <v>593</v>
      </c>
      <c r="E531" s="751">
        <v>50113001</v>
      </c>
      <c r="F531" s="750" t="s">
        <v>598</v>
      </c>
      <c r="G531" s="749" t="s">
        <v>599</v>
      </c>
      <c r="H531" s="749">
        <v>845286</v>
      </c>
      <c r="I531" s="749">
        <v>114364</v>
      </c>
      <c r="J531" s="749" t="s">
        <v>1222</v>
      </c>
      <c r="K531" s="749" t="s">
        <v>1223</v>
      </c>
      <c r="L531" s="752">
        <v>124.59000000000003</v>
      </c>
      <c r="M531" s="752">
        <v>1</v>
      </c>
      <c r="N531" s="753">
        <v>124.59000000000003</v>
      </c>
    </row>
    <row r="532" spans="1:14" ht="14.4" customHeight="1" x14ac:dyDescent="0.3">
      <c r="A532" s="747" t="s">
        <v>566</v>
      </c>
      <c r="B532" s="748" t="s">
        <v>567</v>
      </c>
      <c r="C532" s="749" t="s">
        <v>592</v>
      </c>
      <c r="D532" s="750" t="s">
        <v>593</v>
      </c>
      <c r="E532" s="751">
        <v>50113001</v>
      </c>
      <c r="F532" s="750" t="s">
        <v>598</v>
      </c>
      <c r="G532" s="749" t="s">
        <v>599</v>
      </c>
      <c r="H532" s="749">
        <v>147712</v>
      </c>
      <c r="I532" s="749">
        <v>47712</v>
      </c>
      <c r="J532" s="749" t="s">
        <v>1224</v>
      </c>
      <c r="K532" s="749" t="s">
        <v>1225</v>
      </c>
      <c r="L532" s="752">
        <v>224.44000000000005</v>
      </c>
      <c r="M532" s="752">
        <v>1</v>
      </c>
      <c r="N532" s="753">
        <v>224.44000000000005</v>
      </c>
    </row>
    <row r="533" spans="1:14" ht="14.4" customHeight="1" x14ac:dyDescent="0.3">
      <c r="A533" s="747" t="s">
        <v>566</v>
      </c>
      <c r="B533" s="748" t="s">
        <v>567</v>
      </c>
      <c r="C533" s="749" t="s">
        <v>592</v>
      </c>
      <c r="D533" s="750" t="s">
        <v>593</v>
      </c>
      <c r="E533" s="751">
        <v>50113001</v>
      </c>
      <c r="F533" s="750" t="s">
        <v>598</v>
      </c>
      <c r="G533" s="749" t="s">
        <v>599</v>
      </c>
      <c r="H533" s="749">
        <v>115641</v>
      </c>
      <c r="I533" s="749">
        <v>15641</v>
      </c>
      <c r="J533" s="749" t="s">
        <v>1226</v>
      </c>
      <c r="K533" s="749" t="s">
        <v>1227</v>
      </c>
      <c r="L533" s="752">
        <v>588.30000000000007</v>
      </c>
      <c r="M533" s="752">
        <v>1</v>
      </c>
      <c r="N533" s="753">
        <v>588.30000000000007</v>
      </c>
    </row>
    <row r="534" spans="1:14" ht="14.4" customHeight="1" x14ac:dyDescent="0.3">
      <c r="A534" s="747" t="s">
        <v>566</v>
      </c>
      <c r="B534" s="748" t="s">
        <v>567</v>
      </c>
      <c r="C534" s="749" t="s">
        <v>592</v>
      </c>
      <c r="D534" s="750" t="s">
        <v>593</v>
      </c>
      <c r="E534" s="751">
        <v>50113001</v>
      </c>
      <c r="F534" s="750" t="s">
        <v>598</v>
      </c>
      <c r="G534" s="749" t="s">
        <v>599</v>
      </c>
      <c r="H534" s="749">
        <v>207264</v>
      </c>
      <c r="I534" s="749">
        <v>207264</v>
      </c>
      <c r="J534" s="749" t="s">
        <v>1228</v>
      </c>
      <c r="K534" s="749" t="s">
        <v>1060</v>
      </c>
      <c r="L534" s="752">
        <v>137.91999999999999</v>
      </c>
      <c r="M534" s="752">
        <v>1</v>
      </c>
      <c r="N534" s="753">
        <v>137.91999999999999</v>
      </c>
    </row>
    <row r="535" spans="1:14" ht="14.4" customHeight="1" x14ac:dyDescent="0.3">
      <c r="A535" s="747" t="s">
        <v>566</v>
      </c>
      <c r="B535" s="748" t="s">
        <v>567</v>
      </c>
      <c r="C535" s="749" t="s">
        <v>592</v>
      </c>
      <c r="D535" s="750" t="s">
        <v>593</v>
      </c>
      <c r="E535" s="751">
        <v>50113001</v>
      </c>
      <c r="F535" s="750" t="s">
        <v>598</v>
      </c>
      <c r="G535" s="749" t="s">
        <v>608</v>
      </c>
      <c r="H535" s="749">
        <v>208206</v>
      </c>
      <c r="I535" s="749">
        <v>208206</v>
      </c>
      <c r="J535" s="749" t="s">
        <v>1229</v>
      </c>
      <c r="K535" s="749" t="s">
        <v>1230</v>
      </c>
      <c r="L535" s="752">
        <v>162.15</v>
      </c>
      <c r="M535" s="752">
        <v>1</v>
      </c>
      <c r="N535" s="753">
        <v>162.15</v>
      </c>
    </row>
    <row r="536" spans="1:14" ht="14.4" customHeight="1" x14ac:dyDescent="0.3">
      <c r="A536" s="747" t="s">
        <v>566</v>
      </c>
      <c r="B536" s="748" t="s">
        <v>567</v>
      </c>
      <c r="C536" s="749" t="s">
        <v>592</v>
      </c>
      <c r="D536" s="750" t="s">
        <v>593</v>
      </c>
      <c r="E536" s="751">
        <v>50113001</v>
      </c>
      <c r="F536" s="750" t="s">
        <v>598</v>
      </c>
      <c r="G536" s="749" t="s">
        <v>608</v>
      </c>
      <c r="H536" s="749">
        <v>109709</v>
      </c>
      <c r="I536" s="749">
        <v>9709</v>
      </c>
      <c r="J536" s="749" t="s">
        <v>780</v>
      </c>
      <c r="K536" s="749" t="s">
        <v>781</v>
      </c>
      <c r="L536" s="752">
        <v>85.9</v>
      </c>
      <c r="M536" s="752">
        <v>60</v>
      </c>
      <c r="N536" s="753">
        <v>5154</v>
      </c>
    </row>
    <row r="537" spans="1:14" ht="14.4" customHeight="1" x14ac:dyDescent="0.3">
      <c r="A537" s="747" t="s">
        <v>566</v>
      </c>
      <c r="B537" s="748" t="s">
        <v>567</v>
      </c>
      <c r="C537" s="749" t="s">
        <v>592</v>
      </c>
      <c r="D537" s="750" t="s">
        <v>593</v>
      </c>
      <c r="E537" s="751">
        <v>50113001</v>
      </c>
      <c r="F537" s="750" t="s">
        <v>598</v>
      </c>
      <c r="G537" s="749" t="s">
        <v>608</v>
      </c>
      <c r="H537" s="749">
        <v>109711</v>
      </c>
      <c r="I537" s="749">
        <v>9711</v>
      </c>
      <c r="J537" s="749" t="s">
        <v>780</v>
      </c>
      <c r="K537" s="749" t="s">
        <v>1231</v>
      </c>
      <c r="L537" s="752">
        <v>170.48333333333332</v>
      </c>
      <c r="M537" s="752">
        <v>30</v>
      </c>
      <c r="N537" s="753">
        <v>5114.5</v>
      </c>
    </row>
    <row r="538" spans="1:14" ht="14.4" customHeight="1" x14ac:dyDescent="0.3">
      <c r="A538" s="747" t="s">
        <v>566</v>
      </c>
      <c r="B538" s="748" t="s">
        <v>567</v>
      </c>
      <c r="C538" s="749" t="s">
        <v>592</v>
      </c>
      <c r="D538" s="750" t="s">
        <v>593</v>
      </c>
      <c r="E538" s="751">
        <v>50113001</v>
      </c>
      <c r="F538" s="750" t="s">
        <v>598</v>
      </c>
      <c r="G538" s="749" t="s">
        <v>608</v>
      </c>
      <c r="H538" s="749">
        <v>109712</v>
      </c>
      <c r="I538" s="749">
        <v>9712</v>
      </c>
      <c r="J538" s="749" t="s">
        <v>780</v>
      </c>
      <c r="K538" s="749" t="s">
        <v>1232</v>
      </c>
      <c r="L538" s="752">
        <v>281.74296296296296</v>
      </c>
      <c r="M538" s="752">
        <v>54</v>
      </c>
      <c r="N538" s="753">
        <v>15214.12</v>
      </c>
    </row>
    <row r="539" spans="1:14" ht="14.4" customHeight="1" x14ac:dyDescent="0.3">
      <c r="A539" s="747" t="s">
        <v>566</v>
      </c>
      <c r="B539" s="748" t="s">
        <v>567</v>
      </c>
      <c r="C539" s="749" t="s">
        <v>592</v>
      </c>
      <c r="D539" s="750" t="s">
        <v>593</v>
      </c>
      <c r="E539" s="751">
        <v>50113001</v>
      </c>
      <c r="F539" s="750" t="s">
        <v>598</v>
      </c>
      <c r="G539" s="749" t="s">
        <v>599</v>
      </c>
      <c r="H539" s="749">
        <v>194852</v>
      </c>
      <c r="I539" s="749">
        <v>94852</v>
      </c>
      <c r="J539" s="749" t="s">
        <v>1233</v>
      </c>
      <c r="K539" s="749" t="s">
        <v>1234</v>
      </c>
      <c r="L539" s="752">
        <v>1030.5799999999997</v>
      </c>
      <c r="M539" s="752">
        <v>2</v>
      </c>
      <c r="N539" s="753">
        <v>2061.1599999999994</v>
      </c>
    </row>
    <row r="540" spans="1:14" ht="14.4" customHeight="1" x14ac:dyDescent="0.3">
      <c r="A540" s="747" t="s">
        <v>566</v>
      </c>
      <c r="B540" s="748" t="s">
        <v>567</v>
      </c>
      <c r="C540" s="749" t="s">
        <v>592</v>
      </c>
      <c r="D540" s="750" t="s">
        <v>593</v>
      </c>
      <c r="E540" s="751">
        <v>50113001</v>
      </c>
      <c r="F540" s="750" t="s">
        <v>598</v>
      </c>
      <c r="G540" s="749" t="s">
        <v>608</v>
      </c>
      <c r="H540" s="749">
        <v>848251</v>
      </c>
      <c r="I540" s="749">
        <v>122632</v>
      </c>
      <c r="J540" s="749" t="s">
        <v>1235</v>
      </c>
      <c r="K540" s="749" t="s">
        <v>1236</v>
      </c>
      <c r="L540" s="752">
        <v>210.46</v>
      </c>
      <c r="M540" s="752">
        <v>2</v>
      </c>
      <c r="N540" s="753">
        <v>420.92</v>
      </c>
    </row>
    <row r="541" spans="1:14" ht="14.4" customHeight="1" x14ac:dyDescent="0.3">
      <c r="A541" s="747" t="s">
        <v>566</v>
      </c>
      <c r="B541" s="748" t="s">
        <v>567</v>
      </c>
      <c r="C541" s="749" t="s">
        <v>592</v>
      </c>
      <c r="D541" s="750" t="s">
        <v>593</v>
      </c>
      <c r="E541" s="751">
        <v>50113001</v>
      </c>
      <c r="F541" s="750" t="s">
        <v>598</v>
      </c>
      <c r="G541" s="749" t="s">
        <v>599</v>
      </c>
      <c r="H541" s="749">
        <v>844145</v>
      </c>
      <c r="I541" s="749">
        <v>56350</v>
      </c>
      <c r="J541" s="749" t="s">
        <v>785</v>
      </c>
      <c r="K541" s="749" t="s">
        <v>786</v>
      </c>
      <c r="L541" s="752">
        <v>33.219999999999992</v>
      </c>
      <c r="M541" s="752">
        <v>4</v>
      </c>
      <c r="N541" s="753">
        <v>132.87999999999997</v>
      </c>
    </row>
    <row r="542" spans="1:14" ht="14.4" customHeight="1" x14ac:dyDescent="0.3">
      <c r="A542" s="747" t="s">
        <v>566</v>
      </c>
      <c r="B542" s="748" t="s">
        <v>567</v>
      </c>
      <c r="C542" s="749" t="s">
        <v>592</v>
      </c>
      <c r="D542" s="750" t="s">
        <v>593</v>
      </c>
      <c r="E542" s="751">
        <v>50113001</v>
      </c>
      <c r="F542" s="750" t="s">
        <v>598</v>
      </c>
      <c r="G542" s="749" t="s">
        <v>599</v>
      </c>
      <c r="H542" s="749">
        <v>188850</v>
      </c>
      <c r="I542" s="749">
        <v>188850</v>
      </c>
      <c r="J542" s="749" t="s">
        <v>1237</v>
      </c>
      <c r="K542" s="749" t="s">
        <v>1238</v>
      </c>
      <c r="L542" s="752">
        <v>39.27000000000001</v>
      </c>
      <c r="M542" s="752">
        <v>1</v>
      </c>
      <c r="N542" s="753">
        <v>39.27000000000001</v>
      </c>
    </row>
    <row r="543" spans="1:14" ht="14.4" customHeight="1" x14ac:dyDescent="0.3">
      <c r="A543" s="747" t="s">
        <v>566</v>
      </c>
      <c r="B543" s="748" t="s">
        <v>567</v>
      </c>
      <c r="C543" s="749" t="s">
        <v>592</v>
      </c>
      <c r="D543" s="750" t="s">
        <v>593</v>
      </c>
      <c r="E543" s="751">
        <v>50113001</v>
      </c>
      <c r="F543" s="750" t="s">
        <v>598</v>
      </c>
      <c r="G543" s="749" t="s">
        <v>599</v>
      </c>
      <c r="H543" s="749">
        <v>188900</v>
      </c>
      <c r="I543" s="749">
        <v>88900</v>
      </c>
      <c r="J543" s="749" t="s">
        <v>981</v>
      </c>
      <c r="K543" s="749" t="s">
        <v>982</v>
      </c>
      <c r="L543" s="752">
        <v>81.820000000000036</v>
      </c>
      <c r="M543" s="752">
        <v>2</v>
      </c>
      <c r="N543" s="753">
        <v>163.64000000000007</v>
      </c>
    </row>
    <row r="544" spans="1:14" ht="14.4" customHeight="1" x14ac:dyDescent="0.3">
      <c r="A544" s="747" t="s">
        <v>566</v>
      </c>
      <c r="B544" s="748" t="s">
        <v>567</v>
      </c>
      <c r="C544" s="749" t="s">
        <v>592</v>
      </c>
      <c r="D544" s="750" t="s">
        <v>593</v>
      </c>
      <c r="E544" s="751">
        <v>50113001</v>
      </c>
      <c r="F544" s="750" t="s">
        <v>598</v>
      </c>
      <c r="G544" s="749" t="s">
        <v>608</v>
      </c>
      <c r="H544" s="749">
        <v>121088</v>
      </c>
      <c r="I544" s="749">
        <v>21088</v>
      </c>
      <c r="J544" s="749" t="s">
        <v>1239</v>
      </c>
      <c r="K544" s="749" t="s">
        <v>1240</v>
      </c>
      <c r="L544" s="752">
        <v>685.4</v>
      </c>
      <c r="M544" s="752">
        <v>120</v>
      </c>
      <c r="N544" s="753">
        <v>82248</v>
      </c>
    </row>
    <row r="545" spans="1:14" ht="14.4" customHeight="1" x14ac:dyDescent="0.3">
      <c r="A545" s="747" t="s">
        <v>566</v>
      </c>
      <c r="B545" s="748" t="s">
        <v>567</v>
      </c>
      <c r="C545" s="749" t="s">
        <v>592</v>
      </c>
      <c r="D545" s="750" t="s">
        <v>593</v>
      </c>
      <c r="E545" s="751">
        <v>50113001</v>
      </c>
      <c r="F545" s="750" t="s">
        <v>598</v>
      </c>
      <c r="G545" s="749" t="s">
        <v>599</v>
      </c>
      <c r="H545" s="749">
        <v>216573</v>
      </c>
      <c r="I545" s="749">
        <v>216573</v>
      </c>
      <c r="J545" s="749" t="s">
        <v>1241</v>
      </c>
      <c r="K545" s="749" t="s">
        <v>1242</v>
      </c>
      <c r="L545" s="752">
        <v>61.780000000000015</v>
      </c>
      <c r="M545" s="752">
        <v>10</v>
      </c>
      <c r="N545" s="753">
        <v>617.80000000000018</v>
      </c>
    </row>
    <row r="546" spans="1:14" ht="14.4" customHeight="1" x14ac:dyDescent="0.3">
      <c r="A546" s="747" t="s">
        <v>566</v>
      </c>
      <c r="B546" s="748" t="s">
        <v>567</v>
      </c>
      <c r="C546" s="749" t="s">
        <v>592</v>
      </c>
      <c r="D546" s="750" t="s">
        <v>593</v>
      </c>
      <c r="E546" s="751">
        <v>50113001</v>
      </c>
      <c r="F546" s="750" t="s">
        <v>598</v>
      </c>
      <c r="G546" s="749" t="s">
        <v>599</v>
      </c>
      <c r="H546" s="749">
        <v>100610</v>
      </c>
      <c r="I546" s="749">
        <v>610</v>
      </c>
      <c r="J546" s="749" t="s">
        <v>787</v>
      </c>
      <c r="K546" s="749" t="s">
        <v>788</v>
      </c>
      <c r="L546" s="752">
        <v>72.499999999999986</v>
      </c>
      <c r="M546" s="752">
        <v>14</v>
      </c>
      <c r="N546" s="753">
        <v>1014.9999999999999</v>
      </c>
    </row>
    <row r="547" spans="1:14" ht="14.4" customHeight="1" x14ac:dyDescent="0.3">
      <c r="A547" s="747" t="s">
        <v>566</v>
      </c>
      <c r="B547" s="748" t="s">
        <v>567</v>
      </c>
      <c r="C547" s="749" t="s">
        <v>592</v>
      </c>
      <c r="D547" s="750" t="s">
        <v>593</v>
      </c>
      <c r="E547" s="751">
        <v>50113001</v>
      </c>
      <c r="F547" s="750" t="s">
        <v>598</v>
      </c>
      <c r="G547" s="749" t="s">
        <v>599</v>
      </c>
      <c r="H547" s="749">
        <v>100612</v>
      </c>
      <c r="I547" s="749">
        <v>612</v>
      </c>
      <c r="J547" s="749" t="s">
        <v>789</v>
      </c>
      <c r="K547" s="749" t="s">
        <v>790</v>
      </c>
      <c r="L547" s="752">
        <v>64.742500000000007</v>
      </c>
      <c r="M547" s="752">
        <v>16</v>
      </c>
      <c r="N547" s="753">
        <v>1035.8800000000001</v>
      </c>
    </row>
    <row r="548" spans="1:14" ht="14.4" customHeight="1" x14ac:dyDescent="0.3">
      <c r="A548" s="747" t="s">
        <v>566</v>
      </c>
      <c r="B548" s="748" t="s">
        <v>567</v>
      </c>
      <c r="C548" s="749" t="s">
        <v>592</v>
      </c>
      <c r="D548" s="750" t="s">
        <v>593</v>
      </c>
      <c r="E548" s="751">
        <v>50113001</v>
      </c>
      <c r="F548" s="750" t="s">
        <v>598</v>
      </c>
      <c r="G548" s="749" t="s">
        <v>599</v>
      </c>
      <c r="H548" s="749">
        <v>153940</v>
      </c>
      <c r="I548" s="749">
        <v>53940</v>
      </c>
      <c r="J548" s="749" t="s">
        <v>789</v>
      </c>
      <c r="K548" s="749" t="s">
        <v>791</v>
      </c>
      <c r="L548" s="752">
        <v>65.09</v>
      </c>
      <c r="M548" s="752">
        <v>1</v>
      </c>
      <c r="N548" s="753">
        <v>65.09</v>
      </c>
    </row>
    <row r="549" spans="1:14" ht="14.4" customHeight="1" x14ac:dyDescent="0.3">
      <c r="A549" s="747" t="s">
        <v>566</v>
      </c>
      <c r="B549" s="748" t="s">
        <v>567</v>
      </c>
      <c r="C549" s="749" t="s">
        <v>592</v>
      </c>
      <c r="D549" s="750" t="s">
        <v>593</v>
      </c>
      <c r="E549" s="751">
        <v>50113001</v>
      </c>
      <c r="F549" s="750" t="s">
        <v>598</v>
      </c>
      <c r="G549" s="749" t="s">
        <v>599</v>
      </c>
      <c r="H549" s="749">
        <v>171616</v>
      </c>
      <c r="I549" s="749">
        <v>171616</v>
      </c>
      <c r="J549" s="749" t="s">
        <v>1243</v>
      </c>
      <c r="K549" s="749" t="s">
        <v>1244</v>
      </c>
      <c r="L549" s="752">
        <v>478.26000000000005</v>
      </c>
      <c r="M549" s="752">
        <v>33</v>
      </c>
      <c r="N549" s="753">
        <v>15782.580000000002</v>
      </c>
    </row>
    <row r="550" spans="1:14" ht="14.4" customHeight="1" x14ac:dyDescent="0.3">
      <c r="A550" s="747" t="s">
        <v>566</v>
      </c>
      <c r="B550" s="748" t="s">
        <v>567</v>
      </c>
      <c r="C550" s="749" t="s">
        <v>592</v>
      </c>
      <c r="D550" s="750" t="s">
        <v>593</v>
      </c>
      <c r="E550" s="751">
        <v>50113001</v>
      </c>
      <c r="F550" s="750" t="s">
        <v>598</v>
      </c>
      <c r="G550" s="749" t="s">
        <v>599</v>
      </c>
      <c r="H550" s="749">
        <v>395294</v>
      </c>
      <c r="I550" s="749">
        <v>180306</v>
      </c>
      <c r="J550" s="749" t="s">
        <v>1245</v>
      </c>
      <c r="K550" s="749" t="s">
        <v>1246</v>
      </c>
      <c r="L550" s="752">
        <v>175.65655172413796</v>
      </c>
      <c r="M550" s="752">
        <v>29</v>
      </c>
      <c r="N550" s="753">
        <v>5094.0400000000009</v>
      </c>
    </row>
    <row r="551" spans="1:14" ht="14.4" customHeight="1" x14ac:dyDescent="0.3">
      <c r="A551" s="747" t="s">
        <v>566</v>
      </c>
      <c r="B551" s="748" t="s">
        <v>567</v>
      </c>
      <c r="C551" s="749" t="s">
        <v>592</v>
      </c>
      <c r="D551" s="750" t="s">
        <v>593</v>
      </c>
      <c r="E551" s="751">
        <v>50113001</v>
      </c>
      <c r="F551" s="750" t="s">
        <v>598</v>
      </c>
      <c r="G551" s="749" t="s">
        <v>599</v>
      </c>
      <c r="H551" s="749">
        <v>131215</v>
      </c>
      <c r="I551" s="749">
        <v>31215</v>
      </c>
      <c r="J551" s="749" t="s">
        <v>792</v>
      </c>
      <c r="K551" s="749" t="s">
        <v>1247</v>
      </c>
      <c r="L551" s="752">
        <v>54.991428571428585</v>
      </c>
      <c r="M551" s="752">
        <v>7</v>
      </c>
      <c r="N551" s="753">
        <v>384.94000000000011</v>
      </c>
    </row>
    <row r="552" spans="1:14" ht="14.4" customHeight="1" x14ac:dyDescent="0.3">
      <c r="A552" s="747" t="s">
        <v>566</v>
      </c>
      <c r="B552" s="748" t="s">
        <v>567</v>
      </c>
      <c r="C552" s="749" t="s">
        <v>592</v>
      </c>
      <c r="D552" s="750" t="s">
        <v>593</v>
      </c>
      <c r="E552" s="751">
        <v>50113001</v>
      </c>
      <c r="F552" s="750" t="s">
        <v>598</v>
      </c>
      <c r="G552" s="749" t="s">
        <v>599</v>
      </c>
      <c r="H552" s="749">
        <v>131385</v>
      </c>
      <c r="I552" s="749">
        <v>31385</v>
      </c>
      <c r="J552" s="749" t="s">
        <v>792</v>
      </c>
      <c r="K552" s="749" t="s">
        <v>793</v>
      </c>
      <c r="L552" s="752">
        <v>39.229999999999997</v>
      </c>
      <c r="M552" s="752">
        <v>1</v>
      </c>
      <c r="N552" s="753">
        <v>39.229999999999997</v>
      </c>
    </row>
    <row r="553" spans="1:14" ht="14.4" customHeight="1" x14ac:dyDescent="0.3">
      <c r="A553" s="747" t="s">
        <v>566</v>
      </c>
      <c r="B553" s="748" t="s">
        <v>567</v>
      </c>
      <c r="C553" s="749" t="s">
        <v>592</v>
      </c>
      <c r="D553" s="750" t="s">
        <v>593</v>
      </c>
      <c r="E553" s="751">
        <v>50113001</v>
      </c>
      <c r="F553" s="750" t="s">
        <v>598</v>
      </c>
      <c r="G553" s="749" t="s">
        <v>599</v>
      </c>
      <c r="H553" s="749">
        <v>844764</v>
      </c>
      <c r="I553" s="749">
        <v>105943</v>
      </c>
      <c r="J553" s="749" t="s">
        <v>1248</v>
      </c>
      <c r="K553" s="749" t="s">
        <v>1249</v>
      </c>
      <c r="L553" s="752">
        <v>4503.16</v>
      </c>
      <c r="M553" s="752">
        <v>1</v>
      </c>
      <c r="N553" s="753">
        <v>4503.16</v>
      </c>
    </row>
    <row r="554" spans="1:14" ht="14.4" customHeight="1" x14ac:dyDescent="0.3">
      <c r="A554" s="747" t="s">
        <v>566</v>
      </c>
      <c r="B554" s="748" t="s">
        <v>567</v>
      </c>
      <c r="C554" s="749" t="s">
        <v>592</v>
      </c>
      <c r="D554" s="750" t="s">
        <v>593</v>
      </c>
      <c r="E554" s="751">
        <v>50113001</v>
      </c>
      <c r="F554" s="750" t="s">
        <v>598</v>
      </c>
      <c r="G554" s="749" t="s">
        <v>599</v>
      </c>
      <c r="H554" s="749">
        <v>844242</v>
      </c>
      <c r="I554" s="749">
        <v>105937</v>
      </c>
      <c r="J554" s="749" t="s">
        <v>1250</v>
      </c>
      <c r="K554" s="749" t="s">
        <v>1249</v>
      </c>
      <c r="L554" s="752">
        <v>2800</v>
      </c>
      <c r="M554" s="752">
        <v>3</v>
      </c>
      <c r="N554" s="753">
        <v>8400</v>
      </c>
    </row>
    <row r="555" spans="1:14" ht="14.4" customHeight="1" x14ac:dyDescent="0.3">
      <c r="A555" s="747" t="s">
        <v>566</v>
      </c>
      <c r="B555" s="748" t="s">
        <v>567</v>
      </c>
      <c r="C555" s="749" t="s">
        <v>592</v>
      </c>
      <c r="D555" s="750" t="s">
        <v>593</v>
      </c>
      <c r="E555" s="751">
        <v>50113001</v>
      </c>
      <c r="F555" s="750" t="s">
        <v>598</v>
      </c>
      <c r="G555" s="749" t="s">
        <v>599</v>
      </c>
      <c r="H555" s="749">
        <v>100616</v>
      </c>
      <c r="I555" s="749">
        <v>616</v>
      </c>
      <c r="J555" s="749" t="s">
        <v>1251</v>
      </c>
      <c r="K555" s="749" t="s">
        <v>1252</v>
      </c>
      <c r="L555" s="752">
        <v>94.819999999999979</v>
      </c>
      <c r="M555" s="752">
        <v>3</v>
      </c>
      <c r="N555" s="753">
        <v>284.45999999999992</v>
      </c>
    </row>
    <row r="556" spans="1:14" ht="14.4" customHeight="1" x14ac:dyDescent="0.3">
      <c r="A556" s="747" t="s">
        <v>566</v>
      </c>
      <c r="B556" s="748" t="s">
        <v>567</v>
      </c>
      <c r="C556" s="749" t="s">
        <v>592</v>
      </c>
      <c r="D556" s="750" t="s">
        <v>593</v>
      </c>
      <c r="E556" s="751">
        <v>50113001</v>
      </c>
      <c r="F556" s="750" t="s">
        <v>598</v>
      </c>
      <c r="G556" s="749" t="s">
        <v>608</v>
      </c>
      <c r="H556" s="749">
        <v>216673</v>
      </c>
      <c r="I556" s="749">
        <v>216673</v>
      </c>
      <c r="J556" s="749" t="s">
        <v>1253</v>
      </c>
      <c r="K556" s="749" t="s">
        <v>1254</v>
      </c>
      <c r="L556" s="752">
        <v>507.88000000000034</v>
      </c>
      <c r="M556" s="752">
        <v>1</v>
      </c>
      <c r="N556" s="753">
        <v>507.88000000000034</v>
      </c>
    </row>
    <row r="557" spans="1:14" ht="14.4" customHeight="1" x14ac:dyDescent="0.3">
      <c r="A557" s="747" t="s">
        <v>566</v>
      </c>
      <c r="B557" s="748" t="s">
        <v>567</v>
      </c>
      <c r="C557" s="749" t="s">
        <v>592</v>
      </c>
      <c r="D557" s="750" t="s">
        <v>593</v>
      </c>
      <c r="E557" s="751">
        <v>50113001</v>
      </c>
      <c r="F557" s="750" t="s">
        <v>598</v>
      </c>
      <c r="G557" s="749" t="s">
        <v>608</v>
      </c>
      <c r="H557" s="749">
        <v>216674</v>
      </c>
      <c r="I557" s="749">
        <v>216674</v>
      </c>
      <c r="J557" s="749" t="s">
        <v>1255</v>
      </c>
      <c r="K557" s="749" t="s">
        <v>1254</v>
      </c>
      <c r="L557" s="752">
        <v>588.65000000000032</v>
      </c>
      <c r="M557" s="752">
        <v>3</v>
      </c>
      <c r="N557" s="753">
        <v>1765.950000000001</v>
      </c>
    </row>
    <row r="558" spans="1:14" ht="14.4" customHeight="1" x14ac:dyDescent="0.3">
      <c r="A558" s="747" t="s">
        <v>566</v>
      </c>
      <c r="B558" s="748" t="s">
        <v>567</v>
      </c>
      <c r="C558" s="749" t="s">
        <v>592</v>
      </c>
      <c r="D558" s="750" t="s">
        <v>593</v>
      </c>
      <c r="E558" s="751">
        <v>50113001</v>
      </c>
      <c r="F558" s="750" t="s">
        <v>598</v>
      </c>
      <c r="G558" s="749" t="s">
        <v>599</v>
      </c>
      <c r="H558" s="749">
        <v>148578</v>
      </c>
      <c r="I558" s="749">
        <v>48578</v>
      </c>
      <c r="J558" s="749" t="s">
        <v>794</v>
      </c>
      <c r="K558" s="749" t="s">
        <v>795</v>
      </c>
      <c r="L558" s="752">
        <v>54.98</v>
      </c>
      <c r="M558" s="752">
        <v>5</v>
      </c>
      <c r="N558" s="753">
        <v>274.89999999999998</v>
      </c>
    </row>
    <row r="559" spans="1:14" ht="14.4" customHeight="1" x14ac:dyDescent="0.3">
      <c r="A559" s="747" t="s">
        <v>566</v>
      </c>
      <c r="B559" s="748" t="s">
        <v>567</v>
      </c>
      <c r="C559" s="749" t="s">
        <v>592</v>
      </c>
      <c r="D559" s="750" t="s">
        <v>593</v>
      </c>
      <c r="E559" s="751">
        <v>50113001</v>
      </c>
      <c r="F559" s="750" t="s">
        <v>598</v>
      </c>
      <c r="G559" s="749" t="s">
        <v>599</v>
      </c>
      <c r="H559" s="749">
        <v>848632</v>
      </c>
      <c r="I559" s="749">
        <v>125315</v>
      </c>
      <c r="J559" s="749" t="s">
        <v>794</v>
      </c>
      <c r="K559" s="749" t="s">
        <v>796</v>
      </c>
      <c r="L559" s="752">
        <v>58.2</v>
      </c>
      <c r="M559" s="752">
        <v>5</v>
      </c>
      <c r="N559" s="753">
        <v>291</v>
      </c>
    </row>
    <row r="560" spans="1:14" ht="14.4" customHeight="1" x14ac:dyDescent="0.3">
      <c r="A560" s="747" t="s">
        <v>566</v>
      </c>
      <c r="B560" s="748" t="s">
        <v>567</v>
      </c>
      <c r="C560" s="749" t="s">
        <v>592</v>
      </c>
      <c r="D560" s="750" t="s">
        <v>593</v>
      </c>
      <c r="E560" s="751">
        <v>50113001</v>
      </c>
      <c r="F560" s="750" t="s">
        <v>598</v>
      </c>
      <c r="G560" s="749" t="s">
        <v>599</v>
      </c>
      <c r="H560" s="749">
        <v>225172</v>
      </c>
      <c r="I560" s="749">
        <v>225172</v>
      </c>
      <c r="J560" s="749" t="s">
        <v>1256</v>
      </c>
      <c r="K560" s="749" t="s">
        <v>1257</v>
      </c>
      <c r="L560" s="752">
        <v>60.529999999999994</v>
      </c>
      <c r="M560" s="752">
        <v>2</v>
      </c>
      <c r="N560" s="753">
        <v>121.05999999999999</v>
      </c>
    </row>
    <row r="561" spans="1:14" ht="14.4" customHeight="1" x14ac:dyDescent="0.3">
      <c r="A561" s="747" t="s">
        <v>566</v>
      </c>
      <c r="B561" s="748" t="s">
        <v>567</v>
      </c>
      <c r="C561" s="749" t="s">
        <v>592</v>
      </c>
      <c r="D561" s="750" t="s">
        <v>593</v>
      </c>
      <c r="E561" s="751">
        <v>50113001</v>
      </c>
      <c r="F561" s="750" t="s">
        <v>598</v>
      </c>
      <c r="G561" s="749" t="s">
        <v>599</v>
      </c>
      <c r="H561" s="749">
        <v>159398</v>
      </c>
      <c r="I561" s="749">
        <v>59398</v>
      </c>
      <c r="J561" s="749" t="s">
        <v>1258</v>
      </c>
      <c r="K561" s="749" t="s">
        <v>1259</v>
      </c>
      <c r="L561" s="752">
        <v>267.55800000000005</v>
      </c>
      <c r="M561" s="752">
        <v>25</v>
      </c>
      <c r="N561" s="753">
        <v>6688.9500000000007</v>
      </c>
    </row>
    <row r="562" spans="1:14" ht="14.4" customHeight="1" x14ac:dyDescent="0.3">
      <c r="A562" s="747" t="s">
        <v>566</v>
      </c>
      <c r="B562" s="748" t="s">
        <v>567</v>
      </c>
      <c r="C562" s="749" t="s">
        <v>592</v>
      </c>
      <c r="D562" s="750" t="s">
        <v>593</v>
      </c>
      <c r="E562" s="751">
        <v>50113001</v>
      </c>
      <c r="F562" s="750" t="s">
        <v>598</v>
      </c>
      <c r="G562" s="749" t="s">
        <v>608</v>
      </c>
      <c r="H562" s="749">
        <v>190973</v>
      </c>
      <c r="I562" s="749">
        <v>190973</v>
      </c>
      <c r="J562" s="749" t="s">
        <v>994</v>
      </c>
      <c r="K562" s="749" t="s">
        <v>737</v>
      </c>
      <c r="L562" s="752">
        <v>224.37</v>
      </c>
      <c r="M562" s="752">
        <v>1</v>
      </c>
      <c r="N562" s="753">
        <v>224.37</v>
      </c>
    </row>
    <row r="563" spans="1:14" ht="14.4" customHeight="1" x14ac:dyDescent="0.3">
      <c r="A563" s="747" t="s">
        <v>566</v>
      </c>
      <c r="B563" s="748" t="s">
        <v>567</v>
      </c>
      <c r="C563" s="749" t="s">
        <v>592</v>
      </c>
      <c r="D563" s="750" t="s">
        <v>593</v>
      </c>
      <c r="E563" s="751">
        <v>50113001</v>
      </c>
      <c r="F563" s="750" t="s">
        <v>598</v>
      </c>
      <c r="G563" s="749" t="s">
        <v>608</v>
      </c>
      <c r="H563" s="749">
        <v>190975</v>
      </c>
      <c r="I563" s="749">
        <v>190975</v>
      </c>
      <c r="J563" s="749" t="s">
        <v>994</v>
      </c>
      <c r="K563" s="749" t="s">
        <v>1204</v>
      </c>
      <c r="L563" s="752">
        <v>640.02</v>
      </c>
      <c r="M563" s="752">
        <v>1</v>
      </c>
      <c r="N563" s="753">
        <v>640.02</v>
      </c>
    </row>
    <row r="564" spans="1:14" ht="14.4" customHeight="1" x14ac:dyDescent="0.3">
      <c r="A564" s="747" t="s">
        <v>566</v>
      </c>
      <c r="B564" s="748" t="s">
        <v>567</v>
      </c>
      <c r="C564" s="749" t="s">
        <v>592</v>
      </c>
      <c r="D564" s="750" t="s">
        <v>593</v>
      </c>
      <c r="E564" s="751">
        <v>50113001</v>
      </c>
      <c r="F564" s="750" t="s">
        <v>598</v>
      </c>
      <c r="G564" s="749" t="s">
        <v>608</v>
      </c>
      <c r="H564" s="749">
        <v>190968</v>
      </c>
      <c r="I564" s="749">
        <v>190968</v>
      </c>
      <c r="J564" s="749" t="s">
        <v>1260</v>
      </c>
      <c r="K564" s="749" t="s">
        <v>737</v>
      </c>
      <c r="L564" s="752">
        <v>195.81</v>
      </c>
      <c r="M564" s="752">
        <v>2</v>
      </c>
      <c r="N564" s="753">
        <v>391.62</v>
      </c>
    </row>
    <row r="565" spans="1:14" ht="14.4" customHeight="1" x14ac:dyDescent="0.3">
      <c r="A565" s="747" t="s">
        <v>566</v>
      </c>
      <c r="B565" s="748" t="s">
        <v>567</v>
      </c>
      <c r="C565" s="749" t="s">
        <v>592</v>
      </c>
      <c r="D565" s="750" t="s">
        <v>593</v>
      </c>
      <c r="E565" s="751">
        <v>50113001</v>
      </c>
      <c r="F565" s="750" t="s">
        <v>598</v>
      </c>
      <c r="G565" s="749" t="s">
        <v>608</v>
      </c>
      <c r="H565" s="749">
        <v>190958</v>
      </c>
      <c r="I565" s="749">
        <v>190958</v>
      </c>
      <c r="J565" s="749" t="s">
        <v>1261</v>
      </c>
      <c r="K565" s="749" t="s">
        <v>737</v>
      </c>
      <c r="L565" s="752">
        <v>140.72</v>
      </c>
      <c r="M565" s="752">
        <v>1</v>
      </c>
      <c r="N565" s="753">
        <v>140.72</v>
      </c>
    </row>
    <row r="566" spans="1:14" ht="14.4" customHeight="1" x14ac:dyDescent="0.3">
      <c r="A566" s="747" t="s">
        <v>566</v>
      </c>
      <c r="B566" s="748" t="s">
        <v>567</v>
      </c>
      <c r="C566" s="749" t="s">
        <v>592</v>
      </c>
      <c r="D566" s="750" t="s">
        <v>593</v>
      </c>
      <c r="E566" s="751">
        <v>50113001</v>
      </c>
      <c r="F566" s="750" t="s">
        <v>598</v>
      </c>
      <c r="G566" s="749" t="s">
        <v>608</v>
      </c>
      <c r="H566" s="749">
        <v>115864</v>
      </c>
      <c r="I566" s="749">
        <v>15864</v>
      </c>
      <c r="J566" s="749" t="s">
        <v>995</v>
      </c>
      <c r="K566" s="749" t="s">
        <v>633</v>
      </c>
      <c r="L566" s="752">
        <v>60.360000000000007</v>
      </c>
      <c r="M566" s="752">
        <v>4</v>
      </c>
      <c r="N566" s="753">
        <v>241.44000000000003</v>
      </c>
    </row>
    <row r="567" spans="1:14" ht="14.4" customHeight="1" x14ac:dyDescent="0.3">
      <c r="A567" s="747" t="s">
        <v>566</v>
      </c>
      <c r="B567" s="748" t="s">
        <v>567</v>
      </c>
      <c r="C567" s="749" t="s">
        <v>592</v>
      </c>
      <c r="D567" s="750" t="s">
        <v>593</v>
      </c>
      <c r="E567" s="751">
        <v>50113001</v>
      </c>
      <c r="F567" s="750" t="s">
        <v>598</v>
      </c>
      <c r="G567" s="749" t="s">
        <v>608</v>
      </c>
      <c r="H567" s="749">
        <v>56976</v>
      </c>
      <c r="I567" s="749">
        <v>56976</v>
      </c>
      <c r="J567" s="749" t="s">
        <v>1262</v>
      </c>
      <c r="K567" s="749" t="s">
        <v>1263</v>
      </c>
      <c r="L567" s="752">
        <v>11.840000000000002</v>
      </c>
      <c r="M567" s="752">
        <v>7</v>
      </c>
      <c r="N567" s="753">
        <v>82.88000000000001</v>
      </c>
    </row>
    <row r="568" spans="1:14" ht="14.4" customHeight="1" x14ac:dyDescent="0.3">
      <c r="A568" s="747" t="s">
        <v>566</v>
      </c>
      <c r="B568" s="748" t="s">
        <v>567</v>
      </c>
      <c r="C568" s="749" t="s">
        <v>592</v>
      </c>
      <c r="D568" s="750" t="s">
        <v>593</v>
      </c>
      <c r="E568" s="751">
        <v>50113001</v>
      </c>
      <c r="F568" s="750" t="s">
        <v>598</v>
      </c>
      <c r="G568" s="749" t="s">
        <v>608</v>
      </c>
      <c r="H568" s="749">
        <v>156981</v>
      </c>
      <c r="I568" s="749">
        <v>56981</v>
      </c>
      <c r="J568" s="749" t="s">
        <v>1264</v>
      </c>
      <c r="K568" s="749" t="s">
        <v>1265</v>
      </c>
      <c r="L568" s="752">
        <v>30.179999999999996</v>
      </c>
      <c r="M568" s="752">
        <v>6</v>
      </c>
      <c r="N568" s="753">
        <v>181.07999999999998</v>
      </c>
    </row>
    <row r="569" spans="1:14" ht="14.4" customHeight="1" x14ac:dyDescent="0.3">
      <c r="A569" s="747" t="s">
        <v>566</v>
      </c>
      <c r="B569" s="748" t="s">
        <v>567</v>
      </c>
      <c r="C569" s="749" t="s">
        <v>592</v>
      </c>
      <c r="D569" s="750" t="s">
        <v>593</v>
      </c>
      <c r="E569" s="751">
        <v>50113001</v>
      </c>
      <c r="F569" s="750" t="s">
        <v>598</v>
      </c>
      <c r="G569" s="749" t="s">
        <v>599</v>
      </c>
      <c r="H569" s="749">
        <v>188165</v>
      </c>
      <c r="I569" s="749">
        <v>188165</v>
      </c>
      <c r="J569" s="749" t="s">
        <v>1266</v>
      </c>
      <c r="K569" s="749" t="s">
        <v>1267</v>
      </c>
      <c r="L569" s="752">
        <v>367.53</v>
      </c>
      <c r="M569" s="752">
        <v>1</v>
      </c>
      <c r="N569" s="753">
        <v>367.53</v>
      </c>
    </row>
    <row r="570" spans="1:14" ht="14.4" customHeight="1" x14ac:dyDescent="0.3">
      <c r="A570" s="747" t="s">
        <v>566</v>
      </c>
      <c r="B570" s="748" t="s">
        <v>567</v>
      </c>
      <c r="C570" s="749" t="s">
        <v>592</v>
      </c>
      <c r="D570" s="750" t="s">
        <v>593</v>
      </c>
      <c r="E570" s="751">
        <v>50113001</v>
      </c>
      <c r="F570" s="750" t="s">
        <v>598</v>
      </c>
      <c r="G570" s="749" t="s">
        <v>599</v>
      </c>
      <c r="H570" s="749">
        <v>202789</v>
      </c>
      <c r="I570" s="749">
        <v>202789</v>
      </c>
      <c r="J570" s="749" t="s">
        <v>1268</v>
      </c>
      <c r="K570" s="749" t="s">
        <v>1269</v>
      </c>
      <c r="L570" s="752">
        <v>70.892499999999998</v>
      </c>
      <c r="M570" s="752">
        <v>4</v>
      </c>
      <c r="N570" s="753">
        <v>283.57</v>
      </c>
    </row>
    <row r="571" spans="1:14" ht="14.4" customHeight="1" x14ac:dyDescent="0.3">
      <c r="A571" s="747" t="s">
        <v>566</v>
      </c>
      <c r="B571" s="748" t="s">
        <v>567</v>
      </c>
      <c r="C571" s="749" t="s">
        <v>592</v>
      </c>
      <c r="D571" s="750" t="s">
        <v>593</v>
      </c>
      <c r="E571" s="751">
        <v>50113001</v>
      </c>
      <c r="F571" s="750" t="s">
        <v>598</v>
      </c>
      <c r="G571" s="749" t="s">
        <v>599</v>
      </c>
      <c r="H571" s="749">
        <v>103550</v>
      </c>
      <c r="I571" s="749">
        <v>3550</v>
      </c>
      <c r="J571" s="749" t="s">
        <v>1001</v>
      </c>
      <c r="K571" s="749" t="s">
        <v>707</v>
      </c>
      <c r="L571" s="752">
        <v>39.86</v>
      </c>
      <c r="M571" s="752">
        <v>1</v>
      </c>
      <c r="N571" s="753">
        <v>39.86</v>
      </c>
    </row>
    <row r="572" spans="1:14" ht="14.4" customHeight="1" x14ac:dyDescent="0.3">
      <c r="A572" s="747" t="s">
        <v>566</v>
      </c>
      <c r="B572" s="748" t="s">
        <v>567</v>
      </c>
      <c r="C572" s="749" t="s">
        <v>592</v>
      </c>
      <c r="D572" s="750" t="s">
        <v>593</v>
      </c>
      <c r="E572" s="751">
        <v>50113001</v>
      </c>
      <c r="F572" s="750" t="s">
        <v>598</v>
      </c>
      <c r="G572" s="749" t="s">
        <v>599</v>
      </c>
      <c r="H572" s="749">
        <v>100643</v>
      </c>
      <c r="I572" s="749">
        <v>643</v>
      </c>
      <c r="J572" s="749" t="s">
        <v>811</v>
      </c>
      <c r="K572" s="749" t="s">
        <v>812</v>
      </c>
      <c r="L572" s="752">
        <v>63.640000000000015</v>
      </c>
      <c r="M572" s="752">
        <v>4</v>
      </c>
      <c r="N572" s="753">
        <v>254.56000000000006</v>
      </c>
    </row>
    <row r="573" spans="1:14" ht="14.4" customHeight="1" x14ac:dyDescent="0.3">
      <c r="A573" s="747" t="s">
        <v>566</v>
      </c>
      <c r="B573" s="748" t="s">
        <v>567</v>
      </c>
      <c r="C573" s="749" t="s">
        <v>592</v>
      </c>
      <c r="D573" s="750" t="s">
        <v>593</v>
      </c>
      <c r="E573" s="751">
        <v>50113001</v>
      </c>
      <c r="F573" s="750" t="s">
        <v>598</v>
      </c>
      <c r="G573" s="749" t="s">
        <v>599</v>
      </c>
      <c r="H573" s="749">
        <v>840813</v>
      </c>
      <c r="I573" s="749">
        <v>135844</v>
      </c>
      <c r="J573" s="749" t="s">
        <v>1270</v>
      </c>
      <c r="K573" s="749" t="s">
        <v>1271</v>
      </c>
      <c r="L573" s="752">
        <v>2145</v>
      </c>
      <c r="M573" s="752">
        <v>1</v>
      </c>
      <c r="N573" s="753">
        <v>2145</v>
      </c>
    </row>
    <row r="574" spans="1:14" ht="14.4" customHeight="1" x14ac:dyDescent="0.3">
      <c r="A574" s="747" t="s">
        <v>566</v>
      </c>
      <c r="B574" s="748" t="s">
        <v>567</v>
      </c>
      <c r="C574" s="749" t="s">
        <v>592</v>
      </c>
      <c r="D574" s="750" t="s">
        <v>593</v>
      </c>
      <c r="E574" s="751">
        <v>50113001</v>
      </c>
      <c r="F574" s="750" t="s">
        <v>598</v>
      </c>
      <c r="G574" s="749" t="s">
        <v>608</v>
      </c>
      <c r="H574" s="749">
        <v>989453</v>
      </c>
      <c r="I574" s="749">
        <v>146899</v>
      </c>
      <c r="J574" s="749" t="s">
        <v>815</v>
      </c>
      <c r="K574" s="749" t="s">
        <v>817</v>
      </c>
      <c r="L574" s="752">
        <v>45.49</v>
      </c>
      <c r="M574" s="752">
        <v>3</v>
      </c>
      <c r="N574" s="753">
        <v>136.47</v>
      </c>
    </row>
    <row r="575" spans="1:14" ht="14.4" customHeight="1" x14ac:dyDescent="0.3">
      <c r="A575" s="747" t="s">
        <v>566</v>
      </c>
      <c r="B575" s="748" t="s">
        <v>567</v>
      </c>
      <c r="C575" s="749" t="s">
        <v>592</v>
      </c>
      <c r="D575" s="750" t="s">
        <v>593</v>
      </c>
      <c r="E575" s="751">
        <v>50113001</v>
      </c>
      <c r="F575" s="750" t="s">
        <v>598</v>
      </c>
      <c r="G575" s="749" t="s">
        <v>599</v>
      </c>
      <c r="H575" s="749">
        <v>125937</v>
      </c>
      <c r="I575" s="749">
        <v>25937</v>
      </c>
      <c r="J575" s="749" t="s">
        <v>1272</v>
      </c>
      <c r="K575" s="749" t="s">
        <v>1273</v>
      </c>
      <c r="L575" s="752">
        <v>0</v>
      </c>
      <c r="M575" s="752">
        <v>0</v>
      </c>
      <c r="N575" s="753">
        <v>0</v>
      </c>
    </row>
    <row r="576" spans="1:14" ht="14.4" customHeight="1" x14ac:dyDescent="0.3">
      <c r="A576" s="747" t="s">
        <v>566</v>
      </c>
      <c r="B576" s="748" t="s">
        <v>567</v>
      </c>
      <c r="C576" s="749" t="s">
        <v>592</v>
      </c>
      <c r="D576" s="750" t="s">
        <v>593</v>
      </c>
      <c r="E576" s="751">
        <v>50113002</v>
      </c>
      <c r="F576" s="750" t="s">
        <v>1274</v>
      </c>
      <c r="G576" s="749" t="s">
        <v>599</v>
      </c>
      <c r="H576" s="749">
        <v>195641</v>
      </c>
      <c r="I576" s="749">
        <v>95641</v>
      </c>
      <c r="J576" s="749" t="s">
        <v>1275</v>
      </c>
      <c r="K576" s="749" t="s">
        <v>1276</v>
      </c>
      <c r="L576" s="752">
        <v>3993</v>
      </c>
      <c r="M576" s="752">
        <v>5</v>
      </c>
      <c r="N576" s="753">
        <v>19965</v>
      </c>
    </row>
    <row r="577" spans="1:14" ht="14.4" customHeight="1" x14ac:dyDescent="0.3">
      <c r="A577" s="747" t="s">
        <v>566</v>
      </c>
      <c r="B577" s="748" t="s">
        <v>567</v>
      </c>
      <c r="C577" s="749" t="s">
        <v>592</v>
      </c>
      <c r="D577" s="750" t="s">
        <v>593</v>
      </c>
      <c r="E577" s="751">
        <v>50113002</v>
      </c>
      <c r="F577" s="750" t="s">
        <v>1274</v>
      </c>
      <c r="G577" s="749" t="s">
        <v>599</v>
      </c>
      <c r="H577" s="749">
        <v>501394</v>
      </c>
      <c r="I577" s="749">
        <v>152199</v>
      </c>
      <c r="J577" s="749" t="s">
        <v>1277</v>
      </c>
      <c r="K577" s="749" t="s">
        <v>1276</v>
      </c>
      <c r="L577" s="752">
        <v>4485.8000000000011</v>
      </c>
      <c r="M577" s="752">
        <v>4</v>
      </c>
      <c r="N577" s="753">
        <v>17943.200000000004</v>
      </c>
    </row>
    <row r="578" spans="1:14" ht="14.4" customHeight="1" x14ac:dyDescent="0.3">
      <c r="A578" s="747" t="s">
        <v>566</v>
      </c>
      <c r="B578" s="748" t="s">
        <v>567</v>
      </c>
      <c r="C578" s="749" t="s">
        <v>592</v>
      </c>
      <c r="D578" s="750" t="s">
        <v>593</v>
      </c>
      <c r="E578" s="751">
        <v>50113002</v>
      </c>
      <c r="F578" s="750" t="s">
        <v>1274</v>
      </c>
      <c r="G578" s="749" t="s">
        <v>599</v>
      </c>
      <c r="H578" s="749">
        <v>152196</v>
      </c>
      <c r="I578" s="749">
        <v>152196</v>
      </c>
      <c r="J578" s="749" t="s">
        <v>1278</v>
      </c>
      <c r="K578" s="749" t="s">
        <v>1276</v>
      </c>
      <c r="L578" s="752">
        <v>5286.6</v>
      </c>
      <c r="M578" s="752">
        <v>2</v>
      </c>
      <c r="N578" s="753">
        <v>10573.2</v>
      </c>
    </row>
    <row r="579" spans="1:14" ht="14.4" customHeight="1" x14ac:dyDescent="0.3">
      <c r="A579" s="747" t="s">
        <v>566</v>
      </c>
      <c r="B579" s="748" t="s">
        <v>567</v>
      </c>
      <c r="C579" s="749" t="s">
        <v>592</v>
      </c>
      <c r="D579" s="750" t="s">
        <v>593</v>
      </c>
      <c r="E579" s="751">
        <v>50113002</v>
      </c>
      <c r="F579" s="750" t="s">
        <v>1274</v>
      </c>
      <c r="G579" s="749" t="s">
        <v>599</v>
      </c>
      <c r="H579" s="749">
        <v>103414</v>
      </c>
      <c r="I579" s="749">
        <v>3414</v>
      </c>
      <c r="J579" s="749" t="s">
        <v>1279</v>
      </c>
      <c r="K579" s="749" t="s">
        <v>1280</v>
      </c>
      <c r="L579" s="752">
        <v>2443.1900000000005</v>
      </c>
      <c r="M579" s="752">
        <v>2</v>
      </c>
      <c r="N579" s="753">
        <v>4886.380000000001</v>
      </c>
    </row>
    <row r="580" spans="1:14" ht="14.4" customHeight="1" x14ac:dyDescent="0.3">
      <c r="A580" s="747" t="s">
        <v>566</v>
      </c>
      <c r="B580" s="748" t="s">
        <v>567</v>
      </c>
      <c r="C580" s="749" t="s">
        <v>592</v>
      </c>
      <c r="D580" s="750" t="s">
        <v>593</v>
      </c>
      <c r="E580" s="751">
        <v>50113002</v>
      </c>
      <c r="F580" s="750" t="s">
        <v>1274</v>
      </c>
      <c r="G580" s="749" t="s">
        <v>599</v>
      </c>
      <c r="H580" s="749">
        <v>397302</v>
      </c>
      <c r="I580" s="749">
        <v>3290</v>
      </c>
      <c r="J580" s="749" t="s">
        <v>1279</v>
      </c>
      <c r="K580" s="749" t="s">
        <v>1281</v>
      </c>
      <c r="L580" s="752">
        <v>1285.9000000000001</v>
      </c>
      <c r="M580" s="752">
        <v>4</v>
      </c>
      <c r="N580" s="753">
        <v>5143.6000000000004</v>
      </c>
    </row>
    <row r="581" spans="1:14" ht="14.4" customHeight="1" x14ac:dyDescent="0.3">
      <c r="A581" s="747" t="s">
        <v>566</v>
      </c>
      <c r="B581" s="748" t="s">
        <v>567</v>
      </c>
      <c r="C581" s="749" t="s">
        <v>592</v>
      </c>
      <c r="D581" s="750" t="s">
        <v>593</v>
      </c>
      <c r="E581" s="751">
        <v>50113006</v>
      </c>
      <c r="F581" s="750" t="s">
        <v>1010</v>
      </c>
      <c r="G581" s="749" t="s">
        <v>599</v>
      </c>
      <c r="H581" s="749">
        <v>217075</v>
      </c>
      <c r="I581" s="749">
        <v>217075</v>
      </c>
      <c r="J581" s="749" t="s">
        <v>1282</v>
      </c>
      <c r="K581" s="749" t="s">
        <v>1113</v>
      </c>
      <c r="L581" s="752">
        <v>161.74000000000009</v>
      </c>
      <c r="M581" s="752">
        <v>1</v>
      </c>
      <c r="N581" s="753">
        <v>161.74000000000009</v>
      </c>
    </row>
    <row r="582" spans="1:14" ht="14.4" customHeight="1" x14ac:dyDescent="0.3">
      <c r="A582" s="747" t="s">
        <v>566</v>
      </c>
      <c r="B582" s="748" t="s">
        <v>567</v>
      </c>
      <c r="C582" s="749" t="s">
        <v>592</v>
      </c>
      <c r="D582" s="750" t="s">
        <v>593</v>
      </c>
      <c r="E582" s="751">
        <v>50113006</v>
      </c>
      <c r="F582" s="750" t="s">
        <v>1010</v>
      </c>
      <c r="G582" s="749" t="s">
        <v>599</v>
      </c>
      <c r="H582" s="749">
        <v>217076</v>
      </c>
      <c r="I582" s="749">
        <v>217076</v>
      </c>
      <c r="J582" s="749" t="s">
        <v>1283</v>
      </c>
      <c r="K582" s="749" t="s">
        <v>1113</v>
      </c>
      <c r="L582" s="752">
        <v>161.74799999999999</v>
      </c>
      <c r="M582" s="752">
        <v>10</v>
      </c>
      <c r="N582" s="753">
        <v>1617.48</v>
      </c>
    </row>
    <row r="583" spans="1:14" ht="14.4" customHeight="1" x14ac:dyDescent="0.3">
      <c r="A583" s="747" t="s">
        <v>566</v>
      </c>
      <c r="B583" s="748" t="s">
        <v>567</v>
      </c>
      <c r="C583" s="749" t="s">
        <v>592</v>
      </c>
      <c r="D583" s="750" t="s">
        <v>593</v>
      </c>
      <c r="E583" s="751">
        <v>50113006</v>
      </c>
      <c r="F583" s="750" t="s">
        <v>1010</v>
      </c>
      <c r="G583" s="749" t="s">
        <v>599</v>
      </c>
      <c r="H583" s="749">
        <v>217077</v>
      </c>
      <c r="I583" s="749">
        <v>217077</v>
      </c>
      <c r="J583" s="749" t="s">
        <v>1284</v>
      </c>
      <c r="K583" s="749" t="s">
        <v>1113</v>
      </c>
      <c r="L583" s="752">
        <v>161.74923076923079</v>
      </c>
      <c r="M583" s="752">
        <v>13</v>
      </c>
      <c r="N583" s="753">
        <v>2102.7400000000002</v>
      </c>
    </row>
    <row r="584" spans="1:14" ht="14.4" customHeight="1" x14ac:dyDescent="0.3">
      <c r="A584" s="747" t="s">
        <v>566</v>
      </c>
      <c r="B584" s="748" t="s">
        <v>567</v>
      </c>
      <c r="C584" s="749" t="s">
        <v>592</v>
      </c>
      <c r="D584" s="750" t="s">
        <v>593</v>
      </c>
      <c r="E584" s="751">
        <v>50113006</v>
      </c>
      <c r="F584" s="750" t="s">
        <v>1010</v>
      </c>
      <c r="G584" s="749" t="s">
        <v>599</v>
      </c>
      <c r="H584" s="749">
        <v>33601</v>
      </c>
      <c r="I584" s="749">
        <v>33601</v>
      </c>
      <c r="J584" s="749" t="s">
        <v>1285</v>
      </c>
      <c r="K584" s="749" t="s">
        <v>1286</v>
      </c>
      <c r="L584" s="752">
        <v>106.872</v>
      </c>
      <c r="M584" s="752">
        <v>30</v>
      </c>
      <c r="N584" s="753">
        <v>3206.16</v>
      </c>
    </row>
    <row r="585" spans="1:14" ht="14.4" customHeight="1" x14ac:dyDescent="0.3">
      <c r="A585" s="747" t="s">
        <v>566</v>
      </c>
      <c r="B585" s="748" t="s">
        <v>567</v>
      </c>
      <c r="C585" s="749" t="s">
        <v>592</v>
      </c>
      <c r="D585" s="750" t="s">
        <v>593</v>
      </c>
      <c r="E585" s="751">
        <v>50113006</v>
      </c>
      <c r="F585" s="750" t="s">
        <v>1010</v>
      </c>
      <c r="G585" s="749" t="s">
        <v>599</v>
      </c>
      <c r="H585" s="749">
        <v>990223</v>
      </c>
      <c r="I585" s="749">
        <v>0</v>
      </c>
      <c r="J585" s="749" t="s">
        <v>1287</v>
      </c>
      <c r="K585" s="749" t="s">
        <v>568</v>
      </c>
      <c r="L585" s="752">
        <v>161.22818181818181</v>
      </c>
      <c r="M585" s="752">
        <v>44</v>
      </c>
      <c r="N585" s="753">
        <v>7094.04</v>
      </c>
    </row>
    <row r="586" spans="1:14" ht="14.4" customHeight="1" x14ac:dyDescent="0.3">
      <c r="A586" s="747" t="s">
        <v>566</v>
      </c>
      <c r="B586" s="748" t="s">
        <v>567</v>
      </c>
      <c r="C586" s="749" t="s">
        <v>592</v>
      </c>
      <c r="D586" s="750" t="s">
        <v>593</v>
      </c>
      <c r="E586" s="751">
        <v>50113006</v>
      </c>
      <c r="F586" s="750" t="s">
        <v>1010</v>
      </c>
      <c r="G586" s="749" t="s">
        <v>599</v>
      </c>
      <c r="H586" s="749">
        <v>33451</v>
      </c>
      <c r="I586" s="749">
        <v>33451</v>
      </c>
      <c r="J586" s="749" t="s">
        <v>1288</v>
      </c>
      <c r="K586" s="749" t="s">
        <v>1286</v>
      </c>
      <c r="L586" s="752">
        <v>55.304285714285719</v>
      </c>
      <c r="M586" s="752">
        <v>84</v>
      </c>
      <c r="N586" s="753">
        <v>4645.5600000000004</v>
      </c>
    </row>
    <row r="587" spans="1:14" ht="14.4" customHeight="1" x14ac:dyDescent="0.3">
      <c r="A587" s="747" t="s">
        <v>566</v>
      </c>
      <c r="B587" s="748" t="s">
        <v>567</v>
      </c>
      <c r="C587" s="749" t="s">
        <v>592</v>
      </c>
      <c r="D587" s="750" t="s">
        <v>593</v>
      </c>
      <c r="E587" s="751">
        <v>50113006</v>
      </c>
      <c r="F587" s="750" t="s">
        <v>1010</v>
      </c>
      <c r="G587" s="749" t="s">
        <v>599</v>
      </c>
      <c r="H587" s="749">
        <v>153980</v>
      </c>
      <c r="I587" s="749">
        <v>153980</v>
      </c>
      <c r="J587" s="749" t="s">
        <v>1289</v>
      </c>
      <c r="K587" s="749" t="s">
        <v>1286</v>
      </c>
      <c r="L587" s="752">
        <v>313.24527272727278</v>
      </c>
      <c r="M587" s="752">
        <v>110</v>
      </c>
      <c r="N587" s="753">
        <v>34456.980000000003</v>
      </c>
    </row>
    <row r="588" spans="1:14" ht="14.4" customHeight="1" x14ac:dyDescent="0.3">
      <c r="A588" s="747" t="s">
        <v>566</v>
      </c>
      <c r="B588" s="748" t="s">
        <v>567</v>
      </c>
      <c r="C588" s="749" t="s">
        <v>592</v>
      </c>
      <c r="D588" s="750" t="s">
        <v>593</v>
      </c>
      <c r="E588" s="751">
        <v>50113006</v>
      </c>
      <c r="F588" s="750" t="s">
        <v>1010</v>
      </c>
      <c r="G588" s="749" t="s">
        <v>599</v>
      </c>
      <c r="H588" s="749">
        <v>33525</v>
      </c>
      <c r="I588" s="749">
        <v>33525</v>
      </c>
      <c r="J588" s="749" t="s">
        <v>1290</v>
      </c>
      <c r="K588" s="749" t="s">
        <v>1286</v>
      </c>
      <c r="L588" s="752">
        <v>76.500241935483857</v>
      </c>
      <c r="M588" s="752">
        <v>124</v>
      </c>
      <c r="N588" s="753">
        <v>9486.0299999999988</v>
      </c>
    </row>
    <row r="589" spans="1:14" ht="14.4" customHeight="1" x14ac:dyDescent="0.3">
      <c r="A589" s="747" t="s">
        <v>566</v>
      </c>
      <c r="B589" s="748" t="s">
        <v>567</v>
      </c>
      <c r="C589" s="749" t="s">
        <v>592</v>
      </c>
      <c r="D589" s="750" t="s">
        <v>593</v>
      </c>
      <c r="E589" s="751">
        <v>50113008</v>
      </c>
      <c r="F589" s="750" t="s">
        <v>1291</v>
      </c>
      <c r="G589" s="749"/>
      <c r="H589" s="749"/>
      <c r="I589" s="749">
        <v>6480</v>
      </c>
      <c r="J589" s="749" t="s">
        <v>1292</v>
      </c>
      <c r="K589" s="749" t="s">
        <v>1293</v>
      </c>
      <c r="L589" s="752">
        <v>4305.3999255952385</v>
      </c>
      <c r="M589" s="752">
        <v>42</v>
      </c>
      <c r="N589" s="753">
        <v>180826.796875</v>
      </c>
    </row>
    <row r="590" spans="1:14" ht="14.4" customHeight="1" x14ac:dyDescent="0.3">
      <c r="A590" s="747" t="s">
        <v>566</v>
      </c>
      <c r="B590" s="748" t="s">
        <v>567</v>
      </c>
      <c r="C590" s="749" t="s">
        <v>592</v>
      </c>
      <c r="D590" s="750" t="s">
        <v>593</v>
      </c>
      <c r="E590" s="751">
        <v>50113008</v>
      </c>
      <c r="F590" s="750" t="s">
        <v>1291</v>
      </c>
      <c r="G590" s="749"/>
      <c r="H590" s="749"/>
      <c r="I590" s="749">
        <v>212531</v>
      </c>
      <c r="J590" s="749" t="s">
        <v>1292</v>
      </c>
      <c r="K590" s="749" t="s">
        <v>1294</v>
      </c>
      <c r="L590" s="752">
        <v>8610.7999511718754</v>
      </c>
      <c r="M590" s="752">
        <v>20</v>
      </c>
      <c r="N590" s="753">
        <v>172215.9990234375</v>
      </c>
    </row>
    <row r="591" spans="1:14" ht="14.4" customHeight="1" x14ac:dyDescent="0.3">
      <c r="A591" s="747" t="s">
        <v>566</v>
      </c>
      <c r="B591" s="748" t="s">
        <v>567</v>
      </c>
      <c r="C591" s="749" t="s">
        <v>592</v>
      </c>
      <c r="D591" s="750" t="s">
        <v>593</v>
      </c>
      <c r="E591" s="751">
        <v>50113013</v>
      </c>
      <c r="F591" s="750" t="s">
        <v>818</v>
      </c>
      <c r="G591" s="749" t="s">
        <v>608</v>
      </c>
      <c r="H591" s="749">
        <v>195147</v>
      </c>
      <c r="I591" s="749">
        <v>195147</v>
      </c>
      <c r="J591" s="749" t="s">
        <v>1295</v>
      </c>
      <c r="K591" s="749" t="s">
        <v>1296</v>
      </c>
      <c r="L591" s="752">
        <v>561.51</v>
      </c>
      <c r="M591" s="752">
        <v>7</v>
      </c>
      <c r="N591" s="753">
        <v>3930.57</v>
      </c>
    </row>
    <row r="592" spans="1:14" ht="14.4" customHeight="1" x14ac:dyDescent="0.3">
      <c r="A592" s="747" t="s">
        <v>566</v>
      </c>
      <c r="B592" s="748" t="s">
        <v>567</v>
      </c>
      <c r="C592" s="749" t="s">
        <v>592</v>
      </c>
      <c r="D592" s="750" t="s">
        <v>593</v>
      </c>
      <c r="E592" s="751">
        <v>50113013</v>
      </c>
      <c r="F592" s="750" t="s">
        <v>818</v>
      </c>
      <c r="G592" s="749" t="s">
        <v>608</v>
      </c>
      <c r="H592" s="749">
        <v>203097</v>
      </c>
      <c r="I592" s="749">
        <v>203097</v>
      </c>
      <c r="J592" s="749" t="s">
        <v>821</v>
      </c>
      <c r="K592" s="749" t="s">
        <v>822</v>
      </c>
      <c r="L592" s="752">
        <v>167.53999999999996</v>
      </c>
      <c r="M592" s="752">
        <v>2</v>
      </c>
      <c r="N592" s="753">
        <v>335.07999999999993</v>
      </c>
    </row>
    <row r="593" spans="1:14" ht="14.4" customHeight="1" x14ac:dyDescent="0.3">
      <c r="A593" s="747" t="s">
        <v>566</v>
      </c>
      <c r="B593" s="748" t="s">
        <v>567</v>
      </c>
      <c r="C593" s="749" t="s">
        <v>592</v>
      </c>
      <c r="D593" s="750" t="s">
        <v>593</v>
      </c>
      <c r="E593" s="751">
        <v>50113013</v>
      </c>
      <c r="F593" s="750" t="s">
        <v>818</v>
      </c>
      <c r="G593" s="749" t="s">
        <v>599</v>
      </c>
      <c r="H593" s="749">
        <v>172972</v>
      </c>
      <c r="I593" s="749">
        <v>72972</v>
      </c>
      <c r="J593" s="749" t="s">
        <v>823</v>
      </c>
      <c r="K593" s="749" t="s">
        <v>824</v>
      </c>
      <c r="L593" s="752">
        <v>181.64999999999986</v>
      </c>
      <c r="M593" s="752">
        <v>112</v>
      </c>
      <c r="N593" s="753">
        <v>20344.799999999985</v>
      </c>
    </row>
    <row r="594" spans="1:14" ht="14.4" customHeight="1" x14ac:dyDescent="0.3">
      <c r="A594" s="747" t="s">
        <v>566</v>
      </c>
      <c r="B594" s="748" t="s">
        <v>567</v>
      </c>
      <c r="C594" s="749" t="s">
        <v>592</v>
      </c>
      <c r="D594" s="750" t="s">
        <v>593</v>
      </c>
      <c r="E594" s="751">
        <v>50113013</v>
      </c>
      <c r="F594" s="750" t="s">
        <v>818</v>
      </c>
      <c r="G594" s="749" t="s">
        <v>608</v>
      </c>
      <c r="H594" s="749">
        <v>105951</v>
      </c>
      <c r="I594" s="749">
        <v>5951</v>
      </c>
      <c r="J594" s="749" t="s">
        <v>825</v>
      </c>
      <c r="K594" s="749" t="s">
        <v>826</v>
      </c>
      <c r="L594" s="752">
        <v>114.54666666666668</v>
      </c>
      <c r="M594" s="752">
        <v>3</v>
      </c>
      <c r="N594" s="753">
        <v>343.64000000000004</v>
      </c>
    </row>
    <row r="595" spans="1:14" ht="14.4" customHeight="1" x14ac:dyDescent="0.3">
      <c r="A595" s="747" t="s">
        <v>566</v>
      </c>
      <c r="B595" s="748" t="s">
        <v>567</v>
      </c>
      <c r="C595" s="749" t="s">
        <v>592</v>
      </c>
      <c r="D595" s="750" t="s">
        <v>593</v>
      </c>
      <c r="E595" s="751">
        <v>50113013</v>
      </c>
      <c r="F595" s="750" t="s">
        <v>818</v>
      </c>
      <c r="G595" s="749" t="s">
        <v>608</v>
      </c>
      <c r="H595" s="749">
        <v>183817</v>
      </c>
      <c r="I595" s="749">
        <v>183817</v>
      </c>
      <c r="J595" s="749" t="s">
        <v>1297</v>
      </c>
      <c r="K595" s="749" t="s">
        <v>1298</v>
      </c>
      <c r="L595" s="752">
        <v>918.5</v>
      </c>
      <c r="M595" s="752">
        <v>15</v>
      </c>
      <c r="N595" s="753">
        <v>13777.5</v>
      </c>
    </row>
    <row r="596" spans="1:14" ht="14.4" customHeight="1" x14ac:dyDescent="0.3">
      <c r="A596" s="747" t="s">
        <v>566</v>
      </c>
      <c r="B596" s="748" t="s">
        <v>567</v>
      </c>
      <c r="C596" s="749" t="s">
        <v>592</v>
      </c>
      <c r="D596" s="750" t="s">
        <v>593</v>
      </c>
      <c r="E596" s="751">
        <v>50113013</v>
      </c>
      <c r="F596" s="750" t="s">
        <v>818</v>
      </c>
      <c r="G596" s="749" t="s">
        <v>599</v>
      </c>
      <c r="H596" s="749">
        <v>164831</v>
      </c>
      <c r="I596" s="749">
        <v>64831</v>
      </c>
      <c r="J596" s="749" t="s">
        <v>827</v>
      </c>
      <c r="K596" s="749" t="s">
        <v>828</v>
      </c>
      <c r="L596" s="752">
        <v>198.87999999999968</v>
      </c>
      <c r="M596" s="752">
        <v>28.400000000000041</v>
      </c>
      <c r="N596" s="753">
        <v>5648.1919999999991</v>
      </c>
    </row>
    <row r="597" spans="1:14" ht="14.4" customHeight="1" x14ac:dyDescent="0.3">
      <c r="A597" s="747" t="s">
        <v>566</v>
      </c>
      <c r="B597" s="748" t="s">
        <v>567</v>
      </c>
      <c r="C597" s="749" t="s">
        <v>592</v>
      </c>
      <c r="D597" s="750" t="s">
        <v>593</v>
      </c>
      <c r="E597" s="751">
        <v>50113013</v>
      </c>
      <c r="F597" s="750" t="s">
        <v>818</v>
      </c>
      <c r="G597" s="749" t="s">
        <v>599</v>
      </c>
      <c r="H597" s="749">
        <v>117170</v>
      </c>
      <c r="I597" s="749">
        <v>17170</v>
      </c>
      <c r="J597" s="749" t="s">
        <v>1299</v>
      </c>
      <c r="K597" s="749" t="s">
        <v>1300</v>
      </c>
      <c r="L597" s="752">
        <v>72.920000000000016</v>
      </c>
      <c r="M597" s="752">
        <v>1</v>
      </c>
      <c r="N597" s="753">
        <v>72.920000000000016</v>
      </c>
    </row>
    <row r="598" spans="1:14" ht="14.4" customHeight="1" x14ac:dyDescent="0.3">
      <c r="A598" s="747" t="s">
        <v>566</v>
      </c>
      <c r="B598" s="748" t="s">
        <v>567</v>
      </c>
      <c r="C598" s="749" t="s">
        <v>592</v>
      </c>
      <c r="D598" s="750" t="s">
        <v>593</v>
      </c>
      <c r="E598" s="751">
        <v>50113013</v>
      </c>
      <c r="F598" s="750" t="s">
        <v>818</v>
      </c>
      <c r="G598" s="749" t="s">
        <v>599</v>
      </c>
      <c r="H598" s="749">
        <v>117171</v>
      </c>
      <c r="I598" s="749">
        <v>17171</v>
      </c>
      <c r="J598" s="749" t="s">
        <v>1301</v>
      </c>
      <c r="K598" s="749" t="s">
        <v>1302</v>
      </c>
      <c r="L598" s="752">
        <v>72.919999999999987</v>
      </c>
      <c r="M598" s="752">
        <v>1</v>
      </c>
      <c r="N598" s="753">
        <v>72.919999999999987</v>
      </c>
    </row>
    <row r="599" spans="1:14" ht="14.4" customHeight="1" x14ac:dyDescent="0.3">
      <c r="A599" s="747" t="s">
        <v>566</v>
      </c>
      <c r="B599" s="748" t="s">
        <v>567</v>
      </c>
      <c r="C599" s="749" t="s">
        <v>592</v>
      </c>
      <c r="D599" s="750" t="s">
        <v>593</v>
      </c>
      <c r="E599" s="751">
        <v>50113013</v>
      </c>
      <c r="F599" s="750" t="s">
        <v>818</v>
      </c>
      <c r="G599" s="749" t="s">
        <v>599</v>
      </c>
      <c r="H599" s="749">
        <v>111706</v>
      </c>
      <c r="I599" s="749">
        <v>11706</v>
      </c>
      <c r="J599" s="749" t="s">
        <v>628</v>
      </c>
      <c r="K599" s="749" t="s">
        <v>1303</v>
      </c>
      <c r="L599" s="752">
        <v>229.51999999999998</v>
      </c>
      <c r="M599" s="752">
        <v>6</v>
      </c>
      <c r="N599" s="753">
        <v>1377.12</v>
      </c>
    </row>
    <row r="600" spans="1:14" ht="14.4" customHeight="1" x14ac:dyDescent="0.3">
      <c r="A600" s="747" t="s">
        <v>566</v>
      </c>
      <c r="B600" s="748" t="s">
        <v>567</v>
      </c>
      <c r="C600" s="749" t="s">
        <v>592</v>
      </c>
      <c r="D600" s="750" t="s">
        <v>593</v>
      </c>
      <c r="E600" s="751">
        <v>50113013</v>
      </c>
      <c r="F600" s="750" t="s">
        <v>818</v>
      </c>
      <c r="G600" s="749" t="s">
        <v>599</v>
      </c>
      <c r="H600" s="749">
        <v>131654</v>
      </c>
      <c r="I600" s="749">
        <v>131654</v>
      </c>
      <c r="J600" s="749" t="s">
        <v>1304</v>
      </c>
      <c r="K600" s="749" t="s">
        <v>1305</v>
      </c>
      <c r="L600" s="752">
        <v>264</v>
      </c>
      <c r="M600" s="752">
        <v>1</v>
      </c>
      <c r="N600" s="753">
        <v>264</v>
      </c>
    </row>
    <row r="601" spans="1:14" ht="14.4" customHeight="1" x14ac:dyDescent="0.3">
      <c r="A601" s="747" t="s">
        <v>566</v>
      </c>
      <c r="B601" s="748" t="s">
        <v>567</v>
      </c>
      <c r="C601" s="749" t="s">
        <v>592</v>
      </c>
      <c r="D601" s="750" t="s">
        <v>593</v>
      </c>
      <c r="E601" s="751">
        <v>50113013</v>
      </c>
      <c r="F601" s="750" t="s">
        <v>818</v>
      </c>
      <c r="G601" s="749" t="s">
        <v>599</v>
      </c>
      <c r="H601" s="749">
        <v>131656</v>
      </c>
      <c r="I601" s="749">
        <v>131656</v>
      </c>
      <c r="J601" s="749" t="s">
        <v>1306</v>
      </c>
      <c r="K601" s="749" t="s">
        <v>1307</v>
      </c>
      <c r="L601" s="752">
        <v>517</v>
      </c>
      <c r="M601" s="752">
        <v>4</v>
      </c>
      <c r="N601" s="753">
        <v>2068</v>
      </c>
    </row>
    <row r="602" spans="1:14" ht="14.4" customHeight="1" x14ac:dyDescent="0.3">
      <c r="A602" s="747" t="s">
        <v>566</v>
      </c>
      <c r="B602" s="748" t="s">
        <v>567</v>
      </c>
      <c r="C602" s="749" t="s">
        <v>592</v>
      </c>
      <c r="D602" s="750" t="s">
        <v>593</v>
      </c>
      <c r="E602" s="751">
        <v>50113013</v>
      </c>
      <c r="F602" s="750" t="s">
        <v>818</v>
      </c>
      <c r="G602" s="749" t="s">
        <v>599</v>
      </c>
      <c r="H602" s="749">
        <v>115658</v>
      </c>
      <c r="I602" s="749">
        <v>15658</v>
      </c>
      <c r="J602" s="749" t="s">
        <v>1015</v>
      </c>
      <c r="K602" s="749" t="s">
        <v>1016</v>
      </c>
      <c r="L602" s="752">
        <v>58.31</v>
      </c>
      <c r="M602" s="752">
        <v>1</v>
      </c>
      <c r="N602" s="753">
        <v>58.31</v>
      </c>
    </row>
    <row r="603" spans="1:14" ht="14.4" customHeight="1" x14ac:dyDescent="0.3">
      <c r="A603" s="747" t="s">
        <v>566</v>
      </c>
      <c r="B603" s="748" t="s">
        <v>567</v>
      </c>
      <c r="C603" s="749" t="s">
        <v>592</v>
      </c>
      <c r="D603" s="750" t="s">
        <v>593</v>
      </c>
      <c r="E603" s="751">
        <v>50113013</v>
      </c>
      <c r="F603" s="750" t="s">
        <v>818</v>
      </c>
      <c r="G603" s="749" t="s">
        <v>599</v>
      </c>
      <c r="H603" s="749">
        <v>162180</v>
      </c>
      <c r="I603" s="749">
        <v>162180</v>
      </c>
      <c r="J603" s="749" t="s">
        <v>1308</v>
      </c>
      <c r="K603" s="749" t="s">
        <v>1309</v>
      </c>
      <c r="L603" s="752">
        <v>152.9</v>
      </c>
      <c r="M603" s="752">
        <v>-0.5</v>
      </c>
      <c r="N603" s="753">
        <v>-76.45</v>
      </c>
    </row>
    <row r="604" spans="1:14" ht="14.4" customHeight="1" x14ac:dyDescent="0.3">
      <c r="A604" s="747" t="s">
        <v>566</v>
      </c>
      <c r="B604" s="748" t="s">
        <v>567</v>
      </c>
      <c r="C604" s="749" t="s">
        <v>592</v>
      </c>
      <c r="D604" s="750" t="s">
        <v>593</v>
      </c>
      <c r="E604" s="751">
        <v>50113013</v>
      </c>
      <c r="F604" s="750" t="s">
        <v>818</v>
      </c>
      <c r="G604" s="749" t="s">
        <v>599</v>
      </c>
      <c r="H604" s="749">
        <v>162187</v>
      </c>
      <c r="I604" s="749">
        <v>162187</v>
      </c>
      <c r="J604" s="749" t="s">
        <v>1017</v>
      </c>
      <c r="K604" s="749" t="s">
        <v>1018</v>
      </c>
      <c r="L604" s="752">
        <v>286</v>
      </c>
      <c r="M604" s="752">
        <v>-0.30000000000000004</v>
      </c>
      <c r="N604" s="753">
        <v>-85.800000000000011</v>
      </c>
    </row>
    <row r="605" spans="1:14" ht="14.4" customHeight="1" x14ac:dyDescent="0.3">
      <c r="A605" s="747" t="s">
        <v>566</v>
      </c>
      <c r="B605" s="748" t="s">
        <v>567</v>
      </c>
      <c r="C605" s="749" t="s">
        <v>592</v>
      </c>
      <c r="D605" s="750" t="s">
        <v>593</v>
      </c>
      <c r="E605" s="751">
        <v>50113013</v>
      </c>
      <c r="F605" s="750" t="s">
        <v>818</v>
      </c>
      <c r="G605" s="749" t="s">
        <v>608</v>
      </c>
      <c r="H605" s="749">
        <v>849655</v>
      </c>
      <c r="I605" s="749">
        <v>129836</v>
      </c>
      <c r="J605" s="749" t="s">
        <v>833</v>
      </c>
      <c r="K605" s="749" t="s">
        <v>834</v>
      </c>
      <c r="L605" s="752">
        <v>262.89999999999981</v>
      </c>
      <c r="M605" s="752">
        <v>10.400000000000004</v>
      </c>
      <c r="N605" s="753">
        <v>2734.1599999999989</v>
      </c>
    </row>
    <row r="606" spans="1:14" ht="14.4" customHeight="1" x14ac:dyDescent="0.3">
      <c r="A606" s="747" t="s">
        <v>566</v>
      </c>
      <c r="B606" s="748" t="s">
        <v>567</v>
      </c>
      <c r="C606" s="749" t="s">
        <v>592</v>
      </c>
      <c r="D606" s="750" t="s">
        <v>593</v>
      </c>
      <c r="E606" s="751">
        <v>50113013</v>
      </c>
      <c r="F606" s="750" t="s">
        <v>818</v>
      </c>
      <c r="G606" s="749" t="s">
        <v>608</v>
      </c>
      <c r="H606" s="749">
        <v>849887</v>
      </c>
      <c r="I606" s="749">
        <v>129834</v>
      </c>
      <c r="J606" s="749" t="s">
        <v>1019</v>
      </c>
      <c r="K606" s="749" t="s">
        <v>568</v>
      </c>
      <c r="L606" s="752">
        <v>154</v>
      </c>
      <c r="M606" s="752">
        <v>8</v>
      </c>
      <c r="N606" s="753">
        <v>1232</v>
      </c>
    </row>
    <row r="607" spans="1:14" ht="14.4" customHeight="1" x14ac:dyDescent="0.3">
      <c r="A607" s="747" t="s">
        <v>566</v>
      </c>
      <c r="B607" s="748" t="s">
        <v>567</v>
      </c>
      <c r="C607" s="749" t="s">
        <v>592</v>
      </c>
      <c r="D607" s="750" t="s">
        <v>593</v>
      </c>
      <c r="E607" s="751">
        <v>50113013</v>
      </c>
      <c r="F607" s="750" t="s">
        <v>818</v>
      </c>
      <c r="G607" s="749" t="s">
        <v>599</v>
      </c>
      <c r="H607" s="749">
        <v>120605</v>
      </c>
      <c r="I607" s="749">
        <v>20605</v>
      </c>
      <c r="J607" s="749" t="s">
        <v>1310</v>
      </c>
      <c r="K607" s="749" t="s">
        <v>1311</v>
      </c>
      <c r="L607" s="752">
        <v>597.74</v>
      </c>
      <c r="M607" s="752">
        <v>1</v>
      </c>
      <c r="N607" s="753">
        <v>597.74</v>
      </c>
    </row>
    <row r="608" spans="1:14" ht="14.4" customHeight="1" x14ac:dyDescent="0.3">
      <c r="A608" s="747" t="s">
        <v>566</v>
      </c>
      <c r="B608" s="748" t="s">
        <v>567</v>
      </c>
      <c r="C608" s="749" t="s">
        <v>592</v>
      </c>
      <c r="D608" s="750" t="s">
        <v>593</v>
      </c>
      <c r="E608" s="751">
        <v>50113013</v>
      </c>
      <c r="F608" s="750" t="s">
        <v>818</v>
      </c>
      <c r="G608" s="749" t="s">
        <v>599</v>
      </c>
      <c r="H608" s="749">
        <v>218400</v>
      </c>
      <c r="I608" s="749">
        <v>218400</v>
      </c>
      <c r="J608" s="749" t="s">
        <v>1310</v>
      </c>
      <c r="K608" s="749" t="s">
        <v>1311</v>
      </c>
      <c r="L608" s="752">
        <v>600.7700000000001</v>
      </c>
      <c r="M608" s="752">
        <v>5</v>
      </c>
      <c r="N608" s="753">
        <v>3003.8500000000004</v>
      </c>
    </row>
    <row r="609" spans="1:14" ht="14.4" customHeight="1" x14ac:dyDescent="0.3">
      <c r="A609" s="747" t="s">
        <v>566</v>
      </c>
      <c r="B609" s="748" t="s">
        <v>567</v>
      </c>
      <c r="C609" s="749" t="s">
        <v>592</v>
      </c>
      <c r="D609" s="750" t="s">
        <v>593</v>
      </c>
      <c r="E609" s="751">
        <v>50113013</v>
      </c>
      <c r="F609" s="750" t="s">
        <v>818</v>
      </c>
      <c r="G609" s="749" t="s">
        <v>599</v>
      </c>
      <c r="H609" s="749">
        <v>101066</v>
      </c>
      <c r="I609" s="749">
        <v>1066</v>
      </c>
      <c r="J609" s="749" t="s">
        <v>837</v>
      </c>
      <c r="K609" s="749" t="s">
        <v>838</v>
      </c>
      <c r="L609" s="752">
        <v>57.420000000000023</v>
      </c>
      <c r="M609" s="752">
        <v>11</v>
      </c>
      <c r="N609" s="753">
        <v>631.62000000000023</v>
      </c>
    </row>
    <row r="610" spans="1:14" ht="14.4" customHeight="1" x14ac:dyDescent="0.3">
      <c r="A610" s="747" t="s">
        <v>566</v>
      </c>
      <c r="B610" s="748" t="s">
        <v>567</v>
      </c>
      <c r="C610" s="749" t="s">
        <v>592</v>
      </c>
      <c r="D610" s="750" t="s">
        <v>593</v>
      </c>
      <c r="E610" s="751">
        <v>50113013</v>
      </c>
      <c r="F610" s="750" t="s">
        <v>818</v>
      </c>
      <c r="G610" s="749" t="s">
        <v>599</v>
      </c>
      <c r="H610" s="749">
        <v>148262</v>
      </c>
      <c r="I610" s="749">
        <v>48262</v>
      </c>
      <c r="J610" s="749" t="s">
        <v>837</v>
      </c>
      <c r="K610" s="749" t="s">
        <v>839</v>
      </c>
      <c r="L610" s="752">
        <v>37.568000000000005</v>
      </c>
      <c r="M610" s="752">
        <v>5</v>
      </c>
      <c r="N610" s="753">
        <v>187.84000000000003</v>
      </c>
    </row>
    <row r="611" spans="1:14" ht="14.4" customHeight="1" x14ac:dyDescent="0.3">
      <c r="A611" s="747" t="s">
        <v>566</v>
      </c>
      <c r="B611" s="748" t="s">
        <v>567</v>
      </c>
      <c r="C611" s="749" t="s">
        <v>592</v>
      </c>
      <c r="D611" s="750" t="s">
        <v>593</v>
      </c>
      <c r="E611" s="751">
        <v>50113013</v>
      </c>
      <c r="F611" s="750" t="s">
        <v>818</v>
      </c>
      <c r="G611" s="749" t="s">
        <v>599</v>
      </c>
      <c r="H611" s="749">
        <v>207280</v>
      </c>
      <c r="I611" s="749">
        <v>207280</v>
      </c>
      <c r="J611" s="749" t="s">
        <v>840</v>
      </c>
      <c r="K611" s="749" t="s">
        <v>619</v>
      </c>
      <c r="L611" s="752">
        <v>129.98000000000008</v>
      </c>
      <c r="M611" s="752">
        <v>1</v>
      </c>
      <c r="N611" s="753">
        <v>129.98000000000008</v>
      </c>
    </row>
    <row r="612" spans="1:14" ht="14.4" customHeight="1" x14ac:dyDescent="0.3">
      <c r="A612" s="747" t="s">
        <v>566</v>
      </c>
      <c r="B612" s="748" t="s">
        <v>567</v>
      </c>
      <c r="C612" s="749" t="s">
        <v>592</v>
      </c>
      <c r="D612" s="750" t="s">
        <v>593</v>
      </c>
      <c r="E612" s="751">
        <v>50113013</v>
      </c>
      <c r="F612" s="750" t="s">
        <v>818</v>
      </c>
      <c r="G612" s="749" t="s">
        <v>599</v>
      </c>
      <c r="H612" s="749">
        <v>394618</v>
      </c>
      <c r="I612" s="749">
        <v>112786</v>
      </c>
      <c r="J612" s="749" t="s">
        <v>1020</v>
      </c>
      <c r="K612" s="749" t="s">
        <v>1021</v>
      </c>
      <c r="L612" s="752">
        <v>310.00133333333338</v>
      </c>
      <c r="M612" s="752">
        <v>1.5</v>
      </c>
      <c r="N612" s="753">
        <v>465.00200000000007</v>
      </c>
    </row>
    <row r="613" spans="1:14" ht="14.4" customHeight="1" x14ac:dyDescent="0.3">
      <c r="A613" s="747" t="s">
        <v>566</v>
      </c>
      <c r="B613" s="748" t="s">
        <v>567</v>
      </c>
      <c r="C613" s="749" t="s">
        <v>592</v>
      </c>
      <c r="D613" s="750" t="s">
        <v>593</v>
      </c>
      <c r="E613" s="751">
        <v>50113013</v>
      </c>
      <c r="F613" s="750" t="s">
        <v>818</v>
      </c>
      <c r="G613" s="749" t="s">
        <v>599</v>
      </c>
      <c r="H613" s="749">
        <v>847476</v>
      </c>
      <c r="I613" s="749">
        <v>112782</v>
      </c>
      <c r="J613" s="749" t="s">
        <v>1022</v>
      </c>
      <c r="K613" s="749" t="s">
        <v>1023</v>
      </c>
      <c r="L613" s="752">
        <v>674.05750617283957</v>
      </c>
      <c r="M613" s="752">
        <v>4.05</v>
      </c>
      <c r="N613" s="753">
        <v>2729.9329000000002</v>
      </c>
    </row>
    <row r="614" spans="1:14" ht="14.4" customHeight="1" x14ac:dyDescent="0.3">
      <c r="A614" s="747" t="s">
        <v>566</v>
      </c>
      <c r="B614" s="748" t="s">
        <v>567</v>
      </c>
      <c r="C614" s="749" t="s">
        <v>592</v>
      </c>
      <c r="D614" s="750" t="s">
        <v>593</v>
      </c>
      <c r="E614" s="751">
        <v>50113013</v>
      </c>
      <c r="F614" s="750" t="s">
        <v>818</v>
      </c>
      <c r="G614" s="749" t="s">
        <v>599</v>
      </c>
      <c r="H614" s="749">
        <v>96414</v>
      </c>
      <c r="I614" s="749">
        <v>96414</v>
      </c>
      <c r="J614" s="749" t="s">
        <v>841</v>
      </c>
      <c r="K614" s="749" t="s">
        <v>842</v>
      </c>
      <c r="L614" s="752">
        <v>58.739999999999995</v>
      </c>
      <c r="M614" s="752">
        <v>2</v>
      </c>
      <c r="N614" s="753">
        <v>117.47999999999999</v>
      </c>
    </row>
    <row r="615" spans="1:14" ht="14.4" customHeight="1" x14ac:dyDescent="0.3">
      <c r="A615" s="747" t="s">
        <v>566</v>
      </c>
      <c r="B615" s="748" t="s">
        <v>567</v>
      </c>
      <c r="C615" s="749" t="s">
        <v>592</v>
      </c>
      <c r="D615" s="750" t="s">
        <v>593</v>
      </c>
      <c r="E615" s="751">
        <v>50113013</v>
      </c>
      <c r="F615" s="750" t="s">
        <v>818</v>
      </c>
      <c r="G615" s="749" t="s">
        <v>599</v>
      </c>
      <c r="H615" s="749">
        <v>216183</v>
      </c>
      <c r="I615" s="749">
        <v>216183</v>
      </c>
      <c r="J615" s="749" t="s">
        <v>1312</v>
      </c>
      <c r="K615" s="749" t="s">
        <v>1313</v>
      </c>
      <c r="L615" s="752">
        <v>249.44200000000001</v>
      </c>
      <c r="M615" s="752">
        <v>50</v>
      </c>
      <c r="N615" s="753">
        <v>12472.1</v>
      </c>
    </row>
    <row r="616" spans="1:14" ht="14.4" customHeight="1" x14ac:dyDescent="0.3">
      <c r="A616" s="747" t="s">
        <v>566</v>
      </c>
      <c r="B616" s="748" t="s">
        <v>567</v>
      </c>
      <c r="C616" s="749" t="s">
        <v>592</v>
      </c>
      <c r="D616" s="750" t="s">
        <v>593</v>
      </c>
      <c r="E616" s="751">
        <v>50113013</v>
      </c>
      <c r="F616" s="750" t="s">
        <v>818</v>
      </c>
      <c r="G616" s="749" t="s">
        <v>608</v>
      </c>
      <c r="H616" s="749">
        <v>111592</v>
      </c>
      <c r="I616" s="749">
        <v>11592</v>
      </c>
      <c r="J616" s="749" t="s">
        <v>843</v>
      </c>
      <c r="K616" s="749" t="s">
        <v>844</v>
      </c>
      <c r="L616" s="752">
        <v>378.60124999999994</v>
      </c>
      <c r="M616" s="752">
        <v>8</v>
      </c>
      <c r="N616" s="753">
        <v>3028.8099999999995</v>
      </c>
    </row>
    <row r="617" spans="1:14" ht="14.4" customHeight="1" x14ac:dyDescent="0.3">
      <c r="A617" s="747" t="s">
        <v>566</v>
      </c>
      <c r="B617" s="748" t="s">
        <v>567</v>
      </c>
      <c r="C617" s="749" t="s">
        <v>592</v>
      </c>
      <c r="D617" s="750" t="s">
        <v>593</v>
      </c>
      <c r="E617" s="751">
        <v>50113013</v>
      </c>
      <c r="F617" s="750" t="s">
        <v>818</v>
      </c>
      <c r="G617" s="749" t="s">
        <v>608</v>
      </c>
      <c r="H617" s="749">
        <v>197000</v>
      </c>
      <c r="I617" s="749">
        <v>97000</v>
      </c>
      <c r="J617" s="749" t="s">
        <v>1314</v>
      </c>
      <c r="K617" s="749" t="s">
        <v>1315</v>
      </c>
      <c r="L617" s="752">
        <v>18.96</v>
      </c>
      <c r="M617" s="752">
        <v>20</v>
      </c>
      <c r="N617" s="753">
        <v>379.20000000000005</v>
      </c>
    </row>
    <row r="618" spans="1:14" ht="14.4" customHeight="1" x14ac:dyDescent="0.3">
      <c r="A618" s="747" t="s">
        <v>566</v>
      </c>
      <c r="B618" s="748" t="s">
        <v>567</v>
      </c>
      <c r="C618" s="749" t="s">
        <v>592</v>
      </c>
      <c r="D618" s="750" t="s">
        <v>593</v>
      </c>
      <c r="E618" s="751">
        <v>50113013</v>
      </c>
      <c r="F618" s="750" t="s">
        <v>818</v>
      </c>
      <c r="G618" s="749" t="s">
        <v>599</v>
      </c>
      <c r="H618" s="749">
        <v>207116</v>
      </c>
      <c r="I618" s="749">
        <v>207116</v>
      </c>
      <c r="J618" s="749" t="s">
        <v>847</v>
      </c>
      <c r="K618" s="749" t="s">
        <v>848</v>
      </c>
      <c r="L618" s="752">
        <v>419.52</v>
      </c>
      <c r="M618" s="752">
        <v>3</v>
      </c>
      <c r="N618" s="753">
        <v>1258.56</v>
      </c>
    </row>
    <row r="619" spans="1:14" ht="14.4" customHeight="1" x14ac:dyDescent="0.3">
      <c r="A619" s="747" t="s">
        <v>566</v>
      </c>
      <c r="B619" s="748" t="s">
        <v>567</v>
      </c>
      <c r="C619" s="749" t="s">
        <v>592</v>
      </c>
      <c r="D619" s="750" t="s">
        <v>593</v>
      </c>
      <c r="E619" s="751">
        <v>50113013</v>
      </c>
      <c r="F619" s="750" t="s">
        <v>818</v>
      </c>
      <c r="G619" s="749" t="s">
        <v>599</v>
      </c>
      <c r="H619" s="749">
        <v>101076</v>
      </c>
      <c r="I619" s="749">
        <v>1076</v>
      </c>
      <c r="J619" s="749" t="s">
        <v>849</v>
      </c>
      <c r="K619" s="749" t="s">
        <v>764</v>
      </c>
      <c r="L619" s="752">
        <v>78.42</v>
      </c>
      <c r="M619" s="752">
        <v>6</v>
      </c>
      <c r="N619" s="753">
        <v>470.52000000000004</v>
      </c>
    </row>
    <row r="620" spans="1:14" ht="14.4" customHeight="1" x14ac:dyDescent="0.3">
      <c r="A620" s="747" t="s">
        <v>566</v>
      </c>
      <c r="B620" s="748" t="s">
        <v>567</v>
      </c>
      <c r="C620" s="749" t="s">
        <v>592</v>
      </c>
      <c r="D620" s="750" t="s">
        <v>593</v>
      </c>
      <c r="E620" s="751">
        <v>50113013</v>
      </c>
      <c r="F620" s="750" t="s">
        <v>818</v>
      </c>
      <c r="G620" s="749" t="s">
        <v>608</v>
      </c>
      <c r="H620" s="749">
        <v>113453</v>
      </c>
      <c r="I620" s="749">
        <v>113453</v>
      </c>
      <c r="J620" s="749" t="s">
        <v>1025</v>
      </c>
      <c r="K620" s="749" t="s">
        <v>1026</v>
      </c>
      <c r="L620" s="752">
        <v>458.7</v>
      </c>
      <c r="M620" s="752">
        <v>6</v>
      </c>
      <c r="N620" s="753">
        <v>2752.2</v>
      </c>
    </row>
    <row r="621" spans="1:14" ht="14.4" customHeight="1" x14ac:dyDescent="0.3">
      <c r="A621" s="747" t="s">
        <v>566</v>
      </c>
      <c r="B621" s="748" t="s">
        <v>567</v>
      </c>
      <c r="C621" s="749" t="s">
        <v>592</v>
      </c>
      <c r="D621" s="750" t="s">
        <v>593</v>
      </c>
      <c r="E621" s="751">
        <v>50113013</v>
      </c>
      <c r="F621" s="750" t="s">
        <v>818</v>
      </c>
      <c r="G621" s="749" t="s">
        <v>568</v>
      </c>
      <c r="H621" s="749">
        <v>141263</v>
      </c>
      <c r="I621" s="749">
        <v>141263</v>
      </c>
      <c r="J621" s="749" t="s">
        <v>1316</v>
      </c>
      <c r="K621" s="749" t="s">
        <v>1317</v>
      </c>
      <c r="L621" s="752">
        <v>161.66999999999999</v>
      </c>
      <c r="M621" s="752">
        <v>30</v>
      </c>
      <c r="N621" s="753">
        <v>4850.0999999999995</v>
      </c>
    </row>
    <row r="622" spans="1:14" ht="14.4" customHeight="1" x14ac:dyDescent="0.3">
      <c r="A622" s="747" t="s">
        <v>566</v>
      </c>
      <c r="B622" s="748" t="s">
        <v>567</v>
      </c>
      <c r="C622" s="749" t="s">
        <v>592</v>
      </c>
      <c r="D622" s="750" t="s">
        <v>593</v>
      </c>
      <c r="E622" s="751">
        <v>50113013</v>
      </c>
      <c r="F622" s="750" t="s">
        <v>818</v>
      </c>
      <c r="G622" s="749" t="s">
        <v>568</v>
      </c>
      <c r="H622" s="749">
        <v>201030</v>
      </c>
      <c r="I622" s="749">
        <v>201030</v>
      </c>
      <c r="J622" s="749" t="s">
        <v>850</v>
      </c>
      <c r="K622" s="749" t="s">
        <v>851</v>
      </c>
      <c r="L622" s="752">
        <v>26.609972093023256</v>
      </c>
      <c r="M622" s="752">
        <v>430</v>
      </c>
      <c r="N622" s="753">
        <v>11442.288</v>
      </c>
    </row>
    <row r="623" spans="1:14" ht="14.4" customHeight="1" x14ac:dyDescent="0.3">
      <c r="A623" s="747" t="s">
        <v>566</v>
      </c>
      <c r="B623" s="748" t="s">
        <v>567</v>
      </c>
      <c r="C623" s="749" t="s">
        <v>592</v>
      </c>
      <c r="D623" s="750" t="s">
        <v>593</v>
      </c>
      <c r="E623" s="751">
        <v>50113013</v>
      </c>
      <c r="F623" s="750" t="s">
        <v>818</v>
      </c>
      <c r="G623" s="749" t="s">
        <v>599</v>
      </c>
      <c r="H623" s="749">
        <v>847759</v>
      </c>
      <c r="I623" s="749">
        <v>142077</v>
      </c>
      <c r="J623" s="749" t="s">
        <v>1318</v>
      </c>
      <c r="K623" s="749" t="s">
        <v>1319</v>
      </c>
      <c r="L623" s="752">
        <v>2029.9599999999998</v>
      </c>
      <c r="M623" s="752">
        <v>5</v>
      </c>
      <c r="N623" s="753">
        <v>10149.799999999999</v>
      </c>
    </row>
    <row r="624" spans="1:14" ht="14.4" customHeight="1" x14ac:dyDescent="0.3">
      <c r="A624" s="747" t="s">
        <v>566</v>
      </c>
      <c r="B624" s="748" t="s">
        <v>567</v>
      </c>
      <c r="C624" s="749" t="s">
        <v>592</v>
      </c>
      <c r="D624" s="750" t="s">
        <v>593</v>
      </c>
      <c r="E624" s="751">
        <v>50113013</v>
      </c>
      <c r="F624" s="750" t="s">
        <v>818</v>
      </c>
      <c r="G624" s="749" t="s">
        <v>599</v>
      </c>
      <c r="H624" s="749">
        <v>116600</v>
      </c>
      <c r="I624" s="749">
        <v>16600</v>
      </c>
      <c r="J624" s="749" t="s">
        <v>852</v>
      </c>
      <c r="K624" s="749" t="s">
        <v>853</v>
      </c>
      <c r="L624" s="752">
        <v>25.072584269662904</v>
      </c>
      <c r="M624" s="752">
        <v>267</v>
      </c>
      <c r="N624" s="753">
        <v>6694.3799999999956</v>
      </c>
    </row>
    <row r="625" spans="1:14" ht="14.4" customHeight="1" x14ac:dyDescent="0.3">
      <c r="A625" s="747" t="s">
        <v>566</v>
      </c>
      <c r="B625" s="748" t="s">
        <v>567</v>
      </c>
      <c r="C625" s="749" t="s">
        <v>592</v>
      </c>
      <c r="D625" s="750" t="s">
        <v>593</v>
      </c>
      <c r="E625" s="751">
        <v>50113013</v>
      </c>
      <c r="F625" s="750" t="s">
        <v>818</v>
      </c>
      <c r="G625" s="749" t="s">
        <v>608</v>
      </c>
      <c r="H625" s="749">
        <v>166269</v>
      </c>
      <c r="I625" s="749">
        <v>166269</v>
      </c>
      <c r="J625" s="749" t="s">
        <v>854</v>
      </c>
      <c r="K625" s="749" t="s">
        <v>855</v>
      </c>
      <c r="L625" s="752">
        <v>52.88</v>
      </c>
      <c r="M625" s="752">
        <v>3</v>
      </c>
      <c r="N625" s="753">
        <v>158.64000000000001</v>
      </c>
    </row>
    <row r="626" spans="1:14" ht="14.4" customHeight="1" x14ac:dyDescent="0.3">
      <c r="A626" s="747" t="s">
        <v>566</v>
      </c>
      <c r="B626" s="748" t="s">
        <v>567</v>
      </c>
      <c r="C626" s="749" t="s">
        <v>592</v>
      </c>
      <c r="D626" s="750" t="s">
        <v>593</v>
      </c>
      <c r="E626" s="751">
        <v>50113013</v>
      </c>
      <c r="F626" s="750" t="s">
        <v>818</v>
      </c>
      <c r="G626" s="749" t="s">
        <v>608</v>
      </c>
      <c r="H626" s="749">
        <v>166265</v>
      </c>
      <c r="I626" s="749">
        <v>166265</v>
      </c>
      <c r="J626" s="749" t="s">
        <v>1320</v>
      </c>
      <c r="K626" s="749" t="s">
        <v>1313</v>
      </c>
      <c r="L626" s="752">
        <v>33.39</v>
      </c>
      <c r="M626" s="752">
        <v>10</v>
      </c>
      <c r="N626" s="753">
        <v>333.9</v>
      </c>
    </row>
    <row r="627" spans="1:14" ht="14.4" customHeight="1" x14ac:dyDescent="0.3">
      <c r="A627" s="747" t="s">
        <v>566</v>
      </c>
      <c r="B627" s="748" t="s">
        <v>567</v>
      </c>
      <c r="C627" s="749" t="s">
        <v>592</v>
      </c>
      <c r="D627" s="750" t="s">
        <v>593</v>
      </c>
      <c r="E627" s="751">
        <v>50113014</v>
      </c>
      <c r="F627" s="750" t="s">
        <v>858</v>
      </c>
      <c r="G627" s="749" t="s">
        <v>608</v>
      </c>
      <c r="H627" s="749">
        <v>164401</v>
      </c>
      <c r="I627" s="749">
        <v>164401</v>
      </c>
      <c r="J627" s="749" t="s">
        <v>861</v>
      </c>
      <c r="K627" s="749" t="s">
        <v>862</v>
      </c>
      <c r="L627" s="752">
        <v>148.5</v>
      </c>
      <c r="M627" s="752">
        <v>11</v>
      </c>
      <c r="N627" s="753">
        <v>1633.5</v>
      </c>
    </row>
    <row r="628" spans="1:14" ht="14.4" customHeight="1" x14ac:dyDescent="0.3">
      <c r="A628" s="747" t="s">
        <v>566</v>
      </c>
      <c r="B628" s="748" t="s">
        <v>567</v>
      </c>
      <c r="C628" s="749" t="s">
        <v>592</v>
      </c>
      <c r="D628" s="750" t="s">
        <v>593</v>
      </c>
      <c r="E628" s="751">
        <v>50113014</v>
      </c>
      <c r="F628" s="750" t="s">
        <v>858</v>
      </c>
      <c r="G628" s="749" t="s">
        <v>599</v>
      </c>
      <c r="H628" s="749">
        <v>116895</v>
      </c>
      <c r="I628" s="749">
        <v>16895</v>
      </c>
      <c r="J628" s="749" t="s">
        <v>1146</v>
      </c>
      <c r="K628" s="749" t="s">
        <v>1147</v>
      </c>
      <c r="L628" s="752">
        <v>107.87000000000005</v>
      </c>
      <c r="M628" s="752">
        <v>3</v>
      </c>
      <c r="N628" s="753">
        <v>323.61000000000013</v>
      </c>
    </row>
    <row r="629" spans="1:14" ht="14.4" customHeight="1" x14ac:dyDescent="0.3">
      <c r="A629" s="747" t="s">
        <v>566</v>
      </c>
      <c r="B629" s="748" t="s">
        <v>567</v>
      </c>
      <c r="C629" s="749" t="s">
        <v>592</v>
      </c>
      <c r="D629" s="750" t="s">
        <v>593</v>
      </c>
      <c r="E629" s="751">
        <v>50113014</v>
      </c>
      <c r="F629" s="750" t="s">
        <v>858</v>
      </c>
      <c r="G629" s="749" t="s">
        <v>599</v>
      </c>
      <c r="H629" s="749">
        <v>116896</v>
      </c>
      <c r="I629" s="749">
        <v>16896</v>
      </c>
      <c r="J629" s="749" t="s">
        <v>1321</v>
      </c>
      <c r="K629" s="749" t="s">
        <v>1322</v>
      </c>
      <c r="L629" s="752">
        <v>107.87</v>
      </c>
      <c r="M629" s="752">
        <v>2</v>
      </c>
      <c r="N629" s="753">
        <v>215.74</v>
      </c>
    </row>
    <row r="630" spans="1:14" ht="14.4" customHeight="1" x14ac:dyDescent="0.3">
      <c r="A630" s="747" t="s">
        <v>566</v>
      </c>
      <c r="B630" s="748" t="s">
        <v>567</v>
      </c>
      <c r="C630" s="749" t="s">
        <v>592</v>
      </c>
      <c r="D630" s="750" t="s">
        <v>593</v>
      </c>
      <c r="E630" s="751">
        <v>50113014</v>
      </c>
      <c r="F630" s="750" t="s">
        <v>858</v>
      </c>
      <c r="G630" s="749" t="s">
        <v>608</v>
      </c>
      <c r="H630" s="749">
        <v>189220</v>
      </c>
      <c r="I630" s="749">
        <v>189220</v>
      </c>
      <c r="J630" s="749" t="s">
        <v>1323</v>
      </c>
      <c r="K630" s="749" t="s">
        <v>1324</v>
      </c>
      <c r="L630" s="752">
        <v>6764.9999999999991</v>
      </c>
      <c r="M630" s="752">
        <v>1</v>
      </c>
      <c r="N630" s="753">
        <v>6764.9999999999991</v>
      </c>
    </row>
    <row r="631" spans="1:14" ht="14.4" customHeight="1" x14ac:dyDescent="0.3">
      <c r="A631" s="747" t="s">
        <v>566</v>
      </c>
      <c r="B631" s="748" t="s">
        <v>567</v>
      </c>
      <c r="C631" s="749" t="s">
        <v>595</v>
      </c>
      <c r="D631" s="750" t="s">
        <v>596</v>
      </c>
      <c r="E631" s="751">
        <v>50113001</v>
      </c>
      <c r="F631" s="750" t="s">
        <v>598</v>
      </c>
      <c r="G631" s="749" t="s">
        <v>599</v>
      </c>
      <c r="H631" s="749">
        <v>100362</v>
      </c>
      <c r="I631" s="749">
        <v>362</v>
      </c>
      <c r="J631" s="749" t="s">
        <v>604</v>
      </c>
      <c r="K631" s="749" t="s">
        <v>605</v>
      </c>
      <c r="L631" s="752">
        <v>86.473684210526329</v>
      </c>
      <c r="M631" s="752">
        <v>19</v>
      </c>
      <c r="N631" s="753">
        <v>1643.0000000000002</v>
      </c>
    </row>
    <row r="632" spans="1:14" ht="14.4" customHeight="1" x14ac:dyDescent="0.3">
      <c r="A632" s="747" t="s">
        <v>566</v>
      </c>
      <c r="B632" s="748" t="s">
        <v>567</v>
      </c>
      <c r="C632" s="749" t="s">
        <v>595</v>
      </c>
      <c r="D632" s="750" t="s">
        <v>596</v>
      </c>
      <c r="E632" s="751">
        <v>50113001</v>
      </c>
      <c r="F632" s="750" t="s">
        <v>598</v>
      </c>
      <c r="G632" s="749" t="s">
        <v>599</v>
      </c>
      <c r="H632" s="749">
        <v>847713</v>
      </c>
      <c r="I632" s="749">
        <v>125526</v>
      </c>
      <c r="J632" s="749" t="s">
        <v>873</v>
      </c>
      <c r="K632" s="749" t="s">
        <v>874</v>
      </c>
      <c r="L632" s="752">
        <v>84.25</v>
      </c>
      <c r="M632" s="752">
        <v>1</v>
      </c>
      <c r="N632" s="753">
        <v>84.25</v>
      </c>
    </row>
    <row r="633" spans="1:14" ht="14.4" customHeight="1" x14ac:dyDescent="0.3">
      <c r="A633" s="747" t="s">
        <v>566</v>
      </c>
      <c r="B633" s="748" t="s">
        <v>567</v>
      </c>
      <c r="C633" s="749" t="s">
        <v>595</v>
      </c>
      <c r="D633" s="750" t="s">
        <v>596</v>
      </c>
      <c r="E633" s="751">
        <v>50113001</v>
      </c>
      <c r="F633" s="750" t="s">
        <v>598</v>
      </c>
      <c r="G633" s="749" t="s">
        <v>599</v>
      </c>
      <c r="H633" s="749">
        <v>208456</v>
      </c>
      <c r="I633" s="749">
        <v>208456</v>
      </c>
      <c r="J633" s="749" t="s">
        <v>1325</v>
      </c>
      <c r="K633" s="749" t="s">
        <v>1326</v>
      </c>
      <c r="L633" s="752">
        <v>738.53999999999985</v>
      </c>
      <c r="M633" s="752">
        <v>5.0499999999999989</v>
      </c>
      <c r="N633" s="753">
        <v>3729.6269999999986</v>
      </c>
    </row>
    <row r="634" spans="1:14" ht="14.4" customHeight="1" x14ac:dyDescent="0.3">
      <c r="A634" s="747" t="s">
        <v>566</v>
      </c>
      <c r="B634" s="748" t="s">
        <v>567</v>
      </c>
      <c r="C634" s="749" t="s">
        <v>595</v>
      </c>
      <c r="D634" s="750" t="s">
        <v>596</v>
      </c>
      <c r="E634" s="751">
        <v>50113001</v>
      </c>
      <c r="F634" s="750" t="s">
        <v>598</v>
      </c>
      <c r="G634" s="749" t="s">
        <v>599</v>
      </c>
      <c r="H634" s="749">
        <v>198880</v>
      </c>
      <c r="I634" s="749">
        <v>98880</v>
      </c>
      <c r="J634" s="749" t="s">
        <v>1327</v>
      </c>
      <c r="K634" s="749" t="s">
        <v>1328</v>
      </c>
      <c r="L634" s="752">
        <v>201.30000479096825</v>
      </c>
      <c r="M634" s="752">
        <v>124</v>
      </c>
      <c r="N634" s="753">
        <v>24961.200594080063</v>
      </c>
    </row>
    <row r="635" spans="1:14" ht="14.4" customHeight="1" x14ac:dyDescent="0.3">
      <c r="A635" s="747" t="s">
        <v>566</v>
      </c>
      <c r="B635" s="748" t="s">
        <v>567</v>
      </c>
      <c r="C635" s="749" t="s">
        <v>595</v>
      </c>
      <c r="D635" s="750" t="s">
        <v>596</v>
      </c>
      <c r="E635" s="751">
        <v>50113001</v>
      </c>
      <c r="F635" s="750" t="s">
        <v>598</v>
      </c>
      <c r="G635" s="749" t="s">
        <v>599</v>
      </c>
      <c r="H635" s="749">
        <v>51366</v>
      </c>
      <c r="I635" s="749">
        <v>51366</v>
      </c>
      <c r="J635" s="749" t="s">
        <v>708</v>
      </c>
      <c r="K635" s="749" t="s">
        <v>709</v>
      </c>
      <c r="L635" s="752">
        <v>171.60000000000002</v>
      </c>
      <c r="M635" s="752">
        <v>8</v>
      </c>
      <c r="N635" s="753">
        <v>1372.8000000000002</v>
      </c>
    </row>
    <row r="636" spans="1:14" ht="14.4" customHeight="1" x14ac:dyDescent="0.3">
      <c r="A636" s="747" t="s">
        <v>566</v>
      </c>
      <c r="B636" s="748" t="s">
        <v>567</v>
      </c>
      <c r="C636" s="749" t="s">
        <v>595</v>
      </c>
      <c r="D636" s="750" t="s">
        <v>596</v>
      </c>
      <c r="E636" s="751">
        <v>50113001</v>
      </c>
      <c r="F636" s="750" t="s">
        <v>598</v>
      </c>
      <c r="G636" s="749" t="s">
        <v>599</v>
      </c>
      <c r="H636" s="749">
        <v>132082</v>
      </c>
      <c r="I636" s="749">
        <v>32082</v>
      </c>
      <c r="J636" s="749" t="s">
        <v>712</v>
      </c>
      <c r="K636" s="749" t="s">
        <v>713</v>
      </c>
      <c r="L636" s="752">
        <v>82.15</v>
      </c>
      <c r="M636" s="752">
        <v>1</v>
      </c>
      <c r="N636" s="753">
        <v>82.15</v>
      </c>
    </row>
    <row r="637" spans="1:14" ht="14.4" customHeight="1" x14ac:dyDescent="0.3">
      <c r="A637" s="747" t="s">
        <v>566</v>
      </c>
      <c r="B637" s="748" t="s">
        <v>567</v>
      </c>
      <c r="C637" s="749" t="s">
        <v>595</v>
      </c>
      <c r="D637" s="750" t="s">
        <v>596</v>
      </c>
      <c r="E637" s="751">
        <v>50113001</v>
      </c>
      <c r="F637" s="750" t="s">
        <v>598</v>
      </c>
      <c r="G637" s="749" t="s">
        <v>599</v>
      </c>
      <c r="H637" s="749">
        <v>132020</v>
      </c>
      <c r="I637" s="749">
        <v>32020</v>
      </c>
      <c r="J637" s="749" t="s">
        <v>1329</v>
      </c>
      <c r="K637" s="749" t="s">
        <v>713</v>
      </c>
      <c r="L637" s="752">
        <v>100.96999999999997</v>
      </c>
      <c r="M637" s="752">
        <v>2</v>
      </c>
      <c r="N637" s="753">
        <v>201.93999999999994</v>
      </c>
    </row>
    <row r="638" spans="1:14" ht="14.4" customHeight="1" x14ac:dyDescent="0.3">
      <c r="A638" s="747" t="s">
        <v>566</v>
      </c>
      <c r="B638" s="748" t="s">
        <v>567</v>
      </c>
      <c r="C638" s="749" t="s">
        <v>595</v>
      </c>
      <c r="D638" s="750" t="s">
        <v>596</v>
      </c>
      <c r="E638" s="751">
        <v>50113001</v>
      </c>
      <c r="F638" s="750" t="s">
        <v>598</v>
      </c>
      <c r="G638" s="749" t="s">
        <v>599</v>
      </c>
      <c r="H638" s="749">
        <v>100802</v>
      </c>
      <c r="I638" s="749">
        <v>0</v>
      </c>
      <c r="J638" s="749" t="s">
        <v>718</v>
      </c>
      <c r="K638" s="749" t="s">
        <v>719</v>
      </c>
      <c r="L638" s="752">
        <v>89.12716848823068</v>
      </c>
      <c r="M638" s="752">
        <v>24</v>
      </c>
      <c r="N638" s="753">
        <v>2139.0520437175364</v>
      </c>
    </row>
    <row r="639" spans="1:14" ht="14.4" customHeight="1" x14ac:dyDescent="0.3">
      <c r="A639" s="747" t="s">
        <v>566</v>
      </c>
      <c r="B639" s="748" t="s">
        <v>567</v>
      </c>
      <c r="C639" s="749" t="s">
        <v>595</v>
      </c>
      <c r="D639" s="750" t="s">
        <v>596</v>
      </c>
      <c r="E639" s="751">
        <v>50113001</v>
      </c>
      <c r="F639" s="750" t="s">
        <v>598</v>
      </c>
      <c r="G639" s="749" t="s">
        <v>599</v>
      </c>
      <c r="H639" s="749">
        <v>844940</v>
      </c>
      <c r="I639" s="749">
        <v>0</v>
      </c>
      <c r="J639" s="749" t="s">
        <v>1330</v>
      </c>
      <c r="K639" s="749" t="s">
        <v>568</v>
      </c>
      <c r="L639" s="752">
        <v>123.2581674061633</v>
      </c>
      <c r="M639" s="752">
        <v>25</v>
      </c>
      <c r="N639" s="753">
        <v>3081.4541851540826</v>
      </c>
    </row>
    <row r="640" spans="1:14" ht="14.4" customHeight="1" x14ac:dyDescent="0.3">
      <c r="A640" s="747" t="s">
        <v>566</v>
      </c>
      <c r="B640" s="748" t="s">
        <v>567</v>
      </c>
      <c r="C640" s="749" t="s">
        <v>595</v>
      </c>
      <c r="D640" s="750" t="s">
        <v>596</v>
      </c>
      <c r="E640" s="751">
        <v>50113001</v>
      </c>
      <c r="F640" s="750" t="s">
        <v>598</v>
      </c>
      <c r="G640" s="749" t="s">
        <v>599</v>
      </c>
      <c r="H640" s="749">
        <v>930589</v>
      </c>
      <c r="I640" s="749">
        <v>0</v>
      </c>
      <c r="J640" s="749" t="s">
        <v>1331</v>
      </c>
      <c r="K640" s="749" t="s">
        <v>568</v>
      </c>
      <c r="L640" s="752">
        <v>99.504372458124237</v>
      </c>
      <c r="M640" s="752">
        <v>17</v>
      </c>
      <c r="N640" s="753">
        <v>1691.574331788112</v>
      </c>
    </row>
    <row r="641" spans="1:14" ht="14.4" customHeight="1" x14ac:dyDescent="0.3">
      <c r="A641" s="747" t="s">
        <v>566</v>
      </c>
      <c r="B641" s="748" t="s">
        <v>567</v>
      </c>
      <c r="C641" s="749" t="s">
        <v>595</v>
      </c>
      <c r="D641" s="750" t="s">
        <v>596</v>
      </c>
      <c r="E641" s="751">
        <v>50113001</v>
      </c>
      <c r="F641" s="750" t="s">
        <v>598</v>
      </c>
      <c r="G641" s="749" t="s">
        <v>599</v>
      </c>
      <c r="H641" s="749">
        <v>930759</v>
      </c>
      <c r="I641" s="749">
        <v>0</v>
      </c>
      <c r="J641" s="749" t="s">
        <v>1332</v>
      </c>
      <c r="K641" s="749" t="s">
        <v>568</v>
      </c>
      <c r="L641" s="752">
        <v>184.96217749512076</v>
      </c>
      <c r="M641" s="752">
        <v>16</v>
      </c>
      <c r="N641" s="753">
        <v>2959.3948399219321</v>
      </c>
    </row>
    <row r="642" spans="1:14" ht="14.4" customHeight="1" x14ac:dyDescent="0.3">
      <c r="A642" s="747" t="s">
        <v>566</v>
      </c>
      <c r="B642" s="748" t="s">
        <v>567</v>
      </c>
      <c r="C642" s="749" t="s">
        <v>595</v>
      </c>
      <c r="D642" s="750" t="s">
        <v>596</v>
      </c>
      <c r="E642" s="751">
        <v>50113001</v>
      </c>
      <c r="F642" s="750" t="s">
        <v>598</v>
      </c>
      <c r="G642" s="749" t="s">
        <v>599</v>
      </c>
      <c r="H642" s="749">
        <v>900441</v>
      </c>
      <c r="I642" s="749">
        <v>0</v>
      </c>
      <c r="J642" s="749" t="s">
        <v>1154</v>
      </c>
      <c r="K642" s="749" t="s">
        <v>1155</v>
      </c>
      <c r="L642" s="752">
        <v>191.85532773043715</v>
      </c>
      <c r="M642" s="752">
        <v>46</v>
      </c>
      <c r="N642" s="753">
        <v>8825.3450756001093</v>
      </c>
    </row>
    <row r="643" spans="1:14" ht="14.4" customHeight="1" x14ac:dyDescent="0.3">
      <c r="A643" s="747" t="s">
        <v>566</v>
      </c>
      <c r="B643" s="748" t="s">
        <v>567</v>
      </c>
      <c r="C643" s="749" t="s">
        <v>595</v>
      </c>
      <c r="D643" s="750" t="s">
        <v>596</v>
      </c>
      <c r="E643" s="751">
        <v>50113001</v>
      </c>
      <c r="F643" s="750" t="s">
        <v>598</v>
      </c>
      <c r="G643" s="749" t="s">
        <v>599</v>
      </c>
      <c r="H643" s="749">
        <v>900321</v>
      </c>
      <c r="I643" s="749">
        <v>0</v>
      </c>
      <c r="J643" s="749" t="s">
        <v>1333</v>
      </c>
      <c r="K643" s="749" t="s">
        <v>568</v>
      </c>
      <c r="L643" s="752">
        <v>233.21091103416589</v>
      </c>
      <c r="M643" s="752">
        <v>12</v>
      </c>
      <c r="N643" s="753">
        <v>2798.5309324099908</v>
      </c>
    </row>
    <row r="644" spans="1:14" ht="14.4" customHeight="1" x14ac:dyDescent="0.3">
      <c r="A644" s="747" t="s">
        <v>566</v>
      </c>
      <c r="B644" s="748" t="s">
        <v>567</v>
      </c>
      <c r="C644" s="749" t="s">
        <v>595</v>
      </c>
      <c r="D644" s="750" t="s">
        <v>596</v>
      </c>
      <c r="E644" s="751">
        <v>50113001</v>
      </c>
      <c r="F644" s="750" t="s">
        <v>598</v>
      </c>
      <c r="G644" s="749" t="s">
        <v>599</v>
      </c>
      <c r="H644" s="749">
        <v>920117</v>
      </c>
      <c r="I644" s="749">
        <v>0</v>
      </c>
      <c r="J644" s="749" t="s">
        <v>1334</v>
      </c>
      <c r="K644" s="749" t="s">
        <v>1335</v>
      </c>
      <c r="L644" s="752">
        <v>76.202134840633988</v>
      </c>
      <c r="M644" s="752">
        <v>7</v>
      </c>
      <c r="N644" s="753">
        <v>533.41494388443789</v>
      </c>
    </row>
    <row r="645" spans="1:14" ht="14.4" customHeight="1" x14ac:dyDescent="0.3">
      <c r="A645" s="747" t="s">
        <v>566</v>
      </c>
      <c r="B645" s="748" t="s">
        <v>567</v>
      </c>
      <c r="C645" s="749" t="s">
        <v>595</v>
      </c>
      <c r="D645" s="750" t="s">
        <v>596</v>
      </c>
      <c r="E645" s="751">
        <v>50113001</v>
      </c>
      <c r="F645" s="750" t="s">
        <v>598</v>
      </c>
      <c r="G645" s="749" t="s">
        <v>599</v>
      </c>
      <c r="H645" s="749">
        <v>900007</v>
      </c>
      <c r="I645" s="749">
        <v>0</v>
      </c>
      <c r="J645" s="749" t="s">
        <v>1336</v>
      </c>
      <c r="K645" s="749" t="s">
        <v>568</v>
      </c>
      <c r="L645" s="752">
        <v>59.25475161196821</v>
      </c>
      <c r="M645" s="752">
        <v>401</v>
      </c>
      <c r="N645" s="753">
        <v>23761.155396399252</v>
      </c>
    </row>
    <row r="646" spans="1:14" ht="14.4" customHeight="1" x14ac:dyDescent="0.3">
      <c r="A646" s="747" t="s">
        <v>566</v>
      </c>
      <c r="B646" s="748" t="s">
        <v>567</v>
      </c>
      <c r="C646" s="749" t="s">
        <v>595</v>
      </c>
      <c r="D646" s="750" t="s">
        <v>596</v>
      </c>
      <c r="E646" s="751">
        <v>50113001</v>
      </c>
      <c r="F646" s="750" t="s">
        <v>598</v>
      </c>
      <c r="G646" s="749" t="s">
        <v>599</v>
      </c>
      <c r="H646" s="749">
        <v>930241</v>
      </c>
      <c r="I646" s="749">
        <v>0</v>
      </c>
      <c r="J646" s="749" t="s">
        <v>1337</v>
      </c>
      <c r="K646" s="749" t="s">
        <v>568</v>
      </c>
      <c r="L646" s="752">
        <v>575.82055961352057</v>
      </c>
      <c r="M646" s="752">
        <v>29</v>
      </c>
      <c r="N646" s="753">
        <v>16698.796228792096</v>
      </c>
    </row>
    <row r="647" spans="1:14" ht="14.4" customHeight="1" x14ac:dyDescent="0.3">
      <c r="A647" s="747" t="s">
        <v>566</v>
      </c>
      <c r="B647" s="748" t="s">
        <v>567</v>
      </c>
      <c r="C647" s="749" t="s">
        <v>595</v>
      </c>
      <c r="D647" s="750" t="s">
        <v>596</v>
      </c>
      <c r="E647" s="751">
        <v>50113001</v>
      </c>
      <c r="F647" s="750" t="s">
        <v>598</v>
      </c>
      <c r="G647" s="749" t="s">
        <v>599</v>
      </c>
      <c r="H647" s="749">
        <v>498367</v>
      </c>
      <c r="I647" s="749">
        <v>0</v>
      </c>
      <c r="J647" s="749" t="s">
        <v>1033</v>
      </c>
      <c r="K647" s="749" t="s">
        <v>568</v>
      </c>
      <c r="L647" s="752">
        <v>161.92867277058261</v>
      </c>
      <c r="M647" s="752">
        <v>12</v>
      </c>
      <c r="N647" s="753">
        <v>1943.1440732469914</v>
      </c>
    </row>
    <row r="648" spans="1:14" ht="14.4" customHeight="1" x14ac:dyDescent="0.3">
      <c r="A648" s="747" t="s">
        <v>566</v>
      </c>
      <c r="B648" s="748" t="s">
        <v>567</v>
      </c>
      <c r="C648" s="749" t="s">
        <v>595</v>
      </c>
      <c r="D648" s="750" t="s">
        <v>596</v>
      </c>
      <c r="E648" s="751">
        <v>50113001</v>
      </c>
      <c r="F648" s="750" t="s">
        <v>598</v>
      </c>
      <c r="G648" s="749" t="s">
        <v>599</v>
      </c>
      <c r="H648" s="749">
        <v>921564</v>
      </c>
      <c r="I648" s="749">
        <v>0</v>
      </c>
      <c r="J648" s="749" t="s">
        <v>1338</v>
      </c>
      <c r="K648" s="749" t="s">
        <v>568</v>
      </c>
      <c r="L648" s="752">
        <v>215.10958249384879</v>
      </c>
      <c r="M648" s="752">
        <v>25</v>
      </c>
      <c r="N648" s="753">
        <v>5377.7395623462198</v>
      </c>
    </row>
    <row r="649" spans="1:14" ht="14.4" customHeight="1" x14ac:dyDescent="0.3">
      <c r="A649" s="747" t="s">
        <v>566</v>
      </c>
      <c r="B649" s="748" t="s">
        <v>567</v>
      </c>
      <c r="C649" s="749" t="s">
        <v>595</v>
      </c>
      <c r="D649" s="750" t="s">
        <v>596</v>
      </c>
      <c r="E649" s="751">
        <v>50113001</v>
      </c>
      <c r="F649" s="750" t="s">
        <v>598</v>
      </c>
      <c r="G649" s="749" t="s">
        <v>599</v>
      </c>
      <c r="H649" s="749">
        <v>102439</v>
      </c>
      <c r="I649" s="749">
        <v>2439</v>
      </c>
      <c r="J649" s="749" t="s">
        <v>1035</v>
      </c>
      <c r="K649" s="749" t="s">
        <v>1036</v>
      </c>
      <c r="L649" s="752">
        <v>285.07978947368417</v>
      </c>
      <c r="M649" s="752">
        <v>19</v>
      </c>
      <c r="N649" s="753">
        <v>5416.5159999999996</v>
      </c>
    </row>
    <row r="650" spans="1:14" ht="14.4" customHeight="1" x14ac:dyDescent="0.3">
      <c r="A650" s="747" t="s">
        <v>566</v>
      </c>
      <c r="B650" s="748" t="s">
        <v>567</v>
      </c>
      <c r="C650" s="749" t="s">
        <v>595</v>
      </c>
      <c r="D650" s="750" t="s">
        <v>596</v>
      </c>
      <c r="E650" s="751">
        <v>50113001</v>
      </c>
      <c r="F650" s="750" t="s">
        <v>598</v>
      </c>
      <c r="G650" s="749" t="s">
        <v>599</v>
      </c>
      <c r="H650" s="749">
        <v>100502</v>
      </c>
      <c r="I650" s="749">
        <v>502</v>
      </c>
      <c r="J650" s="749" t="s">
        <v>744</v>
      </c>
      <c r="K650" s="749" t="s">
        <v>745</v>
      </c>
      <c r="L650" s="752">
        <v>238.66479999999999</v>
      </c>
      <c r="M650" s="752">
        <v>25</v>
      </c>
      <c r="N650" s="753">
        <v>5966.62</v>
      </c>
    </row>
    <row r="651" spans="1:14" ht="14.4" customHeight="1" x14ac:dyDescent="0.3">
      <c r="A651" s="747" t="s">
        <v>566</v>
      </c>
      <c r="B651" s="748" t="s">
        <v>567</v>
      </c>
      <c r="C651" s="749" t="s">
        <v>595</v>
      </c>
      <c r="D651" s="750" t="s">
        <v>596</v>
      </c>
      <c r="E651" s="751">
        <v>50113001</v>
      </c>
      <c r="F651" s="750" t="s">
        <v>598</v>
      </c>
      <c r="G651" s="749" t="s">
        <v>599</v>
      </c>
      <c r="H651" s="749">
        <v>200863</v>
      </c>
      <c r="I651" s="749">
        <v>200863</v>
      </c>
      <c r="J651" s="749" t="s">
        <v>765</v>
      </c>
      <c r="K651" s="749" t="s">
        <v>766</v>
      </c>
      <c r="L651" s="752">
        <v>85.617500000000007</v>
      </c>
      <c r="M651" s="752">
        <v>4</v>
      </c>
      <c r="N651" s="753">
        <v>342.47</v>
      </c>
    </row>
    <row r="652" spans="1:14" ht="14.4" customHeight="1" x14ac:dyDescent="0.3">
      <c r="A652" s="747" t="s">
        <v>566</v>
      </c>
      <c r="B652" s="748" t="s">
        <v>567</v>
      </c>
      <c r="C652" s="749" t="s">
        <v>595</v>
      </c>
      <c r="D652" s="750" t="s">
        <v>596</v>
      </c>
      <c r="E652" s="751">
        <v>50113001</v>
      </c>
      <c r="F652" s="750" t="s">
        <v>598</v>
      </c>
      <c r="G652" s="749" t="s">
        <v>599</v>
      </c>
      <c r="H652" s="749">
        <v>113441</v>
      </c>
      <c r="I652" s="749">
        <v>13441</v>
      </c>
      <c r="J652" s="749" t="s">
        <v>1339</v>
      </c>
      <c r="K652" s="749" t="s">
        <v>1328</v>
      </c>
      <c r="L652" s="752">
        <v>246.5</v>
      </c>
      <c r="M652" s="752">
        <v>56</v>
      </c>
      <c r="N652" s="753">
        <v>13804</v>
      </c>
    </row>
    <row r="653" spans="1:14" ht="14.4" customHeight="1" x14ac:dyDescent="0.3">
      <c r="A653" s="747" t="s">
        <v>566</v>
      </c>
      <c r="B653" s="748" t="s">
        <v>567</v>
      </c>
      <c r="C653" s="749" t="s">
        <v>595</v>
      </c>
      <c r="D653" s="750" t="s">
        <v>596</v>
      </c>
      <c r="E653" s="751">
        <v>50113001</v>
      </c>
      <c r="F653" s="750" t="s">
        <v>598</v>
      </c>
      <c r="G653" s="749" t="s">
        <v>599</v>
      </c>
      <c r="H653" s="749">
        <v>100812</v>
      </c>
      <c r="I653" s="749">
        <v>812</v>
      </c>
      <c r="J653" s="749" t="s">
        <v>1340</v>
      </c>
      <c r="K653" s="749" t="s">
        <v>1341</v>
      </c>
      <c r="L653" s="752">
        <v>63.459999999999994</v>
      </c>
      <c r="M653" s="752">
        <v>8</v>
      </c>
      <c r="N653" s="753">
        <v>507.67999999999995</v>
      </c>
    </row>
    <row r="654" spans="1:14" ht="14.4" customHeight="1" x14ac:dyDescent="0.3">
      <c r="A654" s="747" t="s">
        <v>566</v>
      </c>
      <c r="B654" s="748" t="s">
        <v>567</v>
      </c>
      <c r="C654" s="749" t="s">
        <v>595</v>
      </c>
      <c r="D654" s="750" t="s">
        <v>596</v>
      </c>
      <c r="E654" s="751">
        <v>50113001</v>
      </c>
      <c r="F654" s="750" t="s">
        <v>598</v>
      </c>
      <c r="G654" s="749" t="s">
        <v>599</v>
      </c>
      <c r="H654" s="749">
        <v>208646</v>
      </c>
      <c r="I654" s="749">
        <v>208646</v>
      </c>
      <c r="J654" s="749" t="s">
        <v>1340</v>
      </c>
      <c r="K654" s="749" t="s">
        <v>1342</v>
      </c>
      <c r="L654" s="752">
        <v>63.467692307692353</v>
      </c>
      <c r="M654" s="752">
        <v>26</v>
      </c>
      <c r="N654" s="753">
        <v>1650.1600000000012</v>
      </c>
    </row>
    <row r="655" spans="1:14" ht="14.4" customHeight="1" x14ac:dyDescent="0.3">
      <c r="A655" s="747" t="s">
        <v>566</v>
      </c>
      <c r="B655" s="748" t="s">
        <v>567</v>
      </c>
      <c r="C655" s="749" t="s">
        <v>595</v>
      </c>
      <c r="D655" s="750" t="s">
        <v>596</v>
      </c>
      <c r="E655" s="751">
        <v>50113001</v>
      </c>
      <c r="F655" s="750" t="s">
        <v>598</v>
      </c>
      <c r="G655" s="749" t="s">
        <v>599</v>
      </c>
      <c r="H655" s="749">
        <v>128178</v>
      </c>
      <c r="I655" s="749">
        <v>28178</v>
      </c>
      <c r="J655" s="749" t="s">
        <v>1343</v>
      </c>
      <c r="K655" s="749" t="s">
        <v>1344</v>
      </c>
      <c r="L655" s="752">
        <v>1316.1973529411762</v>
      </c>
      <c r="M655" s="752">
        <v>34</v>
      </c>
      <c r="N655" s="753">
        <v>44750.709999999992</v>
      </c>
    </row>
    <row r="656" spans="1:14" ht="14.4" customHeight="1" x14ac:dyDescent="0.3">
      <c r="A656" s="747" t="s">
        <v>566</v>
      </c>
      <c r="B656" s="748" t="s">
        <v>567</v>
      </c>
      <c r="C656" s="749" t="s">
        <v>595</v>
      </c>
      <c r="D656" s="750" t="s">
        <v>596</v>
      </c>
      <c r="E656" s="751">
        <v>50113001</v>
      </c>
      <c r="F656" s="750" t="s">
        <v>598</v>
      </c>
      <c r="G656" s="749" t="s">
        <v>599</v>
      </c>
      <c r="H656" s="749">
        <v>153346</v>
      </c>
      <c r="I656" s="749">
        <v>153346</v>
      </c>
      <c r="J656" s="749" t="s">
        <v>1345</v>
      </c>
      <c r="K656" s="749" t="s">
        <v>1346</v>
      </c>
      <c r="L656" s="752">
        <v>2759.3966173811627</v>
      </c>
      <c r="M656" s="752">
        <v>59</v>
      </c>
      <c r="N656" s="753">
        <v>162804.40042548859</v>
      </c>
    </row>
    <row r="657" spans="1:14" ht="14.4" customHeight="1" x14ac:dyDescent="0.3">
      <c r="A657" s="747" t="s">
        <v>566</v>
      </c>
      <c r="B657" s="748" t="s">
        <v>567</v>
      </c>
      <c r="C657" s="749" t="s">
        <v>595</v>
      </c>
      <c r="D657" s="750" t="s">
        <v>596</v>
      </c>
      <c r="E657" s="751">
        <v>50113001</v>
      </c>
      <c r="F657" s="750" t="s">
        <v>598</v>
      </c>
      <c r="G657" s="749" t="s">
        <v>599</v>
      </c>
      <c r="H657" s="749">
        <v>153347</v>
      </c>
      <c r="I657" s="749">
        <v>153347</v>
      </c>
      <c r="J657" s="749" t="s">
        <v>1345</v>
      </c>
      <c r="K657" s="749" t="s">
        <v>1347</v>
      </c>
      <c r="L657" s="752">
        <v>4893.4722222222226</v>
      </c>
      <c r="M657" s="752">
        <v>90</v>
      </c>
      <c r="N657" s="753">
        <v>440412.5</v>
      </c>
    </row>
    <row r="658" spans="1:14" ht="14.4" customHeight="1" x14ac:dyDescent="0.3">
      <c r="A658" s="747" t="s">
        <v>566</v>
      </c>
      <c r="B658" s="748" t="s">
        <v>567</v>
      </c>
      <c r="C658" s="749" t="s">
        <v>595</v>
      </c>
      <c r="D658" s="750" t="s">
        <v>596</v>
      </c>
      <c r="E658" s="751">
        <v>50113001</v>
      </c>
      <c r="F658" s="750" t="s">
        <v>598</v>
      </c>
      <c r="G658" s="749" t="s">
        <v>599</v>
      </c>
      <c r="H658" s="749">
        <v>850153</v>
      </c>
      <c r="I658" s="749">
        <v>153350</v>
      </c>
      <c r="J658" s="749" t="s">
        <v>1348</v>
      </c>
      <c r="K658" s="749" t="s">
        <v>568</v>
      </c>
      <c r="L658" s="752">
        <v>4537.5</v>
      </c>
      <c r="M658" s="752">
        <v>8</v>
      </c>
      <c r="N658" s="753">
        <v>36300</v>
      </c>
    </row>
    <row r="659" spans="1:14" ht="14.4" customHeight="1" x14ac:dyDescent="0.3">
      <c r="A659" s="747" t="s">
        <v>566</v>
      </c>
      <c r="B659" s="748" t="s">
        <v>567</v>
      </c>
      <c r="C659" s="749" t="s">
        <v>595</v>
      </c>
      <c r="D659" s="750" t="s">
        <v>596</v>
      </c>
      <c r="E659" s="751">
        <v>50113009</v>
      </c>
      <c r="F659" s="750" t="s">
        <v>1349</v>
      </c>
      <c r="G659" s="749" t="s">
        <v>599</v>
      </c>
      <c r="H659" s="749">
        <v>29817</v>
      </c>
      <c r="I659" s="749">
        <v>29817</v>
      </c>
      <c r="J659" s="749" t="s">
        <v>1350</v>
      </c>
      <c r="K659" s="749" t="s">
        <v>1351</v>
      </c>
      <c r="L659" s="752">
        <v>29609.582857142857</v>
      </c>
      <c r="M659" s="752">
        <v>21</v>
      </c>
      <c r="N659" s="753">
        <v>621801.24</v>
      </c>
    </row>
    <row r="660" spans="1:14" ht="14.4" customHeight="1" thickBot="1" x14ac:dyDescent="0.35">
      <c r="A660" s="754" t="s">
        <v>566</v>
      </c>
      <c r="B660" s="755" t="s">
        <v>567</v>
      </c>
      <c r="C660" s="756" t="s">
        <v>595</v>
      </c>
      <c r="D660" s="757" t="s">
        <v>596</v>
      </c>
      <c r="E660" s="758">
        <v>50113013</v>
      </c>
      <c r="F660" s="757" t="s">
        <v>818</v>
      </c>
      <c r="G660" s="756" t="s">
        <v>599</v>
      </c>
      <c r="H660" s="756">
        <v>101066</v>
      </c>
      <c r="I660" s="756">
        <v>1066</v>
      </c>
      <c r="J660" s="756" t="s">
        <v>837</v>
      </c>
      <c r="K660" s="756" t="s">
        <v>838</v>
      </c>
      <c r="L660" s="759">
        <v>56.158124999999991</v>
      </c>
      <c r="M660" s="759">
        <v>16</v>
      </c>
      <c r="N660" s="760">
        <v>898.52999999999986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1352</v>
      </c>
      <c r="B5" s="745">
        <v>6834.1900000000005</v>
      </c>
      <c r="C5" s="765">
        <v>9.5938567556385482E-2</v>
      </c>
      <c r="D5" s="745">
        <v>64400.874000547818</v>
      </c>
      <c r="E5" s="765">
        <v>0.90406143244361448</v>
      </c>
      <c r="F5" s="746">
        <v>71235.06400054782</v>
      </c>
    </row>
    <row r="6" spans="1:6" ht="14.4" customHeight="1" x14ac:dyDescent="0.3">
      <c r="A6" s="776" t="s">
        <v>1353</v>
      </c>
      <c r="B6" s="752">
        <v>3722.02</v>
      </c>
      <c r="C6" s="766">
        <v>7.9949377408845973E-2</v>
      </c>
      <c r="D6" s="752">
        <v>42832.689000000028</v>
      </c>
      <c r="E6" s="766">
        <v>0.92005062259115411</v>
      </c>
      <c r="F6" s="753">
        <v>46554.709000000024</v>
      </c>
    </row>
    <row r="7" spans="1:6" ht="14.4" customHeight="1" x14ac:dyDescent="0.3">
      <c r="A7" s="776" t="s">
        <v>1354</v>
      </c>
      <c r="B7" s="752"/>
      <c r="C7" s="766">
        <v>0</v>
      </c>
      <c r="D7" s="752">
        <v>657.1400000000001</v>
      </c>
      <c r="E7" s="766">
        <v>1</v>
      </c>
      <c r="F7" s="753">
        <v>657.1400000000001</v>
      </c>
    </row>
    <row r="8" spans="1:6" ht="14.4" customHeight="1" thickBot="1" x14ac:dyDescent="0.35">
      <c r="A8" s="777" t="s">
        <v>1355</v>
      </c>
      <c r="B8" s="768">
        <v>41091.088000000003</v>
      </c>
      <c r="C8" s="769">
        <v>0.13254988800098252</v>
      </c>
      <c r="D8" s="768">
        <v>268913.6100024262</v>
      </c>
      <c r="E8" s="769">
        <v>0.86745011199901756</v>
      </c>
      <c r="F8" s="770">
        <v>310004.69800242619</v>
      </c>
    </row>
    <row r="9" spans="1:6" ht="14.4" customHeight="1" thickBot="1" x14ac:dyDescent="0.35">
      <c r="A9" s="771" t="s">
        <v>3</v>
      </c>
      <c r="B9" s="772">
        <v>51647.298000000003</v>
      </c>
      <c r="C9" s="773">
        <v>0.12054406302522107</v>
      </c>
      <c r="D9" s="772">
        <v>376804.31300297403</v>
      </c>
      <c r="E9" s="773">
        <v>0.87945593697477886</v>
      </c>
      <c r="F9" s="774">
        <v>428451.61100297404</v>
      </c>
    </row>
    <row r="10" spans="1:6" ht="14.4" customHeight="1" thickBot="1" x14ac:dyDescent="0.35"/>
    <row r="11" spans="1:6" ht="14.4" customHeight="1" x14ac:dyDescent="0.3">
      <c r="A11" s="775" t="s">
        <v>1356</v>
      </c>
      <c r="B11" s="745"/>
      <c r="C11" s="765">
        <v>0</v>
      </c>
      <c r="D11" s="745">
        <v>181.74000000000007</v>
      </c>
      <c r="E11" s="765">
        <v>1</v>
      </c>
      <c r="F11" s="746">
        <v>181.74000000000007</v>
      </c>
    </row>
    <row r="12" spans="1:6" ht="14.4" customHeight="1" x14ac:dyDescent="0.3">
      <c r="A12" s="776" t="s">
        <v>1357</v>
      </c>
      <c r="B12" s="752"/>
      <c r="C12" s="766">
        <v>0</v>
      </c>
      <c r="D12" s="752">
        <v>17639.71</v>
      </c>
      <c r="E12" s="766">
        <v>1</v>
      </c>
      <c r="F12" s="753">
        <v>17639.71</v>
      </c>
    </row>
    <row r="13" spans="1:6" ht="14.4" customHeight="1" x14ac:dyDescent="0.3">
      <c r="A13" s="776" t="s">
        <v>1358</v>
      </c>
      <c r="B13" s="752"/>
      <c r="C13" s="766">
        <v>0</v>
      </c>
      <c r="D13" s="752">
        <v>1369.5</v>
      </c>
      <c r="E13" s="766">
        <v>1</v>
      </c>
      <c r="F13" s="753">
        <v>1369.5</v>
      </c>
    </row>
    <row r="14" spans="1:6" ht="14.4" customHeight="1" x14ac:dyDescent="0.3">
      <c r="A14" s="776" t="s">
        <v>1359</v>
      </c>
      <c r="B14" s="752"/>
      <c r="C14" s="766">
        <v>0</v>
      </c>
      <c r="D14" s="752">
        <v>934.14999999999986</v>
      </c>
      <c r="E14" s="766">
        <v>1</v>
      </c>
      <c r="F14" s="753">
        <v>934.14999999999986</v>
      </c>
    </row>
    <row r="15" spans="1:6" ht="14.4" customHeight="1" x14ac:dyDescent="0.3">
      <c r="A15" s="776" t="s">
        <v>1360</v>
      </c>
      <c r="B15" s="752"/>
      <c r="C15" s="766">
        <v>0</v>
      </c>
      <c r="D15" s="752">
        <v>162.15</v>
      </c>
      <c r="E15" s="766">
        <v>1</v>
      </c>
      <c r="F15" s="753">
        <v>162.15</v>
      </c>
    </row>
    <row r="16" spans="1:6" ht="14.4" customHeight="1" x14ac:dyDescent="0.3">
      <c r="A16" s="776" t="s">
        <v>1361</v>
      </c>
      <c r="B16" s="752"/>
      <c r="C16" s="766">
        <v>0</v>
      </c>
      <c r="D16" s="752">
        <v>87.180000000000021</v>
      </c>
      <c r="E16" s="766">
        <v>1</v>
      </c>
      <c r="F16" s="753">
        <v>87.180000000000021</v>
      </c>
    </row>
    <row r="17" spans="1:6" ht="14.4" customHeight="1" x14ac:dyDescent="0.3">
      <c r="A17" s="776" t="s">
        <v>1362</v>
      </c>
      <c r="B17" s="752"/>
      <c r="C17" s="766">
        <v>0</v>
      </c>
      <c r="D17" s="752">
        <v>80715.209999999992</v>
      </c>
      <c r="E17" s="766">
        <v>1</v>
      </c>
      <c r="F17" s="753">
        <v>80715.209999999992</v>
      </c>
    </row>
    <row r="18" spans="1:6" ht="14.4" customHeight="1" x14ac:dyDescent="0.3">
      <c r="A18" s="776" t="s">
        <v>1363</v>
      </c>
      <c r="B18" s="752"/>
      <c r="C18" s="766">
        <v>0</v>
      </c>
      <c r="D18" s="752">
        <v>208.68</v>
      </c>
      <c r="E18" s="766">
        <v>1</v>
      </c>
      <c r="F18" s="753">
        <v>208.68</v>
      </c>
    </row>
    <row r="19" spans="1:6" ht="14.4" customHeight="1" x14ac:dyDescent="0.3">
      <c r="A19" s="776" t="s">
        <v>1364</v>
      </c>
      <c r="B19" s="752">
        <v>72.700000000000031</v>
      </c>
      <c r="C19" s="766">
        <v>2.6617361672253523E-2</v>
      </c>
      <c r="D19" s="752">
        <v>2658.6000024260102</v>
      </c>
      <c r="E19" s="766">
        <v>0.97338263832774652</v>
      </c>
      <c r="F19" s="753">
        <v>2731.30000242601</v>
      </c>
    </row>
    <row r="20" spans="1:6" ht="14.4" customHeight="1" x14ac:dyDescent="0.3">
      <c r="A20" s="776" t="s">
        <v>1365</v>
      </c>
      <c r="B20" s="752"/>
      <c r="C20" s="766">
        <v>0</v>
      </c>
      <c r="D20" s="752">
        <v>293.27999999999997</v>
      </c>
      <c r="E20" s="766">
        <v>1</v>
      </c>
      <c r="F20" s="753">
        <v>293.27999999999997</v>
      </c>
    </row>
    <row r="21" spans="1:6" ht="14.4" customHeight="1" x14ac:dyDescent="0.3">
      <c r="A21" s="776" t="s">
        <v>1366</v>
      </c>
      <c r="B21" s="752"/>
      <c r="C21" s="766">
        <v>0</v>
      </c>
      <c r="D21" s="752">
        <v>104.68</v>
      </c>
      <c r="E21" s="766">
        <v>1</v>
      </c>
      <c r="F21" s="753">
        <v>104.68</v>
      </c>
    </row>
    <row r="22" spans="1:6" ht="14.4" customHeight="1" x14ac:dyDescent="0.3">
      <c r="A22" s="776" t="s">
        <v>1367</v>
      </c>
      <c r="B22" s="752"/>
      <c r="C22" s="766">
        <v>0</v>
      </c>
      <c r="D22" s="752">
        <v>290.36000000000007</v>
      </c>
      <c r="E22" s="766">
        <v>1</v>
      </c>
      <c r="F22" s="753">
        <v>290.36000000000007</v>
      </c>
    </row>
    <row r="23" spans="1:6" ht="14.4" customHeight="1" x14ac:dyDescent="0.3">
      <c r="A23" s="776" t="s">
        <v>1368</v>
      </c>
      <c r="B23" s="752"/>
      <c r="C23" s="766">
        <v>0</v>
      </c>
      <c r="D23" s="752">
        <v>1817.8000000000002</v>
      </c>
      <c r="E23" s="766">
        <v>1</v>
      </c>
      <c r="F23" s="753">
        <v>1817.8000000000002</v>
      </c>
    </row>
    <row r="24" spans="1:6" ht="14.4" customHeight="1" x14ac:dyDescent="0.3">
      <c r="A24" s="776" t="s">
        <v>1369</v>
      </c>
      <c r="B24" s="752"/>
      <c r="C24" s="766">
        <v>0</v>
      </c>
      <c r="D24" s="752">
        <v>1280.8899999999996</v>
      </c>
      <c r="E24" s="766">
        <v>1</v>
      </c>
      <c r="F24" s="753">
        <v>1280.8899999999996</v>
      </c>
    </row>
    <row r="25" spans="1:6" ht="14.4" customHeight="1" x14ac:dyDescent="0.3">
      <c r="A25" s="776" t="s">
        <v>1370</v>
      </c>
      <c r="B25" s="752"/>
      <c r="C25" s="766">
        <v>0</v>
      </c>
      <c r="D25" s="752">
        <v>3322.95</v>
      </c>
      <c r="E25" s="766">
        <v>1</v>
      </c>
      <c r="F25" s="753">
        <v>3322.95</v>
      </c>
    </row>
    <row r="26" spans="1:6" ht="14.4" customHeight="1" x14ac:dyDescent="0.3">
      <c r="A26" s="776" t="s">
        <v>1371</v>
      </c>
      <c r="B26" s="752"/>
      <c r="C26" s="766">
        <v>0</v>
      </c>
      <c r="D26" s="752">
        <v>196.12</v>
      </c>
      <c r="E26" s="766">
        <v>1</v>
      </c>
      <c r="F26" s="753">
        <v>196.12</v>
      </c>
    </row>
    <row r="27" spans="1:6" ht="14.4" customHeight="1" x14ac:dyDescent="0.3">
      <c r="A27" s="776" t="s">
        <v>1372</v>
      </c>
      <c r="B27" s="752">
        <v>35.4</v>
      </c>
      <c r="C27" s="766">
        <v>0.57514216084484171</v>
      </c>
      <c r="D27" s="752">
        <v>26.149999999999988</v>
      </c>
      <c r="E27" s="766">
        <v>0.42485783915515835</v>
      </c>
      <c r="F27" s="753">
        <v>61.549999999999983</v>
      </c>
    </row>
    <row r="28" spans="1:6" ht="14.4" customHeight="1" x14ac:dyDescent="0.3">
      <c r="A28" s="776" t="s">
        <v>1373</v>
      </c>
      <c r="B28" s="752"/>
      <c r="C28" s="766">
        <v>0</v>
      </c>
      <c r="D28" s="752">
        <v>64.860000000000014</v>
      </c>
      <c r="E28" s="766">
        <v>1</v>
      </c>
      <c r="F28" s="753">
        <v>64.860000000000014</v>
      </c>
    </row>
    <row r="29" spans="1:6" ht="14.4" customHeight="1" x14ac:dyDescent="0.3">
      <c r="A29" s="776" t="s">
        <v>1374</v>
      </c>
      <c r="B29" s="752"/>
      <c r="C29" s="766">
        <v>0</v>
      </c>
      <c r="D29" s="752">
        <v>59.980000000000004</v>
      </c>
      <c r="E29" s="766">
        <v>1</v>
      </c>
      <c r="F29" s="753">
        <v>59.980000000000004</v>
      </c>
    </row>
    <row r="30" spans="1:6" ht="14.4" customHeight="1" x14ac:dyDescent="0.3">
      <c r="A30" s="776" t="s">
        <v>1375</v>
      </c>
      <c r="B30" s="752"/>
      <c r="C30" s="766">
        <v>0</v>
      </c>
      <c r="D30" s="752">
        <v>162.82999999999987</v>
      </c>
      <c r="E30" s="766">
        <v>1</v>
      </c>
      <c r="F30" s="753">
        <v>162.82999999999987</v>
      </c>
    </row>
    <row r="31" spans="1:6" ht="14.4" customHeight="1" x14ac:dyDescent="0.3">
      <c r="A31" s="776" t="s">
        <v>1376</v>
      </c>
      <c r="B31" s="752"/>
      <c r="C31" s="766">
        <v>0</v>
      </c>
      <c r="D31" s="752">
        <v>457.92</v>
      </c>
      <c r="E31" s="766">
        <v>1</v>
      </c>
      <c r="F31" s="753">
        <v>457.92</v>
      </c>
    </row>
    <row r="32" spans="1:6" ht="14.4" customHeight="1" x14ac:dyDescent="0.3">
      <c r="A32" s="776" t="s">
        <v>1377</v>
      </c>
      <c r="B32" s="752"/>
      <c r="C32" s="766">
        <v>0</v>
      </c>
      <c r="D32" s="752">
        <v>565.7600000000001</v>
      </c>
      <c r="E32" s="766">
        <v>1</v>
      </c>
      <c r="F32" s="753">
        <v>565.7600000000001</v>
      </c>
    </row>
    <row r="33" spans="1:6" ht="14.4" customHeight="1" x14ac:dyDescent="0.3">
      <c r="A33" s="776" t="s">
        <v>1378</v>
      </c>
      <c r="B33" s="752"/>
      <c r="C33" s="766">
        <v>0</v>
      </c>
      <c r="D33" s="752">
        <v>453.68</v>
      </c>
      <c r="E33" s="766">
        <v>1</v>
      </c>
      <c r="F33" s="753">
        <v>453.68</v>
      </c>
    </row>
    <row r="34" spans="1:6" ht="14.4" customHeight="1" x14ac:dyDescent="0.3">
      <c r="A34" s="776" t="s">
        <v>1379</v>
      </c>
      <c r="B34" s="752"/>
      <c r="C34" s="766">
        <v>0</v>
      </c>
      <c r="D34" s="752">
        <v>1226.8400000000001</v>
      </c>
      <c r="E34" s="766">
        <v>1</v>
      </c>
      <c r="F34" s="753">
        <v>1226.8400000000001</v>
      </c>
    </row>
    <row r="35" spans="1:6" ht="14.4" customHeight="1" x14ac:dyDescent="0.3">
      <c r="A35" s="776" t="s">
        <v>1380</v>
      </c>
      <c r="B35" s="752"/>
      <c r="C35" s="766">
        <v>0</v>
      </c>
      <c r="D35" s="752">
        <v>36.58</v>
      </c>
      <c r="E35" s="766">
        <v>1</v>
      </c>
      <c r="F35" s="753">
        <v>36.58</v>
      </c>
    </row>
    <row r="36" spans="1:6" ht="14.4" customHeight="1" x14ac:dyDescent="0.3">
      <c r="A36" s="776" t="s">
        <v>1381</v>
      </c>
      <c r="B36" s="752"/>
      <c r="C36" s="766">
        <v>0</v>
      </c>
      <c r="D36" s="752">
        <v>58.310000000000016</v>
      </c>
      <c r="E36" s="766">
        <v>1</v>
      </c>
      <c r="F36" s="753">
        <v>58.310000000000016</v>
      </c>
    </row>
    <row r="37" spans="1:6" ht="14.4" customHeight="1" x14ac:dyDescent="0.3">
      <c r="A37" s="776" t="s">
        <v>1382</v>
      </c>
      <c r="B37" s="752"/>
      <c r="C37" s="766">
        <v>0</v>
      </c>
      <c r="D37" s="752">
        <v>37.96</v>
      </c>
      <c r="E37" s="766">
        <v>1</v>
      </c>
      <c r="F37" s="753">
        <v>37.96</v>
      </c>
    </row>
    <row r="38" spans="1:6" ht="14.4" customHeight="1" x14ac:dyDescent="0.3">
      <c r="A38" s="776" t="s">
        <v>1383</v>
      </c>
      <c r="B38" s="752"/>
      <c r="C38" s="766">
        <v>0</v>
      </c>
      <c r="D38" s="752">
        <v>192.73</v>
      </c>
      <c r="E38" s="766">
        <v>1</v>
      </c>
      <c r="F38" s="753">
        <v>192.73</v>
      </c>
    </row>
    <row r="39" spans="1:6" ht="14.4" customHeight="1" x14ac:dyDescent="0.3">
      <c r="A39" s="776" t="s">
        <v>1384</v>
      </c>
      <c r="B39" s="752"/>
      <c r="C39" s="766">
        <v>0</v>
      </c>
      <c r="D39" s="752">
        <v>629.04000000000008</v>
      </c>
      <c r="E39" s="766">
        <v>1</v>
      </c>
      <c r="F39" s="753">
        <v>629.04000000000008</v>
      </c>
    </row>
    <row r="40" spans="1:6" ht="14.4" customHeight="1" x14ac:dyDescent="0.3">
      <c r="A40" s="776" t="s">
        <v>1385</v>
      </c>
      <c r="B40" s="752"/>
      <c r="C40" s="766">
        <v>0</v>
      </c>
      <c r="D40" s="752">
        <v>138.07</v>
      </c>
      <c r="E40" s="766">
        <v>1</v>
      </c>
      <c r="F40" s="753">
        <v>138.07</v>
      </c>
    </row>
    <row r="41" spans="1:6" ht="14.4" customHeight="1" x14ac:dyDescent="0.3">
      <c r="A41" s="776" t="s">
        <v>1386</v>
      </c>
      <c r="B41" s="752"/>
      <c r="C41" s="766">
        <v>0</v>
      </c>
      <c r="D41" s="752">
        <v>137.97999999999999</v>
      </c>
      <c r="E41" s="766">
        <v>1</v>
      </c>
      <c r="F41" s="753">
        <v>137.97999999999999</v>
      </c>
    </row>
    <row r="42" spans="1:6" ht="14.4" customHeight="1" x14ac:dyDescent="0.3">
      <c r="A42" s="776" t="s">
        <v>1387</v>
      </c>
      <c r="B42" s="752">
        <v>847.74</v>
      </c>
      <c r="C42" s="766">
        <v>1</v>
      </c>
      <c r="D42" s="752"/>
      <c r="E42" s="766">
        <v>0</v>
      </c>
      <c r="F42" s="753">
        <v>847.74</v>
      </c>
    </row>
    <row r="43" spans="1:6" ht="14.4" customHeight="1" x14ac:dyDescent="0.3">
      <c r="A43" s="776" t="s">
        <v>1388</v>
      </c>
      <c r="B43" s="752"/>
      <c r="C43" s="766">
        <v>0</v>
      </c>
      <c r="D43" s="752">
        <v>74.509999999999977</v>
      </c>
      <c r="E43" s="766">
        <v>1</v>
      </c>
      <c r="F43" s="753">
        <v>74.509999999999977</v>
      </c>
    </row>
    <row r="44" spans="1:6" ht="14.4" customHeight="1" x14ac:dyDescent="0.3">
      <c r="A44" s="776" t="s">
        <v>1389</v>
      </c>
      <c r="B44" s="752"/>
      <c r="C44" s="766">
        <v>0</v>
      </c>
      <c r="D44" s="752">
        <v>27823.01</v>
      </c>
      <c r="E44" s="766">
        <v>1</v>
      </c>
      <c r="F44" s="753">
        <v>27823.01</v>
      </c>
    </row>
    <row r="45" spans="1:6" ht="14.4" customHeight="1" x14ac:dyDescent="0.3">
      <c r="A45" s="776" t="s">
        <v>1390</v>
      </c>
      <c r="B45" s="752"/>
      <c r="C45" s="766">
        <v>0</v>
      </c>
      <c r="D45" s="752">
        <v>1358.44</v>
      </c>
      <c r="E45" s="766">
        <v>1</v>
      </c>
      <c r="F45" s="753">
        <v>1358.44</v>
      </c>
    </row>
    <row r="46" spans="1:6" ht="14.4" customHeight="1" x14ac:dyDescent="0.3">
      <c r="A46" s="776" t="s">
        <v>1391</v>
      </c>
      <c r="B46" s="752">
        <v>21039.487999999998</v>
      </c>
      <c r="C46" s="766">
        <v>1</v>
      </c>
      <c r="D46" s="752"/>
      <c r="E46" s="766">
        <v>0</v>
      </c>
      <c r="F46" s="753">
        <v>21039.487999999998</v>
      </c>
    </row>
    <row r="47" spans="1:6" ht="14.4" customHeight="1" x14ac:dyDescent="0.3">
      <c r="A47" s="776" t="s">
        <v>1392</v>
      </c>
      <c r="B47" s="752"/>
      <c r="C47" s="766">
        <v>0</v>
      </c>
      <c r="D47" s="752">
        <v>13777.5</v>
      </c>
      <c r="E47" s="766">
        <v>1</v>
      </c>
      <c r="F47" s="753">
        <v>13777.5</v>
      </c>
    </row>
    <row r="48" spans="1:6" ht="14.4" customHeight="1" x14ac:dyDescent="0.3">
      <c r="A48" s="776" t="s">
        <v>1393</v>
      </c>
      <c r="B48" s="752"/>
      <c r="C48" s="766">
        <v>0</v>
      </c>
      <c r="D48" s="752">
        <v>17334.57</v>
      </c>
      <c r="E48" s="766">
        <v>1</v>
      </c>
      <c r="F48" s="753">
        <v>17334.57</v>
      </c>
    </row>
    <row r="49" spans="1:6" ht="14.4" customHeight="1" x14ac:dyDescent="0.3">
      <c r="A49" s="776" t="s">
        <v>1394</v>
      </c>
      <c r="B49" s="752"/>
      <c r="C49" s="766">
        <v>0</v>
      </c>
      <c r="D49" s="752">
        <v>3930.57</v>
      </c>
      <c r="E49" s="766">
        <v>1</v>
      </c>
      <c r="F49" s="753">
        <v>3930.57</v>
      </c>
    </row>
    <row r="50" spans="1:6" ht="14.4" customHeight="1" x14ac:dyDescent="0.3">
      <c r="A50" s="776" t="s">
        <v>1395</v>
      </c>
      <c r="B50" s="752"/>
      <c r="C50" s="766">
        <v>0</v>
      </c>
      <c r="D50" s="752">
        <v>1021.34</v>
      </c>
      <c r="E50" s="766">
        <v>1</v>
      </c>
      <c r="F50" s="753">
        <v>1021.34</v>
      </c>
    </row>
    <row r="51" spans="1:6" ht="14.4" customHeight="1" x14ac:dyDescent="0.3">
      <c r="A51" s="776" t="s">
        <v>1396</v>
      </c>
      <c r="B51" s="752"/>
      <c r="C51" s="766">
        <v>0</v>
      </c>
      <c r="D51" s="752">
        <v>5951.1429999999991</v>
      </c>
      <c r="E51" s="766">
        <v>1</v>
      </c>
      <c r="F51" s="753">
        <v>5951.1429999999991</v>
      </c>
    </row>
    <row r="52" spans="1:6" ht="14.4" customHeight="1" x14ac:dyDescent="0.3">
      <c r="A52" s="776" t="s">
        <v>1397</v>
      </c>
      <c r="B52" s="752"/>
      <c r="C52" s="766">
        <v>0</v>
      </c>
      <c r="D52" s="752">
        <v>1767.21</v>
      </c>
      <c r="E52" s="766">
        <v>1</v>
      </c>
      <c r="F52" s="753">
        <v>1767.21</v>
      </c>
    </row>
    <row r="53" spans="1:6" ht="14.4" customHeight="1" x14ac:dyDescent="0.3">
      <c r="A53" s="776" t="s">
        <v>1398</v>
      </c>
      <c r="B53" s="752"/>
      <c r="C53" s="766">
        <v>0</v>
      </c>
      <c r="D53" s="752">
        <v>6764.9999999999991</v>
      </c>
      <c r="E53" s="766">
        <v>1</v>
      </c>
      <c r="F53" s="753">
        <v>6764.9999999999991</v>
      </c>
    </row>
    <row r="54" spans="1:6" ht="14.4" customHeight="1" x14ac:dyDescent="0.3">
      <c r="A54" s="776" t="s">
        <v>1399</v>
      </c>
      <c r="B54" s="752"/>
      <c r="C54" s="766">
        <v>0</v>
      </c>
      <c r="D54" s="752">
        <v>1066.0100000000002</v>
      </c>
      <c r="E54" s="766">
        <v>1</v>
      </c>
      <c r="F54" s="753">
        <v>1066.0100000000002</v>
      </c>
    </row>
    <row r="55" spans="1:6" ht="14.4" customHeight="1" x14ac:dyDescent="0.3">
      <c r="A55" s="776" t="s">
        <v>1400</v>
      </c>
      <c r="B55" s="752"/>
      <c r="C55" s="766">
        <v>0</v>
      </c>
      <c r="D55" s="752">
        <v>16.200000000000003</v>
      </c>
      <c r="E55" s="766">
        <v>1</v>
      </c>
      <c r="F55" s="753">
        <v>16.200000000000003</v>
      </c>
    </row>
    <row r="56" spans="1:6" ht="14.4" customHeight="1" x14ac:dyDescent="0.3">
      <c r="A56" s="776" t="s">
        <v>1401</v>
      </c>
      <c r="B56" s="752"/>
      <c r="C56" s="766">
        <v>0</v>
      </c>
      <c r="D56" s="752">
        <v>2273.8300000000013</v>
      </c>
      <c r="E56" s="766">
        <v>1</v>
      </c>
      <c r="F56" s="753">
        <v>2273.8300000000013</v>
      </c>
    </row>
    <row r="57" spans="1:6" ht="14.4" customHeight="1" x14ac:dyDescent="0.3">
      <c r="A57" s="776" t="s">
        <v>1402</v>
      </c>
      <c r="B57" s="752">
        <v>24690.600000000002</v>
      </c>
      <c r="C57" s="766">
        <v>1</v>
      </c>
      <c r="D57" s="752"/>
      <c r="E57" s="766">
        <v>0</v>
      </c>
      <c r="F57" s="753">
        <v>24690.600000000002</v>
      </c>
    </row>
    <row r="58" spans="1:6" ht="14.4" customHeight="1" x14ac:dyDescent="0.3">
      <c r="A58" s="776" t="s">
        <v>1403</v>
      </c>
      <c r="B58" s="752"/>
      <c r="C58" s="766">
        <v>0</v>
      </c>
      <c r="D58" s="752">
        <v>22821.879999999994</v>
      </c>
      <c r="E58" s="766">
        <v>1</v>
      </c>
      <c r="F58" s="753">
        <v>22821.879999999994</v>
      </c>
    </row>
    <row r="59" spans="1:6" ht="14.4" customHeight="1" x14ac:dyDescent="0.3">
      <c r="A59" s="776" t="s">
        <v>1404</v>
      </c>
      <c r="B59" s="752"/>
      <c r="C59" s="766">
        <v>0</v>
      </c>
      <c r="D59" s="752">
        <v>3157</v>
      </c>
      <c r="E59" s="766">
        <v>1</v>
      </c>
      <c r="F59" s="753">
        <v>3157</v>
      </c>
    </row>
    <row r="60" spans="1:6" ht="14.4" customHeight="1" x14ac:dyDescent="0.3">
      <c r="A60" s="776" t="s">
        <v>1405</v>
      </c>
      <c r="B60" s="752"/>
      <c r="C60" s="766">
        <v>0</v>
      </c>
      <c r="D60" s="752">
        <v>38002.620000000003</v>
      </c>
      <c r="E60" s="766">
        <v>1</v>
      </c>
      <c r="F60" s="753">
        <v>38002.620000000003</v>
      </c>
    </row>
    <row r="61" spans="1:6" ht="14.4" customHeight="1" x14ac:dyDescent="0.3">
      <c r="A61" s="776" t="s">
        <v>1406</v>
      </c>
      <c r="B61" s="752"/>
      <c r="C61" s="766">
        <v>0</v>
      </c>
      <c r="D61" s="752">
        <v>481.4500000000001</v>
      </c>
      <c r="E61" s="766">
        <v>1</v>
      </c>
      <c r="F61" s="753">
        <v>481.4500000000001</v>
      </c>
    </row>
    <row r="62" spans="1:6" ht="14.4" customHeight="1" x14ac:dyDescent="0.3">
      <c r="A62" s="776" t="s">
        <v>1407</v>
      </c>
      <c r="B62" s="752">
        <v>111.27</v>
      </c>
      <c r="C62" s="766">
        <v>9.6316814542306853E-2</v>
      </c>
      <c r="D62" s="752">
        <v>1043.98</v>
      </c>
      <c r="E62" s="766">
        <v>0.90368318545769311</v>
      </c>
      <c r="F62" s="753">
        <v>1155.25</v>
      </c>
    </row>
    <row r="63" spans="1:6" ht="14.4" customHeight="1" x14ac:dyDescent="0.3">
      <c r="A63" s="776" t="s">
        <v>1408</v>
      </c>
      <c r="B63" s="752"/>
      <c r="C63" s="766">
        <v>0</v>
      </c>
      <c r="D63" s="752">
        <v>188.24</v>
      </c>
      <c r="E63" s="766">
        <v>1</v>
      </c>
      <c r="F63" s="753">
        <v>188.24</v>
      </c>
    </row>
    <row r="64" spans="1:6" ht="14.4" customHeight="1" x14ac:dyDescent="0.3">
      <c r="A64" s="776" t="s">
        <v>1409</v>
      </c>
      <c r="B64" s="752"/>
      <c r="C64" s="766">
        <v>0</v>
      </c>
      <c r="D64" s="752">
        <v>62.03</v>
      </c>
      <c r="E64" s="766">
        <v>1</v>
      </c>
      <c r="F64" s="753">
        <v>62.03</v>
      </c>
    </row>
    <row r="65" spans="1:6" ht="14.4" customHeight="1" x14ac:dyDescent="0.3">
      <c r="A65" s="776" t="s">
        <v>1410</v>
      </c>
      <c r="B65" s="752"/>
      <c r="C65" s="766">
        <v>0</v>
      </c>
      <c r="D65" s="752">
        <v>254.13</v>
      </c>
      <c r="E65" s="766">
        <v>1</v>
      </c>
      <c r="F65" s="753">
        <v>254.13</v>
      </c>
    </row>
    <row r="66" spans="1:6" ht="14.4" customHeight="1" x14ac:dyDescent="0.3">
      <c r="A66" s="776" t="s">
        <v>1411</v>
      </c>
      <c r="B66" s="752"/>
      <c r="C66" s="766">
        <v>0</v>
      </c>
      <c r="D66" s="752">
        <v>94.34</v>
      </c>
      <c r="E66" s="766">
        <v>1</v>
      </c>
      <c r="F66" s="753">
        <v>94.34</v>
      </c>
    </row>
    <row r="67" spans="1:6" ht="14.4" customHeight="1" x14ac:dyDescent="0.3">
      <c r="A67" s="776" t="s">
        <v>1412</v>
      </c>
      <c r="B67" s="752"/>
      <c r="C67" s="766">
        <v>0</v>
      </c>
      <c r="D67" s="752">
        <v>12773.960000000001</v>
      </c>
      <c r="E67" s="766">
        <v>1</v>
      </c>
      <c r="F67" s="753">
        <v>12773.960000000001</v>
      </c>
    </row>
    <row r="68" spans="1:6" ht="14.4" customHeight="1" x14ac:dyDescent="0.3">
      <c r="A68" s="776" t="s">
        <v>1413</v>
      </c>
      <c r="B68" s="752"/>
      <c r="C68" s="766">
        <v>0</v>
      </c>
      <c r="D68" s="752">
        <v>566.53000000000009</v>
      </c>
      <c r="E68" s="766">
        <v>1</v>
      </c>
      <c r="F68" s="753">
        <v>566.53000000000009</v>
      </c>
    </row>
    <row r="69" spans="1:6" ht="14.4" customHeight="1" x14ac:dyDescent="0.3">
      <c r="A69" s="776" t="s">
        <v>1414</v>
      </c>
      <c r="B69" s="752"/>
      <c r="C69" s="766">
        <v>0</v>
      </c>
      <c r="D69" s="752">
        <v>187.68</v>
      </c>
      <c r="E69" s="766">
        <v>1</v>
      </c>
      <c r="F69" s="753">
        <v>187.68</v>
      </c>
    </row>
    <row r="70" spans="1:6" ht="14.4" customHeight="1" x14ac:dyDescent="0.3">
      <c r="A70" s="776" t="s">
        <v>1415</v>
      </c>
      <c r="B70" s="752"/>
      <c r="C70" s="766">
        <v>0</v>
      </c>
      <c r="D70" s="752">
        <v>152.13000054783052</v>
      </c>
      <c r="E70" s="766">
        <v>1</v>
      </c>
      <c r="F70" s="753">
        <v>152.13000054783052</v>
      </c>
    </row>
    <row r="71" spans="1:6" ht="14.4" customHeight="1" x14ac:dyDescent="0.3">
      <c r="A71" s="776" t="s">
        <v>1416</v>
      </c>
      <c r="B71" s="752"/>
      <c r="C71" s="766">
        <v>0</v>
      </c>
      <c r="D71" s="752">
        <v>424.30000000000007</v>
      </c>
      <c r="E71" s="766">
        <v>1</v>
      </c>
      <c r="F71" s="753">
        <v>424.30000000000007</v>
      </c>
    </row>
    <row r="72" spans="1:6" ht="14.4" customHeight="1" x14ac:dyDescent="0.3">
      <c r="A72" s="776" t="s">
        <v>1417</v>
      </c>
      <c r="B72" s="752"/>
      <c r="C72" s="766">
        <v>0</v>
      </c>
      <c r="D72" s="752">
        <v>1308.26</v>
      </c>
      <c r="E72" s="766">
        <v>1</v>
      </c>
      <c r="F72" s="753">
        <v>1308.26</v>
      </c>
    </row>
    <row r="73" spans="1:6" ht="14.4" customHeight="1" x14ac:dyDescent="0.3">
      <c r="A73" s="776" t="s">
        <v>1418</v>
      </c>
      <c r="B73" s="752"/>
      <c r="C73" s="766">
        <v>0</v>
      </c>
      <c r="D73" s="752">
        <v>149.47999999999999</v>
      </c>
      <c r="E73" s="766">
        <v>1</v>
      </c>
      <c r="F73" s="753">
        <v>149.47999999999999</v>
      </c>
    </row>
    <row r="74" spans="1:6" ht="14.4" customHeight="1" x14ac:dyDescent="0.3">
      <c r="A74" s="776" t="s">
        <v>1419</v>
      </c>
      <c r="B74" s="752"/>
      <c r="C74" s="766">
        <v>0</v>
      </c>
      <c r="D74" s="752">
        <v>29.87</v>
      </c>
      <c r="E74" s="766">
        <v>1</v>
      </c>
      <c r="F74" s="753">
        <v>29.87</v>
      </c>
    </row>
    <row r="75" spans="1:6" ht="14.4" customHeight="1" x14ac:dyDescent="0.3">
      <c r="A75" s="776" t="s">
        <v>1420</v>
      </c>
      <c r="B75" s="752"/>
      <c r="C75" s="766">
        <v>0</v>
      </c>
      <c r="D75" s="752">
        <v>131.27000000000001</v>
      </c>
      <c r="E75" s="766">
        <v>1</v>
      </c>
      <c r="F75" s="753">
        <v>131.27000000000001</v>
      </c>
    </row>
    <row r="76" spans="1:6" ht="14.4" customHeight="1" x14ac:dyDescent="0.3">
      <c r="A76" s="776" t="s">
        <v>1421</v>
      </c>
      <c r="B76" s="752"/>
      <c r="C76" s="766">
        <v>0</v>
      </c>
      <c r="D76" s="752">
        <v>131.25</v>
      </c>
      <c r="E76" s="766">
        <v>1</v>
      </c>
      <c r="F76" s="753">
        <v>131.25</v>
      </c>
    </row>
    <row r="77" spans="1:6" ht="14.4" customHeight="1" x14ac:dyDescent="0.3">
      <c r="A77" s="776" t="s">
        <v>1422</v>
      </c>
      <c r="B77" s="752"/>
      <c r="C77" s="766">
        <v>0</v>
      </c>
      <c r="D77" s="752">
        <v>334.53</v>
      </c>
      <c r="E77" s="766">
        <v>1</v>
      </c>
      <c r="F77" s="753">
        <v>334.53</v>
      </c>
    </row>
    <row r="78" spans="1:6" ht="14.4" customHeight="1" x14ac:dyDescent="0.3">
      <c r="A78" s="776" t="s">
        <v>1423</v>
      </c>
      <c r="B78" s="752"/>
      <c r="C78" s="766">
        <v>0</v>
      </c>
      <c r="D78" s="752">
        <v>1566.26</v>
      </c>
      <c r="E78" s="766">
        <v>1</v>
      </c>
      <c r="F78" s="753">
        <v>1566.26</v>
      </c>
    </row>
    <row r="79" spans="1:6" ht="14.4" customHeight="1" x14ac:dyDescent="0.3">
      <c r="A79" s="776" t="s">
        <v>1424</v>
      </c>
      <c r="B79" s="752"/>
      <c r="C79" s="766">
        <v>0</v>
      </c>
      <c r="D79" s="752">
        <v>1845.47</v>
      </c>
      <c r="E79" s="766">
        <v>1</v>
      </c>
      <c r="F79" s="753">
        <v>1845.47</v>
      </c>
    </row>
    <row r="80" spans="1:6" ht="14.4" customHeight="1" x14ac:dyDescent="0.3">
      <c r="A80" s="776" t="s">
        <v>1425</v>
      </c>
      <c r="B80" s="752"/>
      <c r="C80" s="766">
        <v>0</v>
      </c>
      <c r="D80" s="752">
        <v>477.62000000000012</v>
      </c>
      <c r="E80" s="766">
        <v>1</v>
      </c>
      <c r="F80" s="753">
        <v>477.62000000000012</v>
      </c>
    </row>
    <row r="81" spans="1:6" ht="14.4" customHeight="1" x14ac:dyDescent="0.3">
      <c r="A81" s="776" t="s">
        <v>1426</v>
      </c>
      <c r="B81" s="752"/>
      <c r="C81" s="766">
        <v>0</v>
      </c>
      <c r="D81" s="752">
        <v>2098.8399999999997</v>
      </c>
      <c r="E81" s="766">
        <v>1</v>
      </c>
      <c r="F81" s="753">
        <v>2098.8399999999997</v>
      </c>
    </row>
    <row r="82" spans="1:6" ht="14.4" customHeight="1" x14ac:dyDescent="0.3">
      <c r="A82" s="776" t="s">
        <v>1427</v>
      </c>
      <c r="B82" s="752"/>
      <c r="C82" s="766">
        <v>0</v>
      </c>
      <c r="D82" s="752">
        <v>82248</v>
      </c>
      <c r="E82" s="766">
        <v>1</v>
      </c>
      <c r="F82" s="753">
        <v>82248</v>
      </c>
    </row>
    <row r="83" spans="1:6" ht="14.4" customHeight="1" x14ac:dyDescent="0.3">
      <c r="A83" s="776" t="s">
        <v>1428</v>
      </c>
      <c r="B83" s="752"/>
      <c r="C83" s="766">
        <v>0</v>
      </c>
      <c r="D83" s="752">
        <v>2814.38</v>
      </c>
      <c r="E83" s="766">
        <v>1</v>
      </c>
      <c r="F83" s="753">
        <v>2814.38</v>
      </c>
    </row>
    <row r="84" spans="1:6" ht="14.4" customHeight="1" x14ac:dyDescent="0.3">
      <c r="A84" s="776" t="s">
        <v>1429</v>
      </c>
      <c r="B84" s="752"/>
      <c r="C84" s="766">
        <v>0</v>
      </c>
      <c r="D84" s="752">
        <v>591.49999999999989</v>
      </c>
      <c r="E84" s="766">
        <v>1</v>
      </c>
      <c r="F84" s="753">
        <v>591.49999999999989</v>
      </c>
    </row>
    <row r="85" spans="1:6" ht="14.4" customHeight="1" x14ac:dyDescent="0.3">
      <c r="A85" s="776" t="s">
        <v>1430</v>
      </c>
      <c r="B85" s="752">
        <v>4850.0999999999995</v>
      </c>
      <c r="C85" s="766">
        <v>0.56928060847212936</v>
      </c>
      <c r="D85" s="752">
        <v>3669.6</v>
      </c>
      <c r="E85" s="766">
        <v>0.43071939152787075</v>
      </c>
      <c r="F85" s="753">
        <v>8519.6999999999989</v>
      </c>
    </row>
    <row r="86" spans="1:6" ht="14.4" customHeight="1" thickBot="1" x14ac:dyDescent="0.35">
      <c r="A86" s="777" t="s">
        <v>1431</v>
      </c>
      <c r="B86" s="768"/>
      <c r="C86" s="769">
        <v>0</v>
      </c>
      <c r="D86" s="768">
        <v>526.68999999999994</v>
      </c>
      <c r="E86" s="769">
        <v>1</v>
      </c>
      <c r="F86" s="770">
        <v>526.68999999999994</v>
      </c>
    </row>
    <row r="87" spans="1:6" ht="14.4" customHeight="1" thickBot="1" x14ac:dyDescent="0.35">
      <c r="A87" s="771" t="s">
        <v>3</v>
      </c>
      <c r="B87" s="772">
        <v>51647.297999999995</v>
      </c>
      <c r="C87" s="773">
        <v>0.12054406302522107</v>
      </c>
      <c r="D87" s="772">
        <v>376804.31300297397</v>
      </c>
      <c r="E87" s="773">
        <v>0.87945593697477886</v>
      </c>
      <c r="F87" s="774">
        <v>428451.61100297398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1822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831</v>
      </c>
      <c r="G3" s="47">
        <f>SUBTOTAL(9,G6:G1048576)</f>
        <v>51647.298000000003</v>
      </c>
      <c r="H3" s="48">
        <f>IF(M3=0,0,G3/M3)</f>
        <v>0.12054406302522108</v>
      </c>
      <c r="I3" s="47">
        <f>SUBTOTAL(9,I6:I1048576)</f>
        <v>2764.9</v>
      </c>
      <c r="J3" s="47">
        <f>SUBTOTAL(9,J6:J1048576)</f>
        <v>376804.31300297397</v>
      </c>
      <c r="K3" s="48">
        <f>IF(M3=0,0,J3/M3)</f>
        <v>0.87945593697477886</v>
      </c>
      <c r="L3" s="47">
        <f>SUBTOTAL(9,L6:L1048576)</f>
        <v>3595.9</v>
      </c>
      <c r="M3" s="49">
        <f>SUBTOTAL(9,M6:M1048576)</f>
        <v>428451.61100297398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581</v>
      </c>
      <c r="B6" s="741" t="s">
        <v>1432</v>
      </c>
      <c r="C6" s="741" t="s">
        <v>1433</v>
      </c>
      <c r="D6" s="741" t="s">
        <v>640</v>
      </c>
      <c r="E6" s="741" t="s">
        <v>1434</v>
      </c>
      <c r="F6" s="745"/>
      <c r="G6" s="745"/>
      <c r="H6" s="765">
        <v>0</v>
      </c>
      <c r="I6" s="745">
        <v>28</v>
      </c>
      <c r="J6" s="745">
        <v>464.37</v>
      </c>
      <c r="K6" s="765">
        <v>1</v>
      </c>
      <c r="L6" s="745">
        <v>28</v>
      </c>
      <c r="M6" s="746">
        <v>464.37</v>
      </c>
    </row>
    <row r="7" spans="1:13" ht="14.4" customHeight="1" x14ac:dyDescent="0.3">
      <c r="A7" s="747" t="s">
        <v>581</v>
      </c>
      <c r="B7" s="748" t="s">
        <v>1432</v>
      </c>
      <c r="C7" s="748" t="s">
        <v>1435</v>
      </c>
      <c r="D7" s="748" t="s">
        <v>1436</v>
      </c>
      <c r="E7" s="748" t="s">
        <v>1437</v>
      </c>
      <c r="F7" s="752"/>
      <c r="G7" s="752"/>
      <c r="H7" s="766">
        <v>0</v>
      </c>
      <c r="I7" s="752">
        <v>10</v>
      </c>
      <c r="J7" s="752">
        <v>428.80000000000007</v>
      </c>
      <c r="K7" s="766">
        <v>1</v>
      </c>
      <c r="L7" s="752">
        <v>10</v>
      </c>
      <c r="M7" s="753">
        <v>428.80000000000007</v>
      </c>
    </row>
    <row r="8" spans="1:13" ht="14.4" customHeight="1" x14ac:dyDescent="0.3">
      <c r="A8" s="747" t="s">
        <v>581</v>
      </c>
      <c r="B8" s="748" t="s">
        <v>1438</v>
      </c>
      <c r="C8" s="748" t="s">
        <v>1439</v>
      </c>
      <c r="D8" s="748" t="s">
        <v>668</v>
      </c>
      <c r="E8" s="748" t="s">
        <v>1440</v>
      </c>
      <c r="F8" s="752"/>
      <c r="G8" s="752"/>
      <c r="H8" s="766">
        <v>0</v>
      </c>
      <c r="I8" s="752">
        <v>3</v>
      </c>
      <c r="J8" s="752">
        <v>199.02</v>
      </c>
      <c r="K8" s="766">
        <v>1</v>
      </c>
      <c r="L8" s="752">
        <v>3</v>
      </c>
      <c r="M8" s="753">
        <v>199.02</v>
      </c>
    </row>
    <row r="9" spans="1:13" ht="14.4" customHeight="1" x14ac:dyDescent="0.3">
      <c r="A9" s="747" t="s">
        <v>581</v>
      </c>
      <c r="B9" s="748" t="s">
        <v>1441</v>
      </c>
      <c r="C9" s="748" t="s">
        <v>1442</v>
      </c>
      <c r="D9" s="748" t="s">
        <v>774</v>
      </c>
      <c r="E9" s="748" t="s">
        <v>1443</v>
      </c>
      <c r="F9" s="752"/>
      <c r="G9" s="752"/>
      <c r="H9" s="766">
        <v>0</v>
      </c>
      <c r="I9" s="752">
        <v>1</v>
      </c>
      <c r="J9" s="752">
        <v>103.87999999999997</v>
      </c>
      <c r="K9" s="766">
        <v>1</v>
      </c>
      <c r="L9" s="752">
        <v>1</v>
      </c>
      <c r="M9" s="753">
        <v>103.87999999999997</v>
      </c>
    </row>
    <row r="10" spans="1:13" ht="14.4" customHeight="1" x14ac:dyDescent="0.3">
      <c r="A10" s="747" t="s">
        <v>581</v>
      </c>
      <c r="B10" s="748" t="s">
        <v>1444</v>
      </c>
      <c r="C10" s="748" t="s">
        <v>1445</v>
      </c>
      <c r="D10" s="748" t="s">
        <v>687</v>
      </c>
      <c r="E10" s="748" t="s">
        <v>1446</v>
      </c>
      <c r="F10" s="752"/>
      <c r="G10" s="752"/>
      <c r="H10" s="766">
        <v>0</v>
      </c>
      <c r="I10" s="752">
        <v>6</v>
      </c>
      <c r="J10" s="752">
        <v>19800</v>
      </c>
      <c r="K10" s="766">
        <v>1</v>
      </c>
      <c r="L10" s="752">
        <v>6</v>
      </c>
      <c r="M10" s="753">
        <v>19800</v>
      </c>
    </row>
    <row r="11" spans="1:13" ht="14.4" customHeight="1" x14ac:dyDescent="0.3">
      <c r="A11" s="747" t="s">
        <v>581</v>
      </c>
      <c r="B11" s="748" t="s">
        <v>1444</v>
      </c>
      <c r="C11" s="748" t="s">
        <v>1447</v>
      </c>
      <c r="D11" s="748" t="s">
        <v>689</v>
      </c>
      <c r="E11" s="748" t="s">
        <v>1448</v>
      </c>
      <c r="F11" s="752"/>
      <c r="G11" s="752"/>
      <c r="H11" s="766"/>
      <c r="I11" s="752">
        <v>0</v>
      </c>
      <c r="J11" s="752">
        <v>0</v>
      </c>
      <c r="K11" s="766"/>
      <c r="L11" s="752">
        <v>0</v>
      </c>
      <c r="M11" s="753">
        <v>0</v>
      </c>
    </row>
    <row r="12" spans="1:13" ht="14.4" customHeight="1" x14ac:dyDescent="0.3">
      <c r="A12" s="747" t="s">
        <v>581</v>
      </c>
      <c r="B12" s="748" t="s">
        <v>1449</v>
      </c>
      <c r="C12" s="748" t="s">
        <v>1450</v>
      </c>
      <c r="D12" s="748" t="s">
        <v>1451</v>
      </c>
      <c r="E12" s="748" t="s">
        <v>1452</v>
      </c>
      <c r="F12" s="752"/>
      <c r="G12" s="752"/>
      <c r="H12" s="766">
        <v>0</v>
      </c>
      <c r="I12" s="752">
        <v>1</v>
      </c>
      <c r="J12" s="752">
        <v>104.68</v>
      </c>
      <c r="K12" s="766">
        <v>1</v>
      </c>
      <c r="L12" s="752">
        <v>1</v>
      </c>
      <c r="M12" s="753">
        <v>104.68</v>
      </c>
    </row>
    <row r="13" spans="1:13" ht="14.4" customHeight="1" x14ac:dyDescent="0.3">
      <c r="A13" s="747" t="s">
        <v>581</v>
      </c>
      <c r="B13" s="748" t="s">
        <v>1453</v>
      </c>
      <c r="C13" s="748" t="s">
        <v>1454</v>
      </c>
      <c r="D13" s="748" t="s">
        <v>696</v>
      </c>
      <c r="E13" s="748" t="s">
        <v>1455</v>
      </c>
      <c r="F13" s="752"/>
      <c r="G13" s="752"/>
      <c r="H13" s="766">
        <v>0</v>
      </c>
      <c r="I13" s="752">
        <v>1</v>
      </c>
      <c r="J13" s="752">
        <v>43.79999999999999</v>
      </c>
      <c r="K13" s="766">
        <v>1</v>
      </c>
      <c r="L13" s="752">
        <v>1</v>
      </c>
      <c r="M13" s="753">
        <v>43.79999999999999</v>
      </c>
    </row>
    <row r="14" spans="1:13" ht="14.4" customHeight="1" x14ac:dyDescent="0.3">
      <c r="A14" s="747" t="s">
        <v>581</v>
      </c>
      <c r="B14" s="748" t="s">
        <v>1453</v>
      </c>
      <c r="C14" s="748" t="s">
        <v>1456</v>
      </c>
      <c r="D14" s="748" t="s">
        <v>696</v>
      </c>
      <c r="E14" s="748" t="s">
        <v>1457</v>
      </c>
      <c r="F14" s="752"/>
      <c r="G14" s="752"/>
      <c r="H14" s="766">
        <v>0</v>
      </c>
      <c r="I14" s="752">
        <v>1</v>
      </c>
      <c r="J14" s="752">
        <v>43.330000000000005</v>
      </c>
      <c r="K14" s="766">
        <v>1</v>
      </c>
      <c r="L14" s="752">
        <v>1</v>
      </c>
      <c r="M14" s="753">
        <v>43.330000000000005</v>
      </c>
    </row>
    <row r="15" spans="1:13" ht="14.4" customHeight="1" x14ac:dyDescent="0.3">
      <c r="A15" s="747" t="s">
        <v>581</v>
      </c>
      <c r="B15" s="748" t="s">
        <v>1458</v>
      </c>
      <c r="C15" s="748" t="s">
        <v>1459</v>
      </c>
      <c r="D15" s="748" t="s">
        <v>1460</v>
      </c>
      <c r="E15" s="748" t="s">
        <v>1461</v>
      </c>
      <c r="F15" s="752"/>
      <c r="G15" s="752"/>
      <c r="H15" s="766">
        <v>0</v>
      </c>
      <c r="I15" s="752">
        <v>1</v>
      </c>
      <c r="J15" s="752">
        <v>8.6699999999999982</v>
      </c>
      <c r="K15" s="766">
        <v>1</v>
      </c>
      <c r="L15" s="752">
        <v>1</v>
      </c>
      <c r="M15" s="753">
        <v>8.6699999999999982</v>
      </c>
    </row>
    <row r="16" spans="1:13" ht="14.4" customHeight="1" x14ac:dyDescent="0.3">
      <c r="A16" s="747" t="s">
        <v>581</v>
      </c>
      <c r="B16" s="748" t="s">
        <v>1462</v>
      </c>
      <c r="C16" s="748" t="s">
        <v>1463</v>
      </c>
      <c r="D16" s="748" t="s">
        <v>772</v>
      </c>
      <c r="E16" s="748" t="s">
        <v>1464</v>
      </c>
      <c r="F16" s="752"/>
      <c r="G16" s="752"/>
      <c r="H16" s="766">
        <v>0</v>
      </c>
      <c r="I16" s="752">
        <v>1</v>
      </c>
      <c r="J16" s="752">
        <v>86.079999999999984</v>
      </c>
      <c r="K16" s="766">
        <v>1</v>
      </c>
      <c r="L16" s="752">
        <v>1</v>
      </c>
      <c r="M16" s="753">
        <v>86.079999999999984</v>
      </c>
    </row>
    <row r="17" spans="1:13" ht="14.4" customHeight="1" x14ac:dyDescent="0.3">
      <c r="A17" s="747" t="s">
        <v>581</v>
      </c>
      <c r="B17" s="748" t="s">
        <v>1465</v>
      </c>
      <c r="C17" s="748" t="s">
        <v>1466</v>
      </c>
      <c r="D17" s="748" t="s">
        <v>734</v>
      </c>
      <c r="E17" s="748" t="s">
        <v>1467</v>
      </c>
      <c r="F17" s="752"/>
      <c r="G17" s="752"/>
      <c r="H17" s="766">
        <v>0</v>
      </c>
      <c r="I17" s="752">
        <v>1</v>
      </c>
      <c r="J17" s="752">
        <v>18.29</v>
      </c>
      <c r="K17" s="766">
        <v>1</v>
      </c>
      <c r="L17" s="752">
        <v>1</v>
      </c>
      <c r="M17" s="753">
        <v>18.29</v>
      </c>
    </row>
    <row r="18" spans="1:13" ht="14.4" customHeight="1" x14ac:dyDescent="0.3">
      <c r="A18" s="747" t="s">
        <v>581</v>
      </c>
      <c r="B18" s="748" t="s">
        <v>1468</v>
      </c>
      <c r="C18" s="748" t="s">
        <v>1469</v>
      </c>
      <c r="D18" s="748" t="s">
        <v>736</v>
      </c>
      <c r="E18" s="748" t="s">
        <v>1470</v>
      </c>
      <c r="F18" s="752"/>
      <c r="G18" s="752"/>
      <c r="H18" s="766">
        <v>0</v>
      </c>
      <c r="I18" s="752">
        <v>1</v>
      </c>
      <c r="J18" s="752">
        <v>18.98</v>
      </c>
      <c r="K18" s="766">
        <v>1</v>
      </c>
      <c r="L18" s="752">
        <v>1</v>
      </c>
      <c r="M18" s="753">
        <v>18.98</v>
      </c>
    </row>
    <row r="19" spans="1:13" ht="14.4" customHeight="1" x14ac:dyDescent="0.3">
      <c r="A19" s="747" t="s">
        <v>581</v>
      </c>
      <c r="B19" s="748" t="s">
        <v>1471</v>
      </c>
      <c r="C19" s="748" t="s">
        <v>1472</v>
      </c>
      <c r="D19" s="748" t="s">
        <v>1473</v>
      </c>
      <c r="E19" s="748" t="s">
        <v>1474</v>
      </c>
      <c r="F19" s="752"/>
      <c r="G19" s="752"/>
      <c r="H19" s="766">
        <v>0</v>
      </c>
      <c r="I19" s="752">
        <v>3</v>
      </c>
      <c r="J19" s="752">
        <v>208.12</v>
      </c>
      <c r="K19" s="766">
        <v>1</v>
      </c>
      <c r="L19" s="752">
        <v>3</v>
      </c>
      <c r="M19" s="753">
        <v>208.12</v>
      </c>
    </row>
    <row r="20" spans="1:13" ht="14.4" customHeight="1" x14ac:dyDescent="0.3">
      <c r="A20" s="747" t="s">
        <v>581</v>
      </c>
      <c r="B20" s="748" t="s">
        <v>1475</v>
      </c>
      <c r="C20" s="748" t="s">
        <v>1476</v>
      </c>
      <c r="D20" s="748" t="s">
        <v>648</v>
      </c>
      <c r="E20" s="748" t="s">
        <v>1477</v>
      </c>
      <c r="F20" s="752"/>
      <c r="G20" s="752"/>
      <c r="H20" s="766">
        <v>0</v>
      </c>
      <c r="I20" s="752">
        <v>13</v>
      </c>
      <c r="J20" s="752">
        <v>315.38</v>
      </c>
      <c r="K20" s="766">
        <v>1</v>
      </c>
      <c r="L20" s="752">
        <v>13</v>
      </c>
      <c r="M20" s="753">
        <v>315.38</v>
      </c>
    </row>
    <row r="21" spans="1:13" ht="14.4" customHeight="1" x14ac:dyDescent="0.3">
      <c r="A21" s="747" t="s">
        <v>581</v>
      </c>
      <c r="B21" s="748" t="s">
        <v>1475</v>
      </c>
      <c r="C21" s="748" t="s">
        <v>1478</v>
      </c>
      <c r="D21" s="748" t="s">
        <v>780</v>
      </c>
      <c r="E21" s="748" t="s">
        <v>1479</v>
      </c>
      <c r="F21" s="752"/>
      <c r="G21" s="752"/>
      <c r="H21" s="766">
        <v>0</v>
      </c>
      <c r="I21" s="752">
        <v>5</v>
      </c>
      <c r="J21" s="752">
        <v>429.45</v>
      </c>
      <c r="K21" s="766">
        <v>1</v>
      </c>
      <c r="L21" s="752">
        <v>5</v>
      </c>
      <c r="M21" s="753">
        <v>429.45</v>
      </c>
    </row>
    <row r="22" spans="1:13" ht="14.4" customHeight="1" x14ac:dyDescent="0.3">
      <c r="A22" s="747" t="s">
        <v>581</v>
      </c>
      <c r="B22" s="748" t="s">
        <v>1480</v>
      </c>
      <c r="C22" s="748" t="s">
        <v>1481</v>
      </c>
      <c r="D22" s="748" t="s">
        <v>1482</v>
      </c>
      <c r="E22" s="748" t="s">
        <v>1483</v>
      </c>
      <c r="F22" s="752"/>
      <c r="G22" s="752"/>
      <c r="H22" s="766">
        <v>0</v>
      </c>
      <c r="I22" s="752">
        <v>1</v>
      </c>
      <c r="J22" s="752">
        <v>61.109999999999992</v>
      </c>
      <c r="K22" s="766">
        <v>1</v>
      </c>
      <c r="L22" s="752">
        <v>1</v>
      </c>
      <c r="M22" s="753">
        <v>61.109999999999992</v>
      </c>
    </row>
    <row r="23" spans="1:13" ht="14.4" customHeight="1" x14ac:dyDescent="0.3">
      <c r="A23" s="747" t="s">
        <v>581</v>
      </c>
      <c r="B23" s="748" t="s">
        <v>1484</v>
      </c>
      <c r="C23" s="748" t="s">
        <v>1485</v>
      </c>
      <c r="D23" s="748" t="s">
        <v>821</v>
      </c>
      <c r="E23" s="748" t="s">
        <v>1486</v>
      </c>
      <c r="F23" s="752"/>
      <c r="G23" s="752"/>
      <c r="H23" s="766">
        <v>0</v>
      </c>
      <c r="I23" s="752">
        <v>1</v>
      </c>
      <c r="J23" s="752">
        <v>167.53999999999994</v>
      </c>
      <c r="K23" s="766">
        <v>1</v>
      </c>
      <c r="L23" s="752">
        <v>1</v>
      </c>
      <c r="M23" s="753">
        <v>167.53999999999994</v>
      </c>
    </row>
    <row r="24" spans="1:13" ht="14.4" customHeight="1" x14ac:dyDescent="0.3">
      <c r="A24" s="747" t="s">
        <v>581</v>
      </c>
      <c r="B24" s="748" t="s">
        <v>1484</v>
      </c>
      <c r="C24" s="748" t="s">
        <v>1487</v>
      </c>
      <c r="D24" s="748" t="s">
        <v>821</v>
      </c>
      <c r="E24" s="748" t="s">
        <v>1488</v>
      </c>
      <c r="F24" s="752"/>
      <c r="G24" s="752"/>
      <c r="H24" s="766">
        <v>0</v>
      </c>
      <c r="I24" s="752">
        <v>6</v>
      </c>
      <c r="J24" s="752">
        <v>687.2800000000002</v>
      </c>
      <c r="K24" s="766">
        <v>1</v>
      </c>
      <c r="L24" s="752">
        <v>6</v>
      </c>
      <c r="M24" s="753">
        <v>687.2800000000002</v>
      </c>
    </row>
    <row r="25" spans="1:13" ht="14.4" customHeight="1" x14ac:dyDescent="0.3">
      <c r="A25" s="747" t="s">
        <v>581</v>
      </c>
      <c r="B25" s="748" t="s">
        <v>1484</v>
      </c>
      <c r="C25" s="748" t="s">
        <v>1489</v>
      </c>
      <c r="D25" s="748" t="s">
        <v>1490</v>
      </c>
      <c r="E25" s="748" t="s">
        <v>1491</v>
      </c>
      <c r="F25" s="752"/>
      <c r="G25" s="752"/>
      <c r="H25" s="766">
        <v>0</v>
      </c>
      <c r="I25" s="752">
        <v>1</v>
      </c>
      <c r="J25" s="752">
        <v>111.32</v>
      </c>
      <c r="K25" s="766">
        <v>1</v>
      </c>
      <c r="L25" s="752">
        <v>1</v>
      </c>
      <c r="M25" s="753">
        <v>111.32</v>
      </c>
    </row>
    <row r="26" spans="1:13" ht="14.4" customHeight="1" x14ac:dyDescent="0.3">
      <c r="A26" s="747" t="s">
        <v>581</v>
      </c>
      <c r="B26" s="748" t="s">
        <v>1492</v>
      </c>
      <c r="C26" s="748" t="s">
        <v>1493</v>
      </c>
      <c r="D26" s="748" t="s">
        <v>1494</v>
      </c>
      <c r="E26" s="748" t="s">
        <v>1495</v>
      </c>
      <c r="F26" s="752">
        <v>138</v>
      </c>
      <c r="G26" s="752">
        <v>3722.02</v>
      </c>
      <c r="H26" s="766">
        <v>1</v>
      </c>
      <c r="I26" s="752"/>
      <c r="J26" s="752"/>
      <c r="K26" s="766">
        <v>0</v>
      </c>
      <c r="L26" s="752">
        <v>138</v>
      </c>
      <c r="M26" s="753">
        <v>3722.02</v>
      </c>
    </row>
    <row r="27" spans="1:13" ht="14.4" customHeight="1" x14ac:dyDescent="0.3">
      <c r="A27" s="747" t="s">
        <v>581</v>
      </c>
      <c r="B27" s="748" t="s">
        <v>1496</v>
      </c>
      <c r="C27" s="748" t="s">
        <v>1497</v>
      </c>
      <c r="D27" s="748" t="s">
        <v>1498</v>
      </c>
      <c r="E27" s="748" t="s">
        <v>1499</v>
      </c>
      <c r="F27" s="752"/>
      <c r="G27" s="752"/>
      <c r="H27" s="766">
        <v>0</v>
      </c>
      <c r="I27" s="752">
        <v>15.200000000000003</v>
      </c>
      <c r="J27" s="752">
        <v>3996.0799999999995</v>
      </c>
      <c r="K27" s="766">
        <v>1</v>
      </c>
      <c r="L27" s="752">
        <v>15.200000000000003</v>
      </c>
      <c r="M27" s="753">
        <v>3996.0799999999995</v>
      </c>
    </row>
    <row r="28" spans="1:13" ht="14.4" customHeight="1" x14ac:dyDescent="0.3">
      <c r="A28" s="747" t="s">
        <v>581</v>
      </c>
      <c r="B28" s="748" t="s">
        <v>1500</v>
      </c>
      <c r="C28" s="748" t="s">
        <v>1501</v>
      </c>
      <c r="D28" s="748" t="s">
        <v>1502</v>
      </c>
      <c r="E28" s="748" t="s">
        <v>1503</v>
      </c>
      <c r="F28" s="752"/>
      <c r="G28" s="752"/>
      <c r="H28" s="766">
        <v>0</v>
      </c>
      <c r="I28" s="752">
        <v>10</v>
      </c>
      <c r="J28" s="752">
        <v>528.80000000000007</v>
      </c>
      <c r="K28" s="766">
        <v>1</v>
      </c>
      <c r="L28" s="752">
        <v>10</v>
      </c>
      <c r="M28" s="753">
        <v>528.80000000000007</v>
      </c>
    </row>
    <row r="29" spans="1:13" ht="14.4" customHeight="1" x14ac:dyDescent="0.3">
      <c r="A29" s="747" t="s">
        <v>581</v>
      </c>
      <c r="B29" s="748" t="s">
        <v>1504</v>
      </c>
      <c r="C29" s="748" t="s">
        <v>1505</v>
      </c>
      <c r="D29" s="748" t="s">
        <v>1506</v>
      </c>
      <c r="E29" s="748" t="s">
        <v>1507</v>
      </c>
      <c r="F29" s="752"/>
      <c r="G29" s="752"/>
      <c r="H29" s="766">
        <v>0</v>
      </c>
      <c r="I29" s="752">
        <v>0.3</v>
      </c>
      <c r="J29" s="752">
        <v>115.419</v>
      </c>
      <c r="K29" s="766">
        <v>1</v>
      </c>
      <c r="L29" s="752">
        <v>0.3</v>
      </c>
      <c r="M29" s="753">
        <v>115.419</v>
      </c>
    </row>
    <row r="30" spans="1:13" ht="14.4" customHeight="1" x14ac:dyDescent="0.3">
      <c r="A30" s="747" t="s">
        <v>581</v>
      </c>
      <c r="B30" s="748" t="s">
        <v>1508</v>
      </c>
      <c r="C30" s="748" t="s">
        <v>1509</v>
      </c>
      <c r="D30" s="748" t="s">
        <v>1510</v>
      </c>
      <c r="E30" s="748" t="s">
        <v>1511</v>
      </c>
      <c r="F30" s="752"/>
      <c r="G30" s="752"/>
      <c r="H30" s="766">
        <v>0</v>
      </c>
      <c r="I30" s="752">
        <v>0.5</v>
      </c>
      <c r="J30" s="752">
        <v>74.25</v>
      </c>
      <c r="K30" s="766">
        <v>1</v>
      </c>
      <c r="L30" s="752">
        <v>0.5</v>
      </c>
      <c r="M30" s="753">
        <v>74.25</v>
      </c>
    </row>
    <row r="31" spans="1:13" ht="14.4" customHeight="1" x14ac:dyDescent="0.3">
      <c r="A31" s="747" t="s">
        <v>581</v>
      </c>
      <c r="B31" s="748" t="s">
        <v>1508</v>
      </c>
      <c r="C31" s="748" t="s">
        <v>1512</v>
      </c>
      <c r="D31" s="748" t="s">
        <v>859</v>
      </c>
      <c r="E31" s="748" t="s">
        <v>1513</v>
      </c>
      <c r="F31" s="752"/>
      <c r="G31" s="752"/>
      <c r="H31" s="766">
        <v>0</v>
      </c>
      <c r="I31" s="752">
        <v>1</v>
      </c>
      <c r="J31" s="752">
        <v>59.459999999999994</v>
      </c>
      <c r="K31" s="766">
        <v>1</v>
      </c>
      <c r="L31" s="752">
        <v>1</v>
      </c>
      <c r="M31" s="753">
        <v>59.459999999999994</v>
      </c>
    </row>
    <row r="32" spans="1:13" ht="14.4" customHeight="1" x14ac:dyDescent="0.3">
      <c r="A32" s="747" t="s">
        <v>581</v>
      </c>
      <c r="B32" s="748" t="s">
        <v>1514</v>
      </c>
      <c r="C32" s="748" t="s">
        <v>1515</v>
      </c>
      <c r="D32" s="748" t="s">
        <v>617</v>
      </c>
      <c r="E32" s="748" t="s">
        <v>1516</v>
      </c>
      <c r="F32" s="752"/>
      <c r="G32" s="752"/>
      <c r="H32" s="766">
        <v>0</v>
      </c>
      <c r="I32" s="752">
        <v>4</v>
      </c>
      <c r="J32" s="752">
        <v>233.32000000000014</v>
      </c>
      <c r="K32" s="766">
        <v>1</v>
      </c>
      <c r="L32" s="752">
        <v>4</v>
      </c>
      <c r="M32" s="753">
        <v>233.32000000000014</v>
      </c>
    </row>
    <row r="33" spans="1:13" ht="14.4" customHeight="1" x14ac:dyDescent="0.3">
      <c r="A33" s="747" t="s">
        <v>581</v>
      </c>
      <c r="B33" s="748" t="s">
        <v>1514</v>
      </c>
      <c r="C33" s="748" t="s">
        <v>1517</v>
      </c>
      <c r="D33" s="748" t="s">
        <v>617</v>
      </c>
      <c r="E33" s="748" t="s">
        <v>867</v>
      </c>
      <c r="F33" s="752"/>
      <c r="G33" s="752"/>
      <c r="H33" s="766">
        <v>0</v>
      </c>
      <c r="I33" s="752">
        <v>1</v>
      </c>
      <c r="J33" s="752">
        <v>104.34</v>
      </c>
      <c r="K33" s="766">
        <v>1</v>
      </c>
      <c r="L33" s="752">
        <v>1</v>
      </c>
      <c r="M33" s="753">
        <v>104.34</v>
      </c>
    </row>
    <row r="34" spans="1:13" ht="14.4" customHeight="1" x14ac:dyDescent="0.3">
      <c r="A34" s="747" t="s">
        <v>581</v>
      </c>
      <c r="B34" s="748" t="s">
        <v>1518</v>
      </c>
      <c r="C34" s="748" t="s">
        <v>1519</v>
      </c>
      <c r="D34" s="748" t="s">
        <v>804</v>
      </c>
      <c r="E34" s="748" t="s">
        <v>1520</v>
      </c>
      <c r="F34" s="752"/>
      <c r="G34" s="752"/>
      <c r="H34" s="766">
        <v>0</v>
      </c>
      <c r="I34" s="752">
        <v>26</v>
      </c>
      <c r="J34" s="752">
        <v>2098.8399999999997</v>
      </c>
      <c r="K34" s="766">
        <v>1</v>
      </c>
      <c r="L34" s="752">
        <v>26</v>
      </c>
      <c r="M34" s="753">
        <v>2098.8399999999997</v>
      </c>
    </row>
    <row r="35" spans="1:13" ht="14.4" customHeight="1" x14ac:dyDescent="0.3">
      <c r="A35" s="747" t="s">
        <v>581</v>
      </c>
      <c r="B35" s="748" t="s">
        <v>1521</v>
      </c>
      <c r="C35" s="748" t="s">
        <v>1522</v>
      </c>
      <c r="D35" s="748" t="s">
        <v>1523</v>
      </c>
      <c r="E35" s="748" t="s">
        <v>1524</v>
      </c>
      <c r="F35" s="752"/>
      <c r="G35" s="752"/>
      <c r="H35" s="766">
        <v>0</v>
      </c>
      <c r="I35" s="752">
        <v>144</v>
      </c>
      <c r="J35" s="752">
        <v>4827.74</v>
      </c>
      <c r="K35" s="766">
        <v>1</v>
      </c>
      <c r="L35" s="752">
        <v>144</v>
      </c>
      <c r="M35" s="753">
        <v>4827.74</v>
      </c>
    </row>
    <row r="36" spans="1:13" ht="14.4" customHeight="1" x14ac:dyDescent="0.3">
      <c r="A36" s="747" t="s">
        <v>581</v>
      </c>
      <c r="B36" s="748" t="s">
        <v>1521</v>
      </c>
      <c r="C36" s="748" t="s">
        <v>1525</v>
      </c>
      <c r="D36" s="748" t="s">
        <v>1526</v>
      </c>
      <c r="E36" s="748" t="s">
        <v>1527</v>
      </c>
      <c r="F36" s="752"/>
      <c r="G36" s="752"/>
      <c r="H36" s="766">
        <v>0</v>
      </c>
      <c r="I36" s="752">
        <v>28</v>
      </c>
      <c r="J36" s="752">
        <v>1419.39</v>
      </c>
      <c r="K36" s="766">
        <v>1</v>
      </c>
      <c r="L36" s="752">
        <v>28</v>
      </c>
      <c r="M36" s="753">
        <v>1419.39</v>
      </c>
    </row>
    <row r="37" spans="1:13" ht="14.4" customHeight="1" x14ac:dyDescent="0.3">
      <c r="A37" s="747" t="s">
        <v>581</v>
      </c>
      <c r="B37" s="748" t="s">
        <v>1521</v>
      </c>
      <c r="C37" s="748" t="s">
        <v>1528</v>
      </c>
      <c r="D37" s="748" t="s">
        <v>1526</v>
      </c>
      <c r="E37" s="748" t="s">
        <v>1529</v>
      </c>
      <c r="F37" s="752"/>
      <c r="G37" s="752"/>
      <c r="H37" s="766">
        <v>0</v>
      </c>
      <c r="I37" s="752">
        <v>98</v>
      </c>
      <c r="J37" s="752">
        <v>4962.7199999999993</v>
      </c>
      <c r="K37" s="766">
        <v>1</v>
      </c>
      <c r="L37" s="752">
        <v>98</v>
      </c>
      <c r="M37" s="753">
        <v>4962.7199999999993</v>
      </c>
    </row>
    <row r="38" spans="1:13" ht="14.4" customHeight="1" x14ac:dyDescent="0.3">
      <c r="A38" s="747" t="s">
        <v>581</v>
      </c>
      <c r="B38" s="748" t="s">
        <v>1530</v>
      </c>
      <c r="C38" s="748" t="s">
        <v>1531</v>
      </c>
      <c r="D38" s="748" t="s">
        <v>1532</v>
      </c>
      <c r="E38" s="748" t="s">
        <v>1533</v>
      </c>
      <c r="F38" s="752"/>
      <c r="G38" s="752"/>
      <c r="H38" s="766">
        <v>0</v>
      </c>
      <c r="I38" s="752">
        <v>1</v>
      </c>
      <c r="J38" s="752">
        <v>125.39</v>
      </c>
      <c r="K38" s="766">
        <v>1</v>
      </c>
      <c r="L38" s="752">
        <v>1</v>
      </c>
      <c r="M38" s="753">
        <v>125.39</v>
      </c>
    </row>
    <row r="39" spans="1:13" ht="14.4" customHeight="1" x14ac:dyDescent="0.3">
      <c r="A39" s="747" t="s">
        <v>581</v>
      </c>
      <c r="B39" s="748" t="s">
        <v>1530</v>
      </c>
      <c r="C39" s="748" t="s">
        <v>1534</v>
      </c>
      <c r="D39" s="748" t="s">
        <v>1535</v>
      </c>
      <c r="E39" s="748" t="s">
        <v>1536</v>
      </c>
      <c r="F39" s="752"/>
      <c r="G39" s="752"/>
      <c r="H39" s="766">
        <v>0</v>
      </c>
      <c r="I39" s="752">
        <v>1</v>
      </c>
      <c r="J39" s="752">
        <v>58.25</v>
      </c>
      <c r="K39" s="766">
        <v>1</v>
      </c>
      <c r="L39" s="752">
        <v>1</v>
      </c>
      <c r="M39" s="753">
        <v>58.25</v>
      </c>
    </row>
    <row r="40" spans="1:13" ht="14.4" customHeight="1" x14ac:dyDescent="0.3">
      <c r="A40" s="747" t="s">
        <v>581</v>
      </c>
      <c r="B40" s="748" t="s">
        <v>1537</v>
      </c>
      <c r="C40" s="748" t="s">
        <v>1538</v>
      </c>
      <c r="D40" s="748" t="s">
        <v>1539</v>
      </c>
      <c r="E40" s="748" t="s">
        <v>1540</v>
      </c>
      <c r="F40" s="752"/>
      <c r="G40" s="752"/>
      <c r="H40" s="766">
        <v>0</v>
      </c>
      <c r="I40" s="752">
        <v>1</v>
      </c>
      <c r="J40" s="752">
        <v>19.59</v>
      </c>
      <c r="K40" s="766">
        <v>1</v>
      </c>
      <c r="L40" s="752">
        <v>1</v>
      </c>
      <c r="M40" s="753">
        <v>19.59</v>
      </c>
    </row>
    <row r="41" spans="1:13" ht="14.4" customHeight="1" x14ac:dyDescent="0.3">
      <c r="A41" s="747" t="s">
        <v>581</v>
      </c>
      <c r="B41" s="748" t="s">
        <v>1537</v>
      </c>
      <c r="C41" s="748" t="s">
        <v>1541</v>
      </c>
      <c r="D41" s="748" t="s">
        <v>1542</v>
      </c>
      <c r="E41" s="748" t="s">
        <v>1543</v>
      </c>
      <c r="F41" s="752"/>
      <c r="G41" s="752"/>
      <c r="H41" s="766">
        <v>0</v>
      </c>
      <c r="I41" s="752">
        <v>2</v>
      </c>
      <c r="J41" s="752">
        <v>18.239999999999998</v>
      </c>
      <c r="K41" s="766">
        <v>1</v>
      </c>
      <c r="L41" s="752">
        <v>2</v>
      </c>
      <c r="M41" s="753">
        <v>18.239999999999998</v>
      </c>
    </row>
    <row r="42" spans="1:13" ht="14.4" customHeight="1" x14ac:dyDescent="0.3">
      <c r="A42" s="747" t="s">
        <v>581</v>
      </c>
      <c r="B42" s="748" t="s">
        <v>1544</v>
      </c>
      <c r="C42" s="748" t="s">
        <v>1545</v>
      </c>
      <c r="D42" s="748" t="s">
        <v>815</v>
      </c>
      <c r="E42" s="748" t="s">
        <v>1546</v>
      </c>
      <c r="F42" s="752"/>
      <c r="G42" s="752"/>
      <c r="H42" s="766">
        <v>0</v>
      </c>
      <c r="I42" s="752">
        <v>2</v>
      </c>
      <c r="J42" s="752">
        <v>43.92</v>
      </c>
      <c r="K42" s="766">
        <v>1</v>
      </c>
      <c r="L42" s="752">
        <v>2</v>
      </c>
      <c r="M42" s="753">
        <v>43.92</v>
      </c>
    </row>
    <row r="43" spans="1:13" ht="14.4" customHeight="1" x14ac:dyDescent="0.3">
      <c r="A43" s="747" t="s">
        <v>581</v>
      </c>
      <c r="B43" s="748" t="s">
        <v>1544</v>
      </c>
      <c r="C43" s="748" t="s">
        <v>1547</v>
      </c>
      <c r="D43" s="748" t="s">
        <v>815</v>
      </c>
      <c r="E43" s="748" t="s">
        <v>1548</v>
      </c>
      <c r="F43" s="752"/>
      <c r="G43" s="752"/>
      <c r="H43" s="766">
        <v>0</v>
      </c>
      <c r="I43" s="752">
        <v>6</v>
      </c>
      <c r="J43" s="752">
        <v>273.2</v>
      </c>
      <c r="K43" s="766">
        <v>1</v>
      </c>
      <c r="L43" s="752">
        <v>6</v>
      </c>
      <c r="M43" s="753">
        <v>273.2</v>
      </c>
    </row>
    <row r="44" spans="1:13" ht="14.4" customHeight="1" x14ac:dyDescent="0.3">
      <c r="A44" s="747" t="s">
        <v>581</v>
      </c>
      <c r="B44" s="748" t="s">
        <v>1549</v>
      </c>
      <c r="C44" s="748" t="s">
        <v>1550</v>
      </c>
      <c r="D44" s="748" t="s">
        <v>634</v>
      </c>
      <c r="E44" s="748" t="s">
        <v>1551</v>
      </c>
      <c r="F44" s="752"/>
      <c r="G44" s="752"/>
      <c r="H44" s="766">
        <v>0</v>
      </c>
      <c r="I44" s="752">
        <v>1</v>
      </c>
      <c r="J44" s="752">
        <v>19.82</v>
      </c>
      <c r="K44" s="766">
        <v>1</v>
      </c>
      <c r="L44" s="752">
        <v>1</v>
      </c>
      <c r="M44" s="753">
        <v>19.82</v>
      </c>
    </row>
    <row r="45" spans="1:13" ht="14.4" customHeight="1" x14ac:dyDescent="0.3">
      <c r="A45" s="747" t="s">
        <v>581</v>
      </c>
      <c r="B45" s="748" t="s">
        <v>1552</v>
      </c>
      <c r="C45" s="748" t="s">
        <v>1553</v>
      </c>
      <c r="D45" s="748" t="s">
        <v>632</v>
      </c>
      <c r="E45" s="748" t="s">
        <v>1554</v>
      </c>
      <c r="F45" s="752"/>
      <c r="G45" s="752"/>
      <c r="H45" s="766">
        <v>0</v>
      </c>
      <c r="I45" s="752">
        <v>6</v>
      </c>
      <c r="J45" s="752">
        <v>424.30000000000007</v>
      </c>
      <c r="K45" s="766">
        <v>1</v>
      </c>
      <c r="L45" s="752">
        <v>6</v>
      </c>
      <c r="M45" s="753">
        <v>424.30000000000007</v>
      </c>
    </row>
    <row r="46" spans="1:13" ht="14.4" customHeight="1" x14ac:dyDescent="0.3">
      <c r="A46" s="747" t="s">
        <v>581</v>
      </c>
      <c r="B46" s="748" t="s">
        <v>1555</v>
      </c>
      <c r="C46" s="748" t="s">
        <v>1556</v>
      </c>
      <c r="D46" s="748" t="s">
        <v>806</v>
      </c>
      <c r="E46" s="748" t="s">
        <v>1557</v>
      </c>
      <c r="F46" s="752"/>
      <c r="G46" s="752"/>
      <c r="H46" s="766">
        <v>0</v>
      </c>
      <c r="I46" s="752">
        <v>2</v>
      </c>
      <c r="J46" s="752">
        <v>99.649999999999977</v>
      </c>
      <c r="K46" s="766">
        <v>1</v>
      </c>
      <c r="L46" s="752">
        <v>2</v>
      </c>
      <c r="M46" s="753">
        <v>99.649999999999977</v>
      </c>
    </row>
    <row r="47" spans="1:13" ht="14.4" customHeight="1" x14ac:dyDescent="0.3">
      <c r="A47" s="747" t="s">
        <v>581</v>
      </c>
      <c r="B47" s="748" t="s">
        <v>1558</v>
      </c>
      <c r="C47" s="748" t="s">
        <v>1559</v>
      </c>
      <c r="D47" s="748" t="s">
        <v>813</v>
      </c>
      <c r="E47" s="748" t="s">
        <v>1551</v>
      </c>
      <c r="F47" s="752"/>
      <c r="G47" s="752"/>
      <c r="H47" s="766">
        <v>0</v>
      </c>
      <c r="I47" s="752">
        <v>1</v>
      </c>
      <c r="J47" s="752">
        <v>29.87</v>
      </c>
      <c r="K47" s="766">
        <v>1</v>
      </c>
      <c r="L47" s="752">
        <v>1</v>
      </c>
      <c r="M47" s="753">
        <v>29.87</v>
      </c>
    </row>
    <row r="48" spans="1:13" ht="14.4" customHeight="1" x14ac:dyDescent="0.3">
      <c r="A48" s="747" t="s">
        <v>586</v>
      </c>
      <c r="B48" s="748" t="s">
        <v>1560</v>
      </c>
      <c r="C48" s="748" t="s">
        <v>1561</v>
      </c>
      <c r="D48" s="748" t="s">
        <v>973</v>
      </c>
      <c r="E48" s="748" t="s">
        <v>1562</v>
      </c>
      <c r="F48" s="752"/>
      <c r="G48" s="752"/>
      <c r="H48" s="766">
        <v>0</v>
      </c>
      <c r="I48" s="752">
        <v>3</v>
      </c>
      <c r="J48" s="752">
        <v>181.74000000000007</v>
      </c>
      <c r="K48" s="766">
        <v>1</v>
      </c>
      <c r="L48" s="752">
        <v>3</v>
      </c>
      <c r="M48" s="753">
        <v>181.74000000000007</v>
      </c>
    </row>
    <row r="49" spans="1:13" ht="14.4" customHeight="1" x14ac:dyDescent="0.3">
      <c r="A49" s="747" t="s">
        <v>586</v>
      </c>
      <c r="B49" s="748" t="s">
        <v>1432</v>
      </c>
      <c r="C49" s="748" t="s">
        <v>1433</v>
      </c>
      <c r="D49" s="748" t="s">
        <v>640</v>
      </c>
      <c r="E49" s="748" t="s">
        <v>1434</v>
      </c>
      <c r="F49" s="752"/>
      <c r="G49" s="752"/>
      <c r="H49" s="766">
        <v>0</v>
      </c>
      <c r="I49" s="752">
        <v>8</v>
      </c>
      <c r="J49" s="752">
        <v>132.66000000000003</v>
      </c>
      <c r="K49" s="766">
        <v>1</v>
      </c>
      <c r="L49" s="752">
        <v>8</v>
      </c>
      <c r="M49" s="753">
        <v>132.66000000000003</v>
      </c>
    </row>
    <row r="50" spans="1:13" ht="14.4" customHeight="1" x14ac:dyDescent="0.3">
      <c r="A50" s="747" t="s">
        <v>586</v>
      </c>
      <c r="B50" s="748" t="s">
        <v>1438</v>
      </c>
      <c r="C50" s="748" t="s">
        <v>1439</v>
      </c>
      <c r="D50" s="748" t="s">
        <v>668</v>
      </c>
      <c r="E50" s="748" t="s">
        <v>1440</v>
      </c>
      <c r="F50" s="752"/>
      <c r="G50" s="752"/>
      <c r="H50" s="766">
        <v>0</v>
      </c>
      <c r="I50" s="752">
        <v>2</v>
      </c>
      <c r="J50" s="752">
        <v>132.68</v>
      </c>
      <c r="K50" s="766">
        <v>1</v>
      </c>
      <c r="L50" s="752">
        <v>2</v>
      </c>
      <c r="M50" s="753">
        <v>132.68</v>
      </c>
    </row>
    <row r="51" spans="1:13" ht="14.4" customHeight="1" x14ac:dyDescent="0.3">
      <c r="A51" s="747" t="s">
        <v>586</v>
      </c>
      <c r="B51" s="748" t="s">
        <v>1441</v>
      </c>
      <c r="C51" s="748" t="s">
        <v>1442</v>
      </c>
      <c r="D51" s="748" t="s">
        <v>774</v>
      </c>
      <c r="E51" s="748" t="s">
        <v>1443</v>
      </c>
      <c r="F51" s="752"/>
      <c r="G51" s="752"/>
      <c r="H51" s="766">
        <v>0</v>
      </c>
      <c r="I51" s="752">
        <v>3</v>
      </c>
      <c r="J51" s="752">
        <v>311.41999999999996</v>
      </c>
      <c r="K51" s="766">
        <v>1</v>
      </c>
      <c r="L51" s="752">
        <v>3</v>
      </c>
      <c r="M51" s="753">
        <v>311.41999999999996</v>
      </c>
    </row>
    <row r="52" spans="1:13" ht="14.4" customHeight="1" x14ac:dyDescent="0.3">
      <c r="A52" s="747" t="s">
        <v>586</v>
      </c>
      <c r="B52" s="748" t="s">
        <v>1563</v>
      </c>
      <c r="C52" s="748" t="s">
        <v>1564</v>
      </c>
      <c r="D52" s="748" t="s">
        <v>1565</v>
      </c>
      <c r="E52" s="748" t="s">
        <v>940</v>
      </c>
      <c r="F52" s="752"/>
      <c r="G52" s="752"/>
      <c r="H52" s="766">
        <v>0</v>
      </c>
      <c r="I52" s="752">
        <v>1</v>
      </c>
      <c r="J52" s="752">
        <v>29.06</v>
      </c>
      <c r="K52" s="766">
        <v>1</v>
      </c>
      <c r="L52" s="752">
        <v>1</v>
      </c>
      <c r="M52" s="753">
        <v>29.06</v>
      </c>
    </row>
    <row r="53" spans="1:13" ht="14.4" customHeight="1" x14ac:dyDescent="0.3">
      <c r="A53" s="747" t="s">
        <v>586</v>
      </c>
      <c r="B53" s="748" t="s">
        <v>1444</v>
      </c>
      <c r="C53" s="748" t="s">
        <v>1445</v>
      </c>
      <c r="D53" s="748" t="s">
        <v>687</v>
      </c>
      <c r="E53" s="748" t="s">
        <v>1446</v>
      </c>
      <c r="F53" s="752"/>
      <c r="G53" s="752"/>
      <c r="H53" s="766">
        <v>0</v>
      </c>
      <c r="I53" s="752">
        <v>10</v>
      </c>
      <c r="J53" s="752">
        <v>33000</v>
      </c>
      <c r="K53" s="766">
        <v>1</v>
      </c>
      <c r="L53" s="752">
        <v>10</v>
      </c>
      <c r="M53" s="753">
        <v>33000</v>
      </c>
    </row>
    <row r="54" spans="1:13" ht="14.4" customHeight="1" x14ac:dyDescent="0.3">
      <c r="A54" s="747" t="s">
        <v>586</v>
      </c>
      <c r="B54" s="748" t="s">
        <v>1444</v>
      </c>
      <c r="C54" s="748" t="s">
        <v>1566</v>
      </c>
      <c r="D54" s="748" t="s">
        <v>918</v>
      </c>
      <c r="E54" s="748" t="s">
        <v>1567</v>
      </c>
      <c r="F54" s="752"/>
      <c r="G54" s="752"/>
      <c r="H54" s="766">
        <v>0</v>
      </c>
      <c r="I54" s="752">
        <v>1</v>
      </c>
      <c r="J54" s="752">
        <v>1106.26</v>
      </c>
      <c r="K54" s="766">
        <v>1</v>
      </c>
      <c r="L54" s="752">
        <v>1</v>
      </c>
      <c r="M54" s="753">
        <v>1106.26</v>
      </c>
    </row>
    <row r="55" spans="1:13" ht="14.4" customHeight="1" x14ac:dyDescent="0.3">
      <c r="A55" s="747" t="s">
        <v>586</v>
      </c>
      <c r="B55" s="748" t="s">
        <v>1444</v>
      </c>
      <c r="C55" s="748" t="s">
        <v>1568</v>
      </c>
      <c r="D55" s="748" t="s">
        <v>689</v>
      </c>
      <c r="E55" s="748" t="s">
        <v>1569</v>
      </c>
      <c r="F55" s="752"/>
      <c r="G55" s="752"/>
      <c r="H55" s="766">
        <v>0</v>
      </c>
      <c r="I55" s="752">
        <v>1</v>
      </c>
      <c r="J55" s="752">
        <v>408.95</v>
      </c>
      <c r="K55" s="766">
        <v>1</v>
      </c>
      <c r="L55" s="752">
        <v>1</v>
      </c>
      <c r="M55" s="753">
        <v>408.95</v>
      </c>
    </row>
    <row r="56" spans="1:13" ht="14.4" customHeight="1" x14ac:dyDescent="0.3">
      <c r="A56" s="747" t="s">
        <v>586</v>
      </c>
      <c r="B56" s="748" t="s">
        <v>1570</v>
      </c>
      <c r="C56" s="748" t="s">
        <v>1571</v>
      </c>
      <c r="D56" s="748" t="s">
        <v>1572</v>
      </c>
      <c r="E56" s="748" t="s">
        <v>1573</v>
      </c>
      <c r="F56" s="752"/>
      <c r="G56" s="752"/>
      <c r="H56" s="766">
        <v>0</v>
      </c>
      <c r="I56" s="752">
        <v>1</v>
      </c>
      <c r="J56" s="752">
        <v>69.56</v>
      </c>
      <c r="K56" s="766">
        <v>1</v>
      </c>
      <c r="L56" s="752">
        <v>1</v>
      </c>
      <c r="M56" s="753">
        <v>69.56</v>
      </c>
    </row>
    <row r="57" spans="1:13" ht="14.4" customHeight="1" x14ac:dyDescent="0.3">
      <c r="A57" s="747" t="s">
        <v>586</v>
      </c>
      <c r="B57" s="748" t="s">
        <v>1570</v>
      </c>
      <c r="C57" s="748" t="s">
        <v>1574</v>
      </c>
      <c r="D57" s="748" t="s">
        <v>1572</v>
      </c>
      <c r="E57" s="748" t="s">
        <v>1575</v>
      </c>
      <c r="F57" s="752"/>
      <c r="G57" s="752"/>
      <c r="H57" s="766">
        <v>0</v>
      </c>
      <c r="I57" s="752">
        <v>1</v>
      </c>
      <c r="J57" s="752">
        <v>139.12</v>
      </c>
      <c r="K57" s="766">
        <v>1</v>
      </c>
      <c r="L57" s="752">
        <v>1</v>
      </c>
      <c r="M57" s="753">
        <v>139.12</v>
      </c>
    </row>
    <row r="58" spans="1:13" ht="14.4" customHeight="1" x14ac:dyDescent="0.3">
      <c r="A58" s="747" t="s">
        <v>586</v>
      </c>
      <c r="B58" s="748" t="s">
        <v>1576</v>
      </c>
      <c r="C58" s="748" t="s">
        <v>1577</v>
      </c>
      <c r="D58" s="748" t="s">
        <v>1005</v>
      </c>
      <c r="E58" s="748" t="s">
        <v>1578</v>
      </c>
      <c r="F58" s="752"/>
      <c r="G58" s="752"/>
      <c r="H58" s="766">
        <v>0</v>
      </c>
      <c r="I58" s="752">
        <v>1</v>
      </c>
      <c r="J58" s="752">
        <v>290.36000000000007</v>
      </c>
      <c r="K58" s="766">
        <v>1</v>
      </c>
      <c r="L58" s="752">
        <v>1</v>
      </c>
      <c r="M58" s="753">
        <v>290.36000000000007</v>
      </c>
    </row>
    <row r="59" spans="1:13" ht="14.4" customHeight="1" x14ac:dyDescent="0.3">
      <c r="A59" s="747" t="s">
        <v>586</v>
      </c>
      <c r="B59" s="748" t="s">
        <v>1453</v>
      </c>
      <c r="C59" s="748" t="s">
        <v>1456</v>
      </c>
      <c r="D59" s="748" t="s">
        <v>696</v>
      </c>
      <c r="E59" s="748" t="s">
        <v>1457</v>
      </c>
      <c r="F59" s="752"/>
      <c r="G59" s="752"/>
      <c r="H59" s="766">
        <v>0</v>
      </c>
      <c r="I59" s="752">
        <v>2</v>
      </c>
      <c r="J59" s="752">
        <v>87.6</v>
      </c>
      <c r="K59" s="766">
        <v>1</v>
      </c>
      <c r="L59" s="752">
        <v>2</v>
      </c>
      <c r="M59" s="753">
        <v>87.6</v>
      </c>
    </row>
    <row r="60" spans="1:13" ht="14.4" customHeight="1" x14ac:dyDescent="0.3">
      <c r="A60" s="747" t="s">
        <v>586</v>
      </c>
      <c r="B60" s="748" t="s">
        <v>1579</v>
      </c>
      <c r="C60" s="748" t="s">
        <v>1580</v>
      </c>
      <c r="D60" s="748" t="s">
        <v>1581</v>
      </c>
      <c r="E60" s="748" t="s">
        <v>1582</v>
      </c>
      <c r="F60" s="752"/>
      <c r="G60" s="752"/>
      <c r="H60" s="766">
        <v>0</v>
      </c>
      <c r="I60" s="752">
        <v>1</v>
      </c>
      <c r="J60" s="752">
        <v>97.489999999999981</v>
      </c>
      <c r="K60" s="766">
        <v>1</v>
      </c>
      <c r="L60" s="752">
        <v>1</v>
      </c>
      <c r="M60" s="753">
        <v>97.489999999999981</v>
      </c>
    </row>
    <row r="61" spans="1:13" ht="14.4" customHeight="1" x14ac:dyDescent="0.3">
      <c r="A61" s="747" t="s">
        <v>586</v>
      </c>
      <c r="B61" s="748" t="s">
        <v>1583</v>
      </c>
      <c r="C61" s="748" t="s">
        <v>1584</v>
      </c>
      <c r="D61" s="748" t="s">
        <v>1585</v>
      </c>
      <c r="E61" s="748" t="s">
        <v>1464</v>
      </c>
      <c r="F61" s="752"/>
      <c r="G61" s="752"/>
      <c r="H61" s="766">
        <v>0</v>
      </c>
      <c r="I61" s="752">
        <v>1</v>
      </c>
      <c r="J61" s="752">
        <v>26.149999999999988</v>
      </c>
      <c r="K61" s="766">
        <v>1</v>
      </c>
      <c r="L61" s="752">
        <v>1</v>
      </c>
      <c r="M61" s="753">
        <v>26.149999999999988</v>
      </c>
    </row>
    <row r="62" spans="1:13" ht="14.4" customHeight="1" x14ac:dyDescent="0.3">
      <c r="A62" s="747" t="s">
        <v>586</v>
      </c>
      <c r="B62" s="748" t="s">
        <v>1586</v>
      </c>
      <c r="C62" s="748" t="s">
        <v>1587</v>
      </c>
      <c r="D62" s="748" t="s">
        <v>1588</v>
      </c>
      <c r="E62" s="748" t="s">
        <v>1589</v>
      </c>
      <c r="F62" s="752"/>
      <c r="G62" s="752"/>
      <c r="H62" s="766">
        <v>0</v>
      </c>
      <c r="I62" s="752">
        <v>1</v>
      </c>
      <c r="J62" s="752">
        <v>64.860000000000014</v>
      </c>
      <c r="K62" s="766">
        <v>1</v>
      </c>
      <c r="L62" s="752">
        <v>1</v>
      </c>
      <c r="M62" s="753">
        <v>64.860000000000014</v>
      </c>
    </row>
    <row r="63" spans="1:13" ht="14.4" customHeight="1" x14ac:dyDescent="0.3">
      <c r="A63" s="747" t="s">
        <v>586</v>
      </c>
      <c r="B63" s="748" t="s">
        <v>1458</v>
      </c>
      <c r="C63" s="748" t="s">
        <v>1459</v>
      </c>
      <c r="D63" s="748" t="s">
        <v>1460</v>
      </c>
      <c r="E63" s="748" t="s">
        <v>1461</v>
      </c>
      <c r="F63" s="752"/>
      <c r="G63" s="752"/>
      <c r="H63" s="766">
        <v>0</v>
      </c>
      <c r="I63" s="752">
        <v>1</v>
      </c>
      <c r="J63" s="752">
        <v>8.67</v>
      </c>
      <c r="K63" s="766">
        <v>1</v>
      </c>
      <c r="L63" s="752">
        <v>1</v>
      </c>
      <c r="M63" s="753">
        <v>8.67</v>
      </c>
    </row>
    <row r="64" spans="1:13" ht="14.4" customHeight="1" x14ac:dyDescent="0.3">
      <c r="A64" s="747" t="s">
        <v>586</v>
      </c>
      <c r="B64" s="748" t="s">
        <v>1590</v>
      </c>
      <c r="C64" s="748" t="s">
        <v>1591</v>
      </c>
      <c r="D64" s="748" t="s">
        <v>1592</v>
      </c>
      <c r="E64" s="748" t="s">
        <v>1593</v>
      </c>
      <c r="F64" s="752"/>
      <c r="G64" s="752"/>
      <c r="H64" s="766">
        <v>0</v>
      </c>
      <c r="I64" s="752">
        <v>1</v>
      </c>
      <c r="J64" s="752">
        <v>162.82999999999987</v>
      </c>
      <c r="K64" s="766">
        <v>1</v>
      </c>
      <c r="L64" s="752">
        <v>1</v>
      </c>
      <c r="M64" s="753">
        <v>162.82999999999987</v>
      </c>
    </row>
    <row r="65" spans="1:13" ht="14.4" customHeight="1" x14ac:dyDescent="0.3">
      <c r="A65" s="747" t="s">
        <v>586</v>
      </c>
      <c r="B65" s="748" t="s">
        <v>1462</v>
      </c>
      <c r="C65" s="748" t="s">
        <v>1463</v>
      </c>
      <c r="D65" s="748" t="s">
        <v>772</v>
      </c>
      <c r="E65" s="748" t="s">
        <v>1464</v>
      </c>
      <c r="F65" s="752"/>
      <c r="G65" s="752"/>
      <c r="H65" s="766">
        <v>0</v>
      </c>
      <c r="I65" s="752">
        <v>1</v>
      </c>
      <c r="J65" s="752">
        <v>86.08</v>
      </c>
      <c r="K65" s="766">
        <v>1</v>
      </c>
      <c r="L65" s="752">
        <v>1</v>
      </c>
      <c r="M65" s="753">
        <v>86.08</v>
      </c>
    </row>
    <row r="66" spans="1:13" ht="14.4" customHeight="1" x14ac:dyDescent="0.3">
      <c r="A66" s="747" t="s">
        <v>586</v>
      </c>
      <c r="B66" s="748" t="s">
        <v>1462</v>
      </c>
      <c r="C66" s="748" t="s">
        <v>1594</v>
      </c>
      <c r="D66" s="748" t="s">
        <v>1595</v>
      </c>
      <c r="E66" s="748" t="s">
        <v>1596</v>
      </c>
      <c r="F66" s="752"/>
      <c r="G66" s="752"/>
      <c r="H66" s="766">
        <v>0</v>
      </c>
      <c r="I66" s="752">
        <v>1</v>
      </c>
      <c r="J66" s="752">
        <v>66.189999999999984</v>
      </c>
      <c r="K66" s="766">
        <v>1</v>
      </c>
      <c r="L66" s="752">
        <v>1</v>
      </c>
      <c r="M66" s="753">
        <v>66.189999999999984</v>
      </c>
    </row>
    <row r="67" spans="1:13" ht="14.4" customHeight="1" x14ac:dyDescent="0.3">
      <c r="A67" s="747" t="s">
        <v>586</v>
      </c>
      <c r="B67" s="748" t="s">
        <v>1597</v>
      </c>
      <c r="C67" s="748" t="s">
        <v>1598</v>
      </c>
      <c r="D67" s="748" t="s">
        <v>1599</v>
      </c>
      <c r="E67" s="748" t="s">
        <v>1554</v>
      </c>
      <c r="F67" s="752"/>
      <c r="G67" s="752"/>
      <c r="H67" s="766">
        <v>0</v>
      </c>
      <c r="I67" s="752">
        <v>1</v>
      </c>
      <c r="J67" s="752">
        <v>60.360000000000028</v>
      </c>
      <c r="K67" s="766">
        <v>1</v>
      </c>
      <c r="L67" s="752">
        <v>1</v>
      </c>
      <c r="M67" s="753">
        <v>60.360000000000028</v>
      </c>
    </row>
    <row r="68" spans="1:13" ht="14.4" customHeight="1" x14ac:dyDescent="0.3">
      <c r="A68" s="747" t="s">
        <v>586</v>
      </c>
      <c r="B68" s="748" t="s">
        <v>1600</v>
      </c>
      <c r="C68" s="748" t="s">
        <v>1601</v>
      </c>
      <c r="D68" s="748" t="s">
        <v>1602</v>
      </c>
      <c r="E68" s="748" t="s">
        <v>1603</v>
      </c>
      <c r="F68" s="752"/>
      <c r="G68" s="752"/>
      <c r="H68" s="766">
        <v>0</v>
      </c>
      <c r="I68" s="752">
        <v>1</v>
      </c>
      <c r="J68" s="752">
        <v>254.25</v>
      </c>
      <c r="K68" s="766">
        <v>1</v>
      </c>
      <c r="L68" s="752">
        <v>1</v>
      </c>
      <c r="M68" s="753">
        <v>254.25</v>
      </c>
    </row>
    <row r="69" spans="1:13" ht="14.4" customHeight="1" x14ac:dyDescent="0.3">
      <c r="A69" s="747" t="s">
        <v>586</v>
      </c>
      <c r="B69" s="748" t="s">
        <v>1604</v>
      </c>
      <c r="C69" s="748" t="s">
        <v>1605</v>
      </c>
      <c r="D69" s="748" t="s">
        <v>1606</v>
      </c>
      <c r="E69" s="748" t="s">
        <v>1607</v>
      </c>
      <c r="F69" s="752"/>
      <c r="G69" s="752"/>
      <c r="H69" s="766">
        <v>0</v>
      </c>
      <c r="I69" s="752">
        <v>2</v>
      </c>
      <c r="J69" s="752">
        <v>448.74</v>
      </c>
      <c r="K69" s="766">
        <v>1</v>
      </c>
      <c r="L69" s="752">
        <v>2</v>
      </c>
      <c r="M69" s="753">
        <v>448.74</v>
      </c>
    </row>
    <row r="70" spans="1:13" ht="14.4" customHeight="1" x14ac:dyDescent="0.3">
      <c r="A70" s="747" t="s">
        <v>586</v>
      </c>
      <c r="B70" s="748" t="s">
        <v>1465</v>
      </c>
      <c r="C70" s="748" t="s">
        <v>1466</v>
      </c>
      <c r="D70" s="748" t="s">
        <v>734</v>
      </c>
      <c r="E70" s="748" t="s">
        <v>1467</v>
      </c>
      <c r="F70" s="752"/>
      <c r="G70" s="752"/>
      <c r="H70" s="766">
        <v>0</v>
      </c>
      <c r="I70" s="752">
        <v>1</v>
      </c>
      <c r="J70" s="752">
        <v>18.290000000000003</v>
      </c>
      <c r="K70" s="766">
        <v>1</v>
      </c>
      <c r="L70" s="752">
        <v>1</v>
      </c>
      <c r="M70" s="753">
        <v>18.290000000000003</v>
      </c>
    </row>
    <row r="71" spans="1:13" ht="14.4" customHeight="1" x14ac:dyDescent="0.3">
      <c r="A71" s="747" t="s">
        <v>586</v>
      </c>
      <c r="B71" s="748" t="s">
        <v>1608</v>
      </c>
      <c r="C71" s="748" t="s">
        <v>1609</v>
      </c>
      <c r="D71" s="748" t="s">
        <v>1610</v>
      </c>
      <c r="E71" s="748" t="s">
        <v>1611</v>
      </c>
      <c r="F71" s="752"/>
      <c r="G71" s="752"/>
      <c r="H71" s="766">
        <v>0</v>
      </c>
      <c r="I71" s="752">
        <v>1</v>
      </c>
      <c r="J71" s="752">
        <v>58.310000000000016</v>
      </c>
      <c r="K71" s="766">
        <v>1</v>
      </c>
      <c r="L71" s="752">
        <v>1</v>
      </c>
      <c r="M71" s="753">
        <v>58.310000000000016</v>
      </c>
    </row>
    <row r="72" spans="1:13" ht="14.4" customHeight="1" x14ac:dyDescent="0.3">
      <c r="A72" s="747" t="s">
        <v>586</v>
      </c>
      <c r="B72" s="748" t="s">
        <v>1612</v>
      </c>
      <c r="C72" s="748" t="s">
        <v>1613</v>
      </c>
      <c r="D72" s="748" t="s">
        <v>1614</v>
      </c>
      <c r="E72" s="748" t="s">
        <v>1615</v>
      </c>
      <c r="F72" s="752"/>
      <c r="G72" s="752"/>
      <c r="H72" s="766">
        <v>0</v>
      </c>
      <c r="I72" s="752">
        <v>1</v>
      </c>
      <c r="J72" s="752">
        <v>77.860000000000014</v>
      </c>
      <c r="K72" s="766">
        <v>1</v>
      </c>
      <c r="L72" s="752">
        <v>1</v>
      </c>
      <c r="M72" s="753">
        <v>77.860000000000014</v>
      </c>
    </row>
    <row r="73" spans="1:13" ht="14.4" customHeight="1" x14ac:dyDescent="0.3">
      <c r="A73" s="747" t="s">
        <v>586</v>
      </c>
      <c r="B73" s="748" t="s">
        <v>1612</v>
      </c>
      <c r="C73" s="748" t="s">
        <v>1616</v>
      </c>
      <c r="D73" s="748" t="s">
        <v>1614</v>
      </c>
      <c r="E73" s="748" t="s">
        <v>1617</v>
      </c>
      <c r="F73" s="752"/>
      <c r="G73" s="752"/>
      <c r="H73" s="766">
        <v>0</v>
      </c>
      <c r="I73" s="752">
        <v>1</v>
      </c>
      <c r="J73" s="752">
        <v>114.86999999999998</v>
      </c>
      <c r="K73" s="766">
        <v>1</v>
      </c>
      <c r="L73" s="752">
        <v>1</v>
      </c>
      <c r="M73" s="753">
        <v>114.86999999999998</v>
      </c>
    </row>
    <row r="74" spans="1:13" ht="14.4" customHeight="1" x14ac:dyDescent="0.3">
      <c r="A74" s="747" t="s">
        <v>586</v>
      </c>
      <c r="B74" s="748" t="s">
        <v>1618</v>
      </c>
      <c r="C74" s="748" t="s">
        <v>1619</v>
      </c>
      <c r="D74" s="748" t="s">
        <v>1620</v>
      </c>
      <c r="E74" s="748" t="s">
        <v>1551</v>
      </c>
      <c r="F74" s="752"/>
      <c r="G74" s="752"/>
      <c r="H74" s="766">
        <v>0</v>
      </c>
      <c r="I74" s="752">
        <v>2</v>
      </c>
      <c r="J74" s="752">
        <v>138.07</v>
      </c>
      <c r="K74" s="766">
        <v>1</v>
      </c>
      <c r="L74" s="752">
        <v>2</v>
      </c>
      <c r="M74" s="753">
        <v>138.07</v>
      </c>
    </row>
    <row r="75" spans="1:13" ht="14.4" customHeight="1" x14ac:dyDescent="0.3">
      <c r="A75" s="747" t="s">
        <v>586</v>
      </c>
      <c r="B75" s="748" t="s">
        <v>1621</v>
      </c>
      <c r="C75" s="748" t="s">
        <v>1622</v>
      </c>
      <c r="D75" s="748" t="s">
        <v>941</v>
      </c>
      <c r="E75" s="748" t="s">
        <v>1623</v>
      </c>
      <c r="F75" s="752"/>
      <c r="G75" s="752"/>
      <c r="H75" s="766">
        <v>0</v>
      </c>
      <c r="I75" s="752">
        <v>1</v>
      </c>
      <c r="J75" s="752">
        <v>137.97999999999999</v>
      </c>
      <c r="K75" s="766">
        <v>1</v>
      </c>
      <c r="L75" s="752">
        <v>1</v>
      </c>
      <c r="M75" s="753">
        <v>137.97999999999999</v>
      </c>
    </row>
    <row r="76" spans="1:13" ht="14.4" customHeight="1" x14ac:dyDescent="0.3">
      <c r="A76" s="747" t="s">
        <v>586</v>
      </c>
      <c r="B76" s="748" t="s">
        <v>1624</v>
      </c>
      <c r="C76" s="748" t="s">
        <v>1625</v>
      </c>
      <c r="D76" s="748" t="s">
        <v>1626</v>
      </c>
      <c r="E76" s="748" t="s">
        <v>1627</v>
      </c>
      <c r="F76" s="752">
        <v>1</v>
      </c>
      <c r="G76" s="752">
        <v>847.74</v>
      </c>
      <c r="H76" s="766">
        <v>1</v>
      </c>
      <c r="I76" s="752"/>
      <c r="J76" s="752"/>
      <c r="K76" s="766">
        <v>0</v>
      </c>
      <c r="L76" s="752">
        <v>1</v>
      </c>
      <c r="M76" s="753">
        <v>847.74</v>
      </c>
    </row>
    <row r="77" spans="1:13" ht="14.4" customHeight="1" x14ac:dyDescent="0.3">
      <c r="A77" s="747" t="s">
        <v>586</v>
      </c>
      <c r="B77" s="748" t="s">
        <v>1475</v>
      </c>
      <c r="C77" s="748" t="s">
        <v>1478</v>
      </c>
      <c r="D77" s="748" t="s">
        <v>780</v>
      </c>
      <c r="E77" s="748" t="s">
        <v>1479</v>
      </c>
      <c r="F77" s="752"/>
      <c r="G77" s="752"/>
      <c r="H77" s="766">
        <v>0</v>
      </c>
      <c r="I77" s="752">
        <v>8</v>
      </c>
      <c r="J77" s="752">
        <v>687.11999999999989</v>
      </c>
      <c r="K77" s="766">
        <v>1</v>
      </c>
      <c r="L77" s="752">
        <v>8</v>
      </c>
      <c r="M77" s="753">
        <v>687.11999999999989</v>
      </c>
    </row>
    <row r="78" spans="1:13" ht="14.4" customHeight="1" x14ac:dyDescent="0.3">
      <c r="A78" s="747" t="s">
        <v>586</v>
      </c>
      <c r="B78" s="748" t="s">
        <v>1480</v>
      </c>
      <c r="C78" s="748" t="s">
        <v>1628</v>
      </c>
      <c r="D78" s="748" t="s">
        <v>1482</v>
      </c>
      <c r="E78" s="748" t="s">
        <v>1629</v>
      </c>
      <c r="F78" s="752"/>
      <c r="G78" s="752"/>
      <c r="H78" s="766">
        <v>0</v>
      </c>
      <c r="I78" s="752">
        <v>1</v>
      </c>
      <c r="J78" s="752">
        <v>92.199999999999974</v>
      </c>
      <c r="K78" s="766">
        <v>1</v>
      </c>
      <c r="L78" s="752">
        <v>1</v>
      </c>
      <c r="M78" s="753">
        <v>92.199999999999974</v>
      </c>
    </row>
    <row r="79" spans="1:13" ht="14.4" customHeight="1" x14ac:dyDescent="0.3">
      <c r="A79" s="747" t="s">
        <v>586</v>
      </c>
      <c r="B79" s="748" t="s">
        <v>1480</v>
      </c>
      <c r="C79" s="748" t="s">
        <v>1630</v>
      </c>
      <c r="D79" s="748" t="s">
        <v>1631</v>
      </c>
      <c r="E79" s="748" t="s">
        <v>1632</v>
      </c>
      <c r="F79" s="752"/>
      <c r="G79" s="752"/>
      <c r="H79" s="766">
        <v>0</v>
      </c>
      <c r="I79" s="752">
        <v>1</v>
      </c>
      <c r="J79" s="752">
        <v>112.28000000000003</v>
      </c>
      <c r="K79" s="766">
        <v>1</v>
      </c>
      <c r="L79" s="752">
        <v>1</v>
      </c>
      <c r="M79" s="753">
        <v>112.28000000000003</v>
      </c>
    </row>
    <row r="80" spans="1:13" ht="14.4" customHeight="1" x14ac:dyDescent="0.3">
      <c r="A80" s="747" t="s">
        <v>586</v>
      </c>
      <c r="B80" s="748" t="s">
        <v>1480</v>
      </c>
      <c r="C80" s="748" t="s">
        <v>1633</v>
      </c>
      <c r="D80" s="748" t="s">
        <v>1482</v>
      </c>
      <c r="E80" s="748" t="s">
        <v>1634</v>
      </c>
      <c r="F80" s="752"/>
      <c r="G80" s="752"/>
      <c r="H80" s="766">
        <v>0</v>
      </c>
      <c r="I80" s="752">
        <v>1</v>
      </c>
      <c r="J80" s="752">
        <v>77.75</v>
      </c>
      <c r="K80" s="766">
        <v>1</v>
      </c>
      <c r="L80" s="752">
        <v>1</v>
      </c>
      <c r="M80" s="753">
        <v>77.75</v>
      </c>
    </row>
    <row r="81" spans="1:13" ht="14.4" customHeight="1" x14ac:dyDescent="0.3">
      <c r="A81" s="747" t="s">
        <v>586</v>
      </c>
      <c r="B81" s="748" t="s">
        <v>1484</v>
      </c>
      <c r="C81" s="748" t="s">
        <v>1485</v>
      </c>
      <c r="D81" s="748" t="s">
        <v>821</v>
      </c>
      <c r="E81" s="748" t="s">
        <v>1486</v>
      </c>
      <c r="F81" s="752"/>
      <c r="G81" s="752"/>
      <c r="H81" s="766">
        <v>0</v>
      </c>
      <c r="I81" s="752">
        <v>7</v>
      </c>
      <c r="J81" s="752">
        <v>1169.52</v>
      </c>
      <c r="K81" s="766">
        <v>1</v>
      </c>
      <c r="L81" s="752">
        <v>7</v>
      </c>
      <c r="M81" s="753">
        <v>1169.52</v>
      </c>
    </row>
    <row r="82" spans="1:13" ht="14.4" customHeight="1" x14ac:dyDescent="0.3">
      <c r="A82" s="747" t="s">
        <v>586</v>
      </c>
      <c r="B82" s="748" t="s">
        <v>1635</v>
      </c>
      <c r="C82" s="748" t="s">
        <v>1636</v>
      </c>
      <c r="D82" s="748" t="s">
        <v>1637</v>
      </c>
      <c r="E82" s="748" t="s">
        <v>1638</v>
      </c>
      <c r="F82" s="752"/>
      <c r="G82" s="752"/>
      <c r="H82" s="766">
        <v>0</v>
      </c>
      <c r="I82" s="752">
        <v>2</v>
      </c>
      <c r="J82" s="752">
        <v>917.4</v>
      </c>
      <c r="K82" s="766">
        <v>1</v>
      </c>
      <c r="L82" s="752">
        <v>2</v>
      </c>
      <c r="M82" s="753">
        <v>917.4</v>
      </c>
    </row>
    <row r="83" spans="1:13" ht="14.4" customHeight="1" x14ac:dyDescent="0.3">
      <c r="A83" s="747" t="s">
        <v>586</v>
      </c>
      <c r="B83" s="748" t="s">
        <v>1639</v>
      </c>
      <c r="C83" s="748" t="s">
        <v>1640</v>
      </c>
      <c r="D83" s="748" t="s">
        <v>1641</v>
      </c>
      <c r="E83" s="748" t="s">
        <v>1642</v>
      </c>
      <c r="F83" s="752"/>
      <c r="G83" s="752"/>
      <c r="H83" s="766">
        <v>0</v>
      </c>
      <c r="I83" s="752">
        <v>11</v>
      </c>
      <c r="J83" s="752">
        <v>1358.44</v>
      </c>
      <c r="K83" s="766">
        <v>1</v>
      </c>
      <c r="L83" s="752">
        <v>11</v>
      </c>
      <c r="M83" s="753">
        <v>1358.44</v>
      </c>
    </row>
    <row r="84" spans="1:13" ht="14.4" customHeight="1" x14ac:dyDescent="0.3">
      <c r="A84" s="747" t="s">
        <v>586</v>
      </c>
      <c r="B84" s="748" t="s">
        <v>1492</v>
      </c>
      <c r="C84" s="748" t="s">
        <v>1493</v>
      </c>
      <c r="D84" s="748" t="s">
        <v>1494</v>
      </c>
      <c r="E84" s="748" t="s">
        <v>1495</v>
      </c>
      <c r="F84" s="752">
        <v>199</v>
      </c>
      <c r="G84" s="752">
        <v>5418.33</v>
      </c>
      <c r="H84" s="766">
        <v>1</v>
      </c>
      <c r="I84" s="752"/>
      <c r="J84" s="752"/>
      <c r="K84" s="766">
        <v>0</v>
      </c>
      <c r="L84" s="752">
        <v>199</v>
      </c>
      <c r="M84" s="753">
        <v>5418.33</v>
      </c>
    </row>
    <row r="85" spans="1:13" ht="14.4" customHeight="1" x14ac:dyDescent="0.3">
      <c r="A85" s="747" t="s">
        <v>586</v>
      </c>
      <c r="B85" s="748" t="s">
        <v>1492</v>
      </c>
      <c r="C85" s="748" t="s">
        <v>1643</v>
      </c>
      <c r="D85" s="748" t="s">
        <v>1644</v>
      </c>
      <c r="E85" s="748" t="s">
        <v>1645</v>
      </c>
      <c r="F85" s="752">
        <v>1</v>
      </c>
      <c r="G85" s="752">
        <v>456.85</v>
      </c>
      <c r="H85" s="766">
        <v>1</v>
      </c>
      <c r="I85" s="752"/>
      <c r="J85" s="752"/>
      <c r="K85" s="766">
        <v>0</v>
      </c>
      <c r="L85" s="752">
        <v>1</v>
      </c>
      <c r="M85" s="753">
        <v>456.85</v>
      </c>
    </row>
    <row r="86" spans="1:13" ht="14.4" customHeight="1" x14ac:dyDescent="0.3">
      <c r="A86" s="747" t="s">
        <v>586</v>
      </c>
      <c r="B86" s="748" t="s">
        <v>1496</v>
      </c>
      <c r="C86" s="748" t="s">
        <v>1646</v>
      </c>
      <c r="D86" s="748" t="s">
        <v>1498</v>
      </c>
      <c r="E86" s="748" t="s">
        <v>1647</v>
      </c>
      <c r="F86" s="752"/>
      <c r="G86" s="752"/>
      <c r="H86" s="766">
        <v>0</v>
      </c>
      <c r="I86" s="752">
        <v>20.399999999999999</v>
      </c>
      <c r="J86" s="752">
        <v>3141.6</v>
      </c>
      <c r="K86" s="766">
        <v>1</v>
      </c>
      <c r="L86" s="752">
        <v>20.399999999999999</v>
      </c>
      <c r="M86" s="753">
        <v>3141.6</v>
      </c>
    </row>
    <row r="87" spans="1:13" ht="14.4" customHeight="1" x14ac:dyDescent="0.3">
      <c r="A87" s="747" t="s">
        <v>586</v>
      </c>
      <c r="B87" s="748" t="s">
        <v>1496</v>
      </c>
      <c r="C87" s="748" t="s">
        <v>1497</v>
      </c>
      <c r="D87" s="748" t="s">
        <v>1498</v>
      </c>
      <c r="E87" s="748" t="s">
        <v>1499</v>
      </c>
      <c r="F87" s="752"/>
      <c r="G87" s="752"/>
      <c r="H87" s="766">
        <v>0</v>
      </c>
      <c r="I87" s="752">
        <v>23.7</v>
      </c>
      <c r="J87" s="752">
        <v>6230.7299999999987</v>
      </c>
      <c r="K87" s="766">
        <v>1</v>
      </c>
      <c r="L87" s="752">
        <v>23.7</v>
      </c>
      <c r="M87" s="753">
        <v>6230.7299999999987</v>
      </c>
    </row>
    <row r="88" spans="1:13" ht="14.4" customHeight="1" x14ac:dyDescent="0.3">
      <c r="A88" s="747" t="s">
        <v>586</v>
      </c>
      <c r="B88" s="748" t="s">
        <v>1504</v>
      </c>
      <c r="C88" s="748" t="s">
        <v>1505</v>
      </c>
      <c r="D88" s="748" t="s">
        <v>1506</v>
      </c>
      <c r="E88" s="748" t="s">
        <v>1507</v>
      </c>
      <c r="F88" s="752"/>
      <c r="G88" s="752"/>
      <c r="H88" s="766">
        <v>0</v>
      </c>
      <c r="I88" s="752">
        <v>6.4</v>
      </c>
      <c r="J88" s="752">
        <v>2427.7139999999999</v>
      </c>
      <c r="K88" s="766">
        <v>1</v>
      </c>
      <c r="L88" s="752">
        <v>6.4</v>
      </c>
      <c r="M88" s="753">
        <v>2427.7139999999999</v>
      </c>
    </row>
    <row r="89" spans="1:13" ht="14.4" customHeight="1" x14ac:dyDescent="0.3">
      <c r="A89" s="747" t="s">
        <v>586</v>
      </c>
      <c r="B89" s="748" t="s">
        <v>1514</v>
      </c>
      <c r="C89" s="748" t="s">
        <v>1517</v>
      </c>
      <c r="D89" s="748" t="s">
        <v>617</v>
      </c>
      <c r="E89" s="748" t="s">
        <v>867</v>
      </c>
      <c r="F89" s="752"/>
      <c r="G89" s="752"/>
      <c r="H89" s="766">
        <v>0</v>
      </c>
      <c r="I89" s="752">
        <v>1</v>
      </c>
      <c r="J89" s="752">
        <v>104.33999999999996</v>
      </c>
      <c r="K89" s="766">
        <v>1</v>
      </c>
      <c r="L89" s="752">
        <v>1</v>
      </c>
      <c r="M89" s="753">
        <v>104.33999999999996</v>
      </c>
    </row>
    <row r="90" spans="1:13" ht="14.4" customHeight="1" x14ac:dyDescent="0.3">
      <c r="A90" s="747" t="s">
        <v>586</v>
      </c>
      <c r="B90" s="748" t="s">
        <v>1648</v>
      </c>
      <c r="C90" s="748" t="s">
        <v>1649</v>
      </c>
      <c r="D90" s="748" t="s">
        <v>866</v>
      </c>
      <c r="E90" s="748" t="s">
        <v>867</v>
      </c>
      <c r="F90" s="752"/>
      <c r="G90" s="752"/>
      <c r="H90" s="766">
        <v>0</v>
      </c>
      <c r="I90" s="752">
        <v>1</v>
      </c>
      <c r="J90" s="752">
        <v>16.200000000000003</v>
      </c>
      <c r="K90" s="766">
        <v>1</v>
      </c>
      <c r="L90" s="752">
        <v>1</v>
      </c>
      <c r="M90" s="753">
        <v>16.200000000000003</v>
      </c>
    </row>
    <row r="91" spans="1:13" ht="14.4" customHeight="1" x14ac:dyDescent="0.3">
      <c r="A91" s="747" t="s">
        <v>586</v>
      </c>
      <c r="B91" s="748" t="s">
        <v>1650</v>
      </c>
      <c r="C91" s="748" t="s">
        <v>1651</v>
      </c>
      <c r="D91" s="748" t="s">
        <v>1652</v>
      </c>
      <c r="E91" s="748" t="s">
        <v>1653</v>
      </c>
      <c r="F91" s="752"/>
      <c r="G91" s="752"/>
      <c r="H91" s="766">
        <v>0</v>
      </c>
      <c r="I91" s="752">
        <v>2</v>
      </c>
      <c r="J91" s="752">
        <v>86.84</v>
      </c>
      <c r="K91" s="766">
        <v>1</v>
      </c>
      <c r="L91" s="752">
        <v>2</v>
      </c>
      <c r="M91" s="753">
        <v>86.84</v>
      </c>
    </row>
    <row r="92" spans="1:13" ht="14.4" customHeight="1" x14ac:dyDescent="0.3">
      <c r="A92" s="747" t="s">
        <v>586</v>
      </c>
      <c r="B92" s="748" t="s">
        <v>1521</v>
      </c>
      <c r="C92" s="748" t="s">
        <v>1522</v>
      </c>
      <c r="D92" s="748" t="s">
        <v>1523</v>
      </c>
      <c r="E92" s="748" t="s">
        <v>1524</v>
      </c>
      <c r="F92" s="752"/>
      <c r="G92" s="752"/>
      <c r="H92" s="766">
        <v>0</v>
      </c>
      <c r="I92" s="752">
        <v>163</v>
      </c>
      <c r="J92" s="752">
        <v>5456.01</v>
      </c>
      <c r="K92" s="766">
        <v>1</v>
      </c>
      <c r="L92" s="752">
        <v>163</v>
      </c>
      <c r="M92" s="753">
        <v>5456.01</v>
      </c>
    </row>
    <row r="93" spans="1:13" ht="14.4" customHeight="1" x14ac:dyDescent="0.3">
      <c r="A93" s="747" t="s">
        <v>586</v>
      </c>
      <c r="B93" s="748" t="s">
        <v>1521</v>
      </c>
      <c r="C93" s="748" t="s">
        <v>1525</v>
      </c>
      <c r="D93" s="748" t="s">
        <v>1526</v>
      </c>
      <c r="E93" s="748" t="s">
        <v>1527</v>
      </c>
      <c r="F93" s="752"/>
      <c r="G93" s="752"/>
      <c r="H93" s="766">
        <v>0</v>
      </c>
      <c r="I93" s="752">
        <v>6</v>
      </c>
      <c r="J93" s="752">
        <v>303.83999999999997</v>
      </c>
      <c r="K93" s="766">
        <v>1</v>
      </c>
      <c r="L93" s="752">
        <v>6</v>
      </c>
      <c r="M93" s="753">
        <v>303.83999999999997</v>
      </c>
    </row>
    <row r="94" spans="1:13" ht="14.4" customHeight="1" x14ac:dyDescent="0.3">
      <c r="A94" s="747" t="s">
        <v>586</v>
      </c>
      <c r="B94" s="748" t="s">
        <v>1521</v>
      </c>
      <c r="C94" s="748" t="s">
        <v>1528</v>
      </c>
      <c r="D94" s="748" t="s">
        <v>1526</v>
      </c>
      <c r="E94" s="748" t="s">
        <v>1529</v>
      </c>
      <c r="F94" s="752"/>
      <c r="G94" s="752"/>
      <c r="H94" s="766">
        <v>0</v>
      </c>
      <c r="I94" s="752">
        <v>76</v>
      </c>
      <c r="J94" s="752">
        <v>3848.94</v>
      </c>
      <c r="K94" s="766">
        <v>1</v>
      </c>
      <c r="L94" s="752">
        <v>76</v>
      </c>
      <c r="M94" s="753">
        <v>3848.94</v>
      </c>
    </row>
    <row r="95" spans="1:13" ht="14.4" customHeight="1" x14ac:dyDescent="0.3">
      <c r="A95" s="747" t="s">
        <v>586</v>
      </c>
      <c r="B95" s="748" t="s">
        <v>1530</v>
      </c>
      <c r="C95" s="748" t="s">
        <v>1534</v>
      </c>
      <c r="D95" s="748" t="s">
        <v>1535</v>
      </c>
      <c r="E95" s="748" t="s">
        <v>1536</v>
      </c>
      <c r="F95" s="752"/>
      <c r="G95" s="752"/>
      <c r="H95" s="766">
        <v>0</v>
      </c>
      <c r="I95" s="752">
        <v>1</v>
      </c>
      <c r="J95" s="752">
        <v>58.25</v>
      </c>
      <c r="K95" s="766">
        <v>1</v>
      </c>
      <c r="L95" s="752">
        <v>1</v>
      </c>
      <c r="M95" s="753">
        <v>58.25</v>
      </c>
    </row>
    <row r="96" spans="1:13" ht="14.4" customHeight="1" x14ac:dyDescent="0.3">
      <c r="A96" s="747" t="s">
        <v>586</v>
      </c>
      <c r="B96" s="748" t="s">
        <v>1654</v>
      </c>
      <c r="C96" s="748" t="s">
        <v>1655</v>
      </c>
      <c r="D96" s="748" t="s">
        <v>1656</v>
      </c>
      <c r="E96" s="748" t="s">
        <v>1657</v>
      </c>
      <c r="F96" s="752"/>
      <c r="G96" s="752"/>
      <c r="H96" s="766">
        <v>0</v>
      </c>
      <c r="I96" s="752">
        <v>1</v>
      </c>
      <c r="J96" s="752">
        <v>65.439999999999984</v>
      </c>
      <c r="K96" s="766">
        <v>1</v>
      </c>
      <c r="L96" s="752">
        <v>1</v>
      </c>
      <c r="M96" s="753">
        <v>65.439999999999984</v>
      </c>
    </row>
    <row r="97" spans="1:13" ht="14.4" customHeight="1" x14ac:dyDescent="0.3">
      <c r="A97" s="747" t="s">
        <v>586</v>
      </c>
      <c r="B97" s="748" t="s">
        <v>1658</v>
      </c>
      <c r="C97" s="748" t="s">
        <v>1659</v>
      </c>
      <c r="D97" s="748" t="s">
        <v>1660</v>
      </c>
      <c r="E97" s="748" t="s">
        <v>1661</v>
      </c>
      <c r="F97" s="752">
        <v>1</v>
      </c>
      <c r="G97" s="752">
        <v>111.27</v>
      </c>
      <c r="H97" s="766">
        <v>1</v>
      </c>
      <c r="I97" s="752"/>
      <c r="J97" s="752"/>
      <c r="K97" s="766">
        <v>0</v>
      </c>
      <c r="L97" s="752">
        <v>1</v>
      </c>
      <c r="M97" s="753">
        <v>111.27</v>
      </c>
    </row>
    <row r="98" spans="1:13" ht="14.4" customHeight="1" x14ac:dyDescent="0.3">
      <c r="A98" s="747" t="s">
        <v>586</v>
      </c>
      <c r="B98" s="748" t="s">
        <v>1662</v>
      </c>
      <c r="C98" s="748" t="s">
        <v>1663</v>
      </c>
      <c r="D98" s="748" t="s">
        <v>1664</v>
      </c>
      <c r="E98" s="748" t="s">
        <v>1665</v>
      </c>
      <c r="F98" s="752"/>
      <c r="G98" s="752"/>
      <c r="H98" s="766">
        <v>0</v>
      </c>
      <c r="I98" s="752">
        <v>1</v>
      </c>
      <c r="J98" s="752">
        <v>62.03</v>
      </c>
      <c r="K98" s="766">
        <v>1</v>
      </c>
      <c r="L98" s="752">
        <v>1</v>
      </c>
      <c r="M98" s="753">
        <v>62.03</v>
      </c>
    </row>
    <row r="99" spans="1:13" ht="14.4" customHeight="1" x14ac:dyDescent="0.3">
      <c r="A99" s="747" t="s">
        <v>586</v>
      </c>
      <c r="B99" s="748" t="s">
        <v>1537</v>
      </c>
      <c r="C99" s="748" t="s">
        <v>1538</v>
      </c>
      <c r="D99" s="748" t="s">
        <v>1539</v>
      </c>
      <c r="E99" s="748" t="s">
        <v>1540</v>
      </c>
      <c r="F99" s="752"/>
      <c r="G99" s="752"/>
      <c r="H99" s="766">
        <v>0</v>
      </c>
      <c r="I99" s="752">
        <v>1</v>
      </c>
      <c r="J99" s="752">
        <v>19.59</v>
      </c>
      <c r="K99" s="766">
        <v>1</v>
      </c>
      <c r="L99" s="752">
        <v>1</v>
      </c>
      <c r="M99" s="753">
        <v>19.59</v>
      </c>
    </row>
    <row r="100" spans="1:13" ht="14.4" customHeight="1" x14ac:dyDescent="0.3">
      <c r="A100" s="747" t="s">
        <v>586</v>
      </c>
      <c r="B100" s="748" t="s">
        <v>1666</v>
      </c>
      <c r="C100" s="748" t="s">
        <v>1667</v>
      </c>
      <c r="D100" s="748" t="s">
        <v>1668</v>
      </c>
      <c r="E100" s="748" t="s">
        <v>1669</v>
      </c>
      <c r="F100" s="752"/>
      <c r="G100" s="752"/>
      <c r="H100" s="766">
        <v>0</v>
      </c>
      <c r="I100" s="752">
        <v>1</v>
      </c>
      <c r="J100" s="752">
        <v>89.749999999999972</v>
      </c>
      <c r="K100" s="766">
        <v>1</v>
      </c>
      <c r="L100" s="752">
        <v>1</v>
      </c>
      <c r="M100" s="753">
        <v>89.749999999999972</v>
      </c>
    </row>
    <row r="101" spans="1:13" ht="14.4" customHeight="1" x14ac:dyDescent="0.3">
      <c r="A101" s="747" t="s">
        <v>586</v>
      </c>
      <c r="B101" s="748" t="s">
        <v>1544</v>
      </c>
      <c r="C101" s="748" t="s">
        <v>1545</v>
      </c>
      <c r="D101" s="748" t="s">
        <v>815</v>
      </c>
      <c r="E101" s="748" t="s">
        <v>1546</v>
      </c>
      <c r="F101" s="752"/>
      <c r="G101" s="752"/>
      <c r="H101" s="766">
        <v>0</v>
      </c>
      <c r="I101" s="752">
        <v>1</v>
      </c>
      <c r="J101" s="752">
        <v>21.960000000000004</v>
      </c>
      <c r="K101" s="766">
        <v>1</v>
      </c>
      <c r="L101" s="752">
        <v>1</v>
      </c>
      <c r="M101" s="753">
        <v>21.960000000000004</v>
      </c>
    </row>
    <row r="102" spans="1:13" ht="14.4" customHeight="1" x14ac:dyDescent="0.3">
      <c r="A102" s="747" t="s">
        <v>586</v>
      </c>
      <c r="B102" s="748" t="s">
        <v>1544</v>
      </c>
      <c r="C102" s="748" t="s">
        <v>1547</v>
      </c>
      <c r="D102" s="748" t="s">
        <v>815</v>
      </c>
      <c r="E102" s="748" t="s">
        <v>1548</v>
      </c>
      <c r="F102" s="752"/>
      <c r="G102" s="752"/>
      <c r="H102" s="766">
        <v>0</v>
      </c>
      <c r="I102" s="752">
        <v>2</v>
      </c>
      <c r="J102" s="752">
        <v>90.980000000000018</v>
      </c>
      <c r="K102" s="766">
        <v>1</v>
      </c>
      <c r="L102" s="752">
        <v>2</v>
      </c>
      <c r="M102" s="753">
        <v>90.980000000000018</v>
      </c>
    </row>
    <row r="103" spans="1:13" ht="14.4" customHeight="1" x14ac:dyDescent="0.3">
      <c r="A103" s="747" t="s">
        <v>586</v>
      </c>
      <c r="B103" s="748" t="s">
        <v>1549</v>
      </c>
      <c r="C103" s="748" t="s">
        <v>1550</v>
      </c>
      <c r="D103" s="748" t="s">
        <v>634</v>
      </c>
      <c r="E103" s="748" t="s">
        <v>1551</v>
      </c>
      <c r="F103" s="752"/>
      <c r="G103" s="752"/>
      <c r="H103" s="766">
        <v>0</v>
      </c>
      <c r="I103" s="752">
        <v>1</v>
      </c>
      <c r="J103" s="752">
        <v>19.82</v>
      </c>
      <c r="K103" s="766">
        <v>1</v>
      </c>
      <c r="L103" s="752">
        <v>1</v>
      </c>
      <c r="M103" s="753">
        <v>19.82</v>
      </c>
    </row>
    <row r="104" spans="1:13" ht="14.4" customHeight="1" x14ac:dyDescent="0.3">
      <c r="A104" s="747" t="s">
        <v>586</v>
      </c>
      <c r="B104" s="748" t="s">
        <v>1670</v>
      </c>
      <c r="C104" s="748" t="s">
        <v>1671</v>
      </c>
      <c r="D104" s="748" t="s">
        <v>1672</v>
      </c>
      <c r="E104" s="748" t="s">
        <v>1673</v>
      </c>
      <c r="F104" s="752"/>
      <c r="G104" s="752"/>
      <c r="H104" s="766">
        <v>0</v>
      </c>
      <c r="I104" s="752">
        <v>1</v>
      </c>
      <c r="J104" s="752">
        <v>50.640000547830518</v>
      </c>
      <c r="K104" s="766">
        <v>1</v>
      </c>
      <c r="L104" s="752">
        <v>1</v>
      </c>
      <c r="M104" s="753">
        <v>50.640000547830518</v>
      </c>
    </row>
    <row r="105" spans="1:13" ht="14.4" customHeight="1" x14ac:dyDescent="0.3">
      <c r="A105" s="747" t="s">
        <v>586</v>
      </c>
      <c r="B105" s="748" t="s">
        <v>1555</v>
      </c>
      <c r="C105" s="748" t="s">
        <v>1556</v>
      </c>
      <c r="D105" s="748" t="s">
        <v>806</v>
      </c>
      <c r="E105" s="748" t="s">
        <v>1557</v>
      </c>
      <c r="F105" s="752"/>
      <c r="G105" s="752"/>
      <c r="H105" s="766">
        <v>0</v>
      </c>
      <c r="I105" s="752">
        <v>1</v>
      </c>
      <c r="J105" s="752">
        <v>49.83</v>
      </c>
      <c r="K105" s="766">
        <v>1</v>
      </c>
      <c r="L105" s="752">
        <v>1</v>
      </c>
      <c r="M105" s="753">
        <v>49.83</v>
      </c>
    </row>
    <row r="106" spans="1:13" ht="14.4" customHeight="1" x14ac:dyDescent="0.3">
      <c r="A106" s="747" t="s">
        <v>586</v>
      </c>
      <c r="B106" s="748" t="s">
        <v>1674</v>
      </c>
      <c r="C106" s="748" t="s">
        <v>1675</v>
      </c>
      <c r="D106" s="748" t="s">
        <v>1011</v>
      </c>
      <c r="E106" s="748" t="s">
        <v>1012</v>
      </c>
      <c r="F106" s="752"/>
      <c r="G106" s="752"/>
      <c r="H106" s="766">
        <v>0</v>
      </c>
      <c r="I106" s="752">
        <v>1</v>
      </c>
      <c r="J106" s="752">
        <v>131.25</v>
      </c>
      <c r="K106" s="766">
        <v>1</v>
      </c>
      <c r="L106" s="752">
        <v>1</v>
      </c>
      <c r="M106" s="753">
        <v>131.25</v>
      </c>
    </row>
    <row r="107" spans="1:13" ht="14.4" customHeight="1" x14ac:dyDescent="0.3">
      <c r="A107" s="747" t="s">
        <v>589</v>
      </c>
      <c r="B107" s="748" t="s">
        <v>1475</v>
      </c>
      <c r="C107" s="748" t="s">
        <v>1476</v>
      </c>
      <c r="D107" s="748" t="s">
        <v>648</v>
      </c>
      <c r="E107" s="748" t="s">
        <v>1477</v>
      </c>
      <c r="F107" s="752"/>
      <c r="G107" s="752"/>
      <c r="H107" s="766">
        <v>0</v>
      </c>
      <c r="I107" s="752">
        <v>25</v>
      </c>
      <c r="J107" s="752">
        <v>606.5</v>
      </c>
      <c r="K107" s="766">
        <v>1</v>
      </c>
      <c r="L107" s="752">
        <v>25</v>
      </c>
      <c r="M107" s="753">
        <v>606.5</v>
      </c>
    </row>
    <row r="108" spans="1:13" ht="14.4" customHeight="1" x14ac:dyDescent="0.3">
      <c r="A108" s="747" t="s">
        <v>589</v>
      </c>
      <c r="B108" s="748" t="s">
        <v>1521</v>
      </c>
      <c r="C108" s="748" t="s">
        <v>1528</v>
      </c>
      <c r="D108" s="748" t="s">
        <v>1526</v>
      </c>
      <c r="E108" s="748" t="s">
        <v>1529</v>
      </c>
      <c r="F108" s="752"/>
      <c r="G108" s="752"/>
      <c r="H108" s="766">
        <v>0</v>
      </c>
      <c r="I108" s="752">
        <v>1</v>
      </c>
      <c r="J108" s="752">
        <v>50.64</v>
      </c>
      <c r="K108" s="766">
        <v>1</v>
      </c>
      <c r="L108" s="752">
        <v>1</v>
      </c>
      <c r="M108" s="753">
        <v>50.64</v>
      </c>
    </row>
    <row r="109" spans="1:13" ht="14.4" customHeight="1" x14ac:dyDescent="0.3">
      <c r="A109" s="747" t="s">
        <v>592</v>
      </c>
      <c r="B109" s="748" t="s">
        <v>1432</v>
      </c>
      <c r="C109" s="748" t="s">
        <v>1433</v>
      </c>
      <c r="D109" s="748" t="s">
        <v>640</v>
      </c>
      <c r="E109" s="748" t="s">
        <v>1434</v>
      </c>
      <c r="F109" s="752"/>
      <c r="G109" s="752"/>
      <c r="H109" s="766">
        <v>0</v>
      </c>
      <c r="I109" s="752">
        <v>1000</v>
      </c>
      <c r="J109" s="752">
        <v>16587.419999999998</v>
      </c>
      <c r="K109" s="766">
        <v>1</v>
      </c>
      <c r="L109" s="752">
        <v>1000</v>
      </c>
      <c r="M109" s="753">
        <v>16587.419999999998</v>
      </c>
    </row>
    <row r="110" spans="1:13" ht="14.4" customHeight="1" x14ac:dyDescent="0.3">
      <c r="A110" s="747" t="s">
        <v>592</v>
      </c>
      <c r="B110" s="748" t="s">
        <v>1432</v>
      </c>
      <c r="C110" s="748" t="s">
        <v>1676</v>
      </c>
      <c r="D110" s="748" t="s">
        <v>1436</v>
      </c>
      <c r="E110" s="748" t="s">
        <v>1677</v>
      </c>
      <c r="F110" s="752"/>
      <c r="G110" s="752"/>
      <c r="H110" s="766">
        <v>0</v>
      </c>
      <c r="I110" s="752">
        <v>1</v>
      </c>
      <c r="J110" s="752">
        <v>26.459999999999997</v>
      </c>
      <c r="K110" s="766">
        <v>1</v>
      </c>
      <c r="L110" s="752">
        <v>1</v>
      </c>
      <c r="M110" s="753">
        <v>26.459999999999997</v>
      </c>
    </row>
    <row r="111" spans="1:13" ht="14.4" customHeight="1" x14ac:dyDescent="0.3">
      <c r="A111" s="747" t="s">
        <v>592</v>
      </c>
      <c r="B111" s="748" t="s">
        <v>1678</v>
      </c>
      <c r="C111" s="748" t="s">
        <v>1679</v>
      </c>
      <c r="D111" s="748" t="s">
        <v>1680</v>
      </c>
      <c r="E111" s="748" t="s">
        <v>1681</v>
      </c>
      <c r="F111" s="752"/>
      <c r="G111" s="752"/>
      <c r="H111" s="766">
        <v>0</v>
      </c>
      <c r="I111" s="752">
        <v>5</v>
      </c>
      <c r="J111" s="752">
        <v>1369.5</v>
      </c>
      <c r="K111" s="766">
        <v>1</v>
      </c>
      <c r="L111" s="752">
        <v>5</v>
      </c>
      <c r="M111" s="753">
        <v>1369.5</v>
      </c>
    </row>
    <row r="112" spans="1:13" ht="14.4" customHeight="1" x14ac:dyDescent="0.3">
      <c r="A112" s="747" t="s">
        <v>592</v>
      </c>
      <c r="B112" s="748" t="s">
        <v>1438</v>
      </c>
      <c r="C112" s="748" t="s">
        <v>1682</v>
      </c>
      <c r="D112" s="748" t="s">
        <v>668</v>
      </c>
      <c r="E112" s="748" t="s">
        <v>1683</v>
      </c>
      <c r="F112" s="752"/>
      <c r="G112" s="752"/>
      <c r="H112" s="766">
        <v>0</v>
      </c>
      <c r="I112" s="752">
        <v>5</v>
      </c>
      <c r="J112" s="752">
        <v>259.7999999999999</v>
      </c>
      <c r="K112" s="766">
        <v>1</v>
      </c>
      <c r="L112" s="752">
        <v>5</v>
      </c>
      <c r="M112" s="753">
        <v>259.7999999999999</v>
      </c>
    </row>
    <row r="113" spans="1:13" ht="14.4" customHeight="1" x14ac:dyDescent="0.3">
      <c r="A113" s="747" t="s">
        <v>592</v>
      </c>
      <c r="B113" s="748" t="s">
        <v>1441</v>
      </c>
      <c r="C113" s="748" t="s">
        <v>1442</v>
      </c>
      <c r="D113" s="748" t="s">
        <v>774</v>
      </c>
      <c r="E113" s="748" t="s">
        <v>1443</v>
      </c>
      <c r="F113" s="752"/>
      <c r="G113" s="752"/>
      <c r="H113" s="766">
        <v>0</v>
      </c>
      <c r="I113" s="752">
        <v>5</v>
      </c>
      <c r="J113" s="752">
        <v>518.84999999999991</v>
      </c>
      <c r="K113" s="766">
        <v>1</v>
      </c>
      <c r="L113" s="752">
        <v>5</v>
      </c>
      <c r="M113" s="753">
        <v>518.84999999999991</v>
      </c>
    </row>
    <row r="114" spans="1:13" ht="14.4" customHeight="1" x14ac:dyDescent="0.3">
      <c r="A114" s="747" t="s">
        <v>592</v>
      </c>
      <c r="B114" s="748" t="s">
        <v>1684</v>
      </c>
      <c r="C114" s="748" t="s">
        <v>1685</v>
      </c>
      <c r="D114" s="748" t="s">
        <v>1686</v>
      </c>
      <c r="E114" s="748" t="s">
        <v>1687</v>
      </c>
      <c r="F114" s="752"/>
      <c r="G114" s="752"/>
      <c r="H114" s="766">
        <v>0</v>
      </c>
      <c r="I114" s="752">
        <v>1</v>
      </c>
      <c r="J114" s="752">
        <v>162.15</v>
      </c>
      <c r="K114" s="766">
        <v>1</v>
      </c>
      <c r="L114" s="752">
        <v>1</v>
      </c>
      <c r="M114" s="753">
        <v>162.15</v>
      </c>
    </row>
    <row r="115" spans="1:13" ht="14.4" customHeight="1" x14ac:dyDescent="0.3">
      <c r="A115" s="747" t="s">
        <v>592</v>
      </c>
      <c r="B115" s="748" t="s">
        <v>1563</v>
      </c>
      <c r="C115" s="748" t="s">
        <v>1564</v>
      </c>
      <c r="D115" s="748" t="s">
        <v>1565</v>
      </c>
      <c r="E115" s="748" t="s">
        <v>940</v>
      </c>
      <c r="F115" s="752"/>
      <c r="G115" s="752"/>
      <c r="H115" s="766">
        <v>0</v>
      </c>
      <c r="I115" s="752">
        <v>2</v>
      </c>
      <c r="J115" s="752">
        <v>58.120000000000026</v>
      </c>
      <c r="K115" s="766">
        <v>1</v>
      </c>
      <c r="L115" s="752">
        <v>2</v>
      </c>
      <c r="M115" s="753">
        <v>58.120000000000026</v>
      </c>
    </row>
    <row r="116" spans="1:13" ht="14.4" customHeight="1" x14ac:dyDescent="0.3">
      <c r="A116" s="747" t="s">
        <v>592</v>
      </c>
      <c r="B116" s="748" t="s">
        <v>1444</v>
      </c>
      <c r="C116" s="748" t="s">
        <v>1445</v>
      </c>
      <c r="D116" s="748" t="s">
        <v>687</v>
      </c>
      <c r="E116" s="748" t="s">
        <v>1446</v>
      </c>
      <c r="F116" s="752"/>
      <c r="G116" s="752"/>
      <c r="H116" s="766">
        <v>0</v>
      </c>
      <c r="I116" s="752">
        <v>8</v>
      </c>
      <c r="J116" s="752">
        <v>26400</v>
      </c>
      <c r="K116" s="766">
        <v>1</v>
      </c>
      <c r="L116" s="752">
        <v>8</v>
      </c>
      <c r="M116" s="753">
        <v>26400</v>
      </c>
    </row>
    <row r="117" spans="1:13" ht="14.4" customHeight="1" x14ac:dyDescent="0.3">
      <c r="A117" s="747" t="s">
        <v>592</v>
      </c>
      <c r="B117" s="748" t="s">
        <v>1688</v>
      </c>
      <c r="C117" s="748" t="s">
        <v>1689</v>
      </c>
      <c r="D117" s="748" t="s">
        <v>1690</v>
      </c>
      <c r="E117" s="748" t="s">
        <v>1691</v>
      </c>
      <c r="F117" s="752"/>
      <c r="G117" s="752"/>
      <c r="H117" s="766">
        <v>0</v>
      </c>
      <c r="I117" s="752">
        <v>1</v>
      </c>
      <c r="J117" s="752">
        <v>1566.26</v>
      </c>
      <c r="K117" s="766">
        <v>1</v>
      </c>
      <c r="L117" s="752">
        <v>1</v>
      </c>
      <c r="M117" s="753">
        <v>1566.26</v>
      </c>
    </row>
    <row r="118" spans="1:13" ht="14.4" customHeight="1" x14ac:dyDescent="0.3">
      <c r="A118" s="747" t="s">
        <v>592</v>
      </c>
      <c r="B118" s="748" t="s">
        <v>1692</v>
      </c>
      <c r="C118" s="748" t="s">
        <v>1693</v>
      </c>
      <c r="D118" s="748" t="s">
        <v>1089</v>
      </c>
      <c r="E118" s="748" t="s">
        <v>1694</v>
      </c>
      <c r="F118" s="752"/>
      <c r="G118" s="752"/>
      <c r="H118" s="766">
        <v>0</v>
      </c>
      <c r="I118" s="752">
        <v>20</v>
      </c>
      <c r="J118" s="752">
        <v>2568.8499999999995</v>
      </c>
      <c r="K118" s="766">
        <v>1</v>
      </c>
      <c r="L118" s="752">
        <v>20</v>
      </c>
      <c r="M118" s="753">
        <v>2568.8499999999995</v>
      </c>
    </row>
    <row r="119" spans="1:13" ht="14.4" customHeight="1" x14ac:dyDescent="0.3">
      <c r="A119" s="747" t="s">
        <v>592</v>
      </c>
      <c r="B119" s="748" t="s">
        <v>1692</v>
      </c>
      <c r="C119" s="748" t="s">
        <v>1695</v>
      </c>
      <c r="D119" s="748" t="s">
        <v>1089</v>
      </c>
      <c r="E119" s="748" t="s">
        <v>1696</v>
      </c>
      <c r="F119" s="752"/>
      <c r="G119" s="752"/>
      <c r="H119" s="766">
        <v>0</v>
      </c>
      <c r="I119" s="752">
        <v>1</v>
      </c>
      <c r="J119" s="752">
        <v>89.750002426010582</v>
      </c>
      <c r="K119" s="766">
        <v>1</v>
      </c>
      <c r="L119" s="752">
        <v>1</v>
      </c>
      <c r="M119" s="753">
        <v>89.750002426010582</v>
      </c>
    </row>
    <row r="120" spans="1:13" ht="14.4" customHeight="1" x14ac:dyDescent="0.3">
      <c r="A120" s="747" t="s">
        <v>592</v>
      </c>
      <c r="B120" s="748" t="s">
        <v>1692</v>
      </c>
      <c r="C120" s="748" t="s">
        <v>1697</v>
      </c>
      <c r="D120" s="748" t="s">
        <v>1220</v>
      </c>
      <c r="E120" s="748" t="s">
        <v>1698</v>
      </c>
      <c r="F120" s="752">
        <v>1</v>
      </c>
      <c r="G120" s="752">
        <v>72.700000000000031</v>
      </c>
      <c r="H120" s="766">
        <v>1</v>
      </c>
      <c r="I120" s="752"/>
      <c r="J120" s="752"/>
      <c r="K120" s="766">
        <v>0</v>
      </c>
      <c r="L120" s="752">
        <v>1</v>
      </c>
      <c r="M120" s="753">
        <v>72.700000000000031</v>
      </c>
    </row>
    <row r="121" spans="1:13" ht="14.4" customHeight="1" x14ac:dyDescent="0.3">
      <c r="A121" s="747" t="s">
        <v>592</v>
      </c>
      <c r="B121" s="748" t="s">
        <v>1699</v>
      </c>
      <c r="C121" s="748" t="s">
        <v>1700</v>
      </c>
      <c r="D121" s="748" t="s">
        <v>1701</v>
      </c>
      <c r="E121" s="748" t="s">
        <v>1702</v>
      </c>
      <c r="F121" s="752"/>
      <c r="G121" s="752"/>
      <c r="H121" s="766">
        <v>0</v>
      </c>
      <c r="I121" s="752">
        <v>3</v>
      </c>
      <c r="J121" s="752">
        <v>293.27999999999997</v>
      </c>
      <c r="K121" s="766">
        <v>1</v>
      </c>
      <c r="L121" s="752">
        <v>3</v>
      </c>
      <c r="M121" s="753">
        <v>293.27999999999997</v>
      </c>
    </row>
    <row r="122" spans="1:13" ht="14.4" customHeight="1" x14ac:dyDescent="0.3">
      <c r="A122" s="747" t="s">
        <v>592</v>
      </c>
      <c r="B122" s="748" t="s">
        <v>1703</v>
      </c>
      <c r="C122" s="748" t="s">
        <v>1704</v>
      </c>
      <c r="D122" s="748" t="s">
        <v>1128</v>
      </c>
      <c r="E122" s="748" t="s">
        <v>1129</v>
      </c>
      <c r="F122" s="752"/>
      <c r="G122" s="752"/>
      <c r="H122" s="766">
        <v>0</v>
      </c>
      <c r="I122" s="752">
        <v>45</v>
      </c>
      <c r="J122" s="752">
        <v>1817.8000000000002</v>
      </c>
      <c r="K122" s="766">
        <v>1</v>
      </c>
      <c r="L122" s="752">
        <v>45</v>
      </c>
      <c r="M122" s="753">
        <v>1817.8000000000002</v>
      </c>
    </row>
    <row r="123" spans="1:13" ht="14.4" customHeight="1" x14ac:dyDescent="0.3">
      <c r="A123" s="747" t="s">
        <v>592</v>
      </c>
      <c r="B123" s="748" t="s">
        <v>1453</v>
      </c>
      <c r="C123" s="748" t="s">
        <v>1454</v>
      </c>
      <c r="D123" s="748" t="s">
        <v>696</v>
      </c>
      <c r="E123" s="748" t="s">
        <v>1455</v>
      </c>
      <c r="F123" s="752"/>
      <c r="G123" s="752"/>
      <c r="H123" s="766">
        <v>0</v>
      </c>
      <c r="I123" s="752">
        <v>4</v>
      </c>
      <c r="J123" s="752">
        <v>173.32000000000002</v>
      </c>
      <c r="K123" s="766">
        <v>1</v>
      </c>
      <c r="L123" s="752">
        <v>4</v>
      </c>
      <c r="M123" s="753">
        <v>173.32000000000002</v>
      </c>
    </row>
    <row r="124" spans="1:13" ht="14.4" customHeight="1" x14ac:dyDescent="0.3">
      <c r="A124" s="747" t="s">
        <v>592</v>
      </c>
      <c r="B124" s="748" t="s">
        <v>1453</v>
      </c>
      <c r="C124" s="748" t="s">
        <v>1456</v>
      </c>
      <c r="D124" s="748" t="s">
        <v>696</v>
      </c>
      <c r="E124" s="748" t="s">
        <v>1457</v>
      </c>
      <c r="F124" s="752"/>
      <c r="G124" s="752"/>
      <c r="H124" s="766">
        <v>0</v>
      </c>
      <c r="I124" s="752">
        <v>17</v>
      </c>
      <c r="J124" s="752">
        <v>932.83999999999992</v>
      </c>
      <c r="K124" s="766">
        <v>1</v>
      </c>
      <c r="L124" s="752">
        <v>17</v>
      </c>
      <c r="M124" s="753">
        <v>932.83999999999992</v>
      </c>
    </row>
    <row r="125" spans="1:13" ht="14.4" customHeight="1" x14ac:dyDescent="0.3">
      <c r="A125" s="747" t="s">
        <v>592</v>
      </c>
      <c r="B125" s="748" t="s">
        <v>1579</v>
      </c>
      <c r="C125" s="748" t="s">
        <v>1705</v>
      </c>
      <c r="D125" s="748" t="s">
        <v>1706</v>
      </c>
      <c r="E125" s="748" t="s">
        <v>1707</v>
      </c>
      <c r="F125" s="752"/>
      <c r="G125" s="752"/>
      <c r="H125" s="766">
        <v>0</v>
      </c>
      <c r="I125" s="752">
        <v>1</v>
      </c>
      <c r="J125" s="752">
        <v>72.339999999999989</v>
      </c>
      <c r="K125" s="766">
        <v>1</v>
      </c>
      <c r="L125" s="752">
        <v>1</v>
      </c>
      <c r="M125" s="753">
        <v>72.339999999999989</v>
      </c>
    </row>
    <row r="126" spans="1:13" ht="14.4" customHeight="1" x14ac:dyDescent="0.3">
      <c r="A126" s="747" t="s">
        <v>592</v>
      </c>
      <c r="B126" s="748" t="s">
        <v>1579</v>
      </c>
      <c r="C126" s="748" t="s">
        <v>1708</v>
      </c>
      <c r="D126" s="748" t="s">
        <v>1706</v>
      </c>
      <c r="E126" s="748" t="s">
        <v>1709</v>
      </c>
      <c r="F126" s="752"/>
      <c r="G126" s="752"/>
      <c r="H126" s="766">
        <v>0</v>
      </c>
      <c r="I126" s="752">
        <v>2</v>
      </c>
      <c r="J126" s="752">
        <v>499.61999999999983</v>
      </c>
      <c r="K126" s="766">
        <v>1</v>
      </c>
      <c r="L126" s="752">
        <v>2</v>
      </c>
      <c r="M126" s="753">
        <v>499.61999999999983</v>
      </c>
    </row>
    <row r="127" spans="1:13" ht="14.4" customHeight="1" x14ac:dyDescent="0.3">
      <c r="A127" s="747" t="s">
        <v>592</v>
      </c>
      <c r="B127" s="748" t="s">
        <v>1579</v>
      </c>
      <c r="C127" s="748" t="s">
        <v>1710</v>
      </c>
      <c r="D127" s="748" t="s">
        <v>1064</v>
      </c>
      <c r="E127" s="748" t="s">
        <v>1711</v>
      </c>
      <c r="F127" s="752"/>
      <c r="G127" s="752"/>
      <c r="H127" s="766">
        <v>0</v>
      </c>
      <c r="I127" s="752">
        <v>30</v>
      </c>
      <c r="J127" s="752">
        <v>2653.5</v>
      </c>
      <c r="K127" s="766">
        <v>1</v>
      </c>
      <c r="L127" s="752">
        <v>30</v>
      </c>
      <c r="M127" s="753">
        <v>2653.5</v>
      </c>
    </row>
    <row r="128" spans="1:13" ht="14.4" customHeight="1" x14ac:dyDescent="0.3">
      <c r="A128" s="747" t="s">
        <v>592</v>
      </c>
      <c r="B128" s="748" t="s">
        <v>1712</v>
      </c>
      <c r="C128" s="748" t="s">
        <v>1713</v>
      </c>
      <c r="D128" s="748" t="s">
        <v>1714</v>
      </c>
      <c r="E128" s="748" t="s">
        <v>1715</v>
      </c>
      <c r="F128" s="752"/>
      <c r="G128" s="752"/>
      <c r="H128" s="766">
        <v>0</v>
      </c>
      <c r="I128" s="752">
        <v>2</v>
      </c>
      <c r="J128" s="752">
        <v>196.12</v>
      </c>
      <c r="K128" s="766">
        <v>1</v>
      </c>
      <c r="L128" s="752">
        <v>2</v>
      </c>
      <c r="M128" s="753">
        <v>196.12</v>
      </c>
    </row>
    <row r="129" spans="1:13" ht="14.4" customHeight="1" x14ac:dyDescent="0.3">
      <c r="A129" s="747" t="s">
        <v>592</v>
      </c>
      <c r="B129" s="748" t="s">
        <v>1583</v>
      </c>
      <c r="C129" s="748" t="s">
        <v>1716</v>
      </c>
      <c r="D129" s="748" t="s">
        <v>1717</v>
      </c>
      <c r="E129" s="748" t="s">
        <v>1718</v>
      </c>
      <c r="F129" s="752">
        <v>1</v>
      </c>
      <c r="G129" s="752">
        <v>35.4</v>
      </c>
      <c r="H129" s="766">
        <v>1</v>
      </c>
      <c r="I129" s="752"/>
      <c r="J129" s="752"/>
      <c r="K129" s="766">
        <v>0</v>
      </c>
      <c r="L129" s="752">
        <v>1</v>
      </c>
      <c r="M129" s="753">
        <v>35.4</v>
      </c>
    </row>
    <row r="130" spans="1:13" ht="14.4" customHeight="1" x14ac:dyDescent="0.3">
      <c r="A130" s="747" t="s">
        <v>592</v>
      </c>
      <c r="B130" s="748" t="s">
        <v>1458</v>
      </c>
      <c r="C130" s="748" t="s">
        <v>1719</v>
      </c>
      <c r="D130" s="748" t="s">
        <v>1460</v>
      </c>
      <c r="E130" s="748" t="s">
        <v>1720</v>
      </c>
      <c r="F130" s="752"/>
      <c r="G130" s="752"/>
      <c r="H130" s="766">
        <v>0</v>
      </c>
      <c r="I130" s="752">
        <v>2</v>
      </c>
      <c r="J130" s="752">
        <v>42.64</v>
      </c>
      <c r="K130" s="766">
        <v>1</v>
      </c>
      <c r="L130" s="752">
        <v>2</v>
      </c>
      <c r="M130" s="753">
        <v>42.64</v>
      </c>
    </row>
    <row r="131" spans="1:13" ht="14.4" customHeight="1" x14ac:dyDescent="0.3">
      <c r="A131" s="747" t="s">
        <v>592</v>
      </c>
      <c r="B131" s="748" t="s">
        <v>1462</v>
      </c>
      <c r="C131" s="748" t="s">
        <v>1721</v>
      </c>
      <c r="D131" s="748" t="s">
        <v>772</v>
      </c>
      <c r="E131" s="748" t="s">
        <v>1722</v>
      </c>
      <c r="F131" s="752"/>
      <c r="G131" s="752"/>
      <c r="H131" s="766">
        <v>0</v>
      </c>
      <c r="I131" s="752">
        <v>1</v>
      </c>
      <c r="J131" s="752">
        <v>219.57000000000005</v>
      </c>
      <c r="K131" s="766">
        <v>1</v>
      </c>
      <c r="L131" s="752">
        <v>1</v>
      </c>
      <c r="M131" s="753">
        <v>219.57000000000005</v>
      </c>
    </row>
    <row r="132" spans="1:13" ht="14.4" customHeight="1" x14ac:dyDescent="0.3">
      <c r="A132" s="747" t="s">
        <v>592</v>
      </c>
      <c r="B132" s="748" t="s">
        <v>1597</v>
      </c>
      <c r="C132" s="748" t="s">
        <v>1598</v>
      </c>
      <c r="D132" s="748" t="s">
        <v>1599</v>
      </c>
      <c r="E132" s="748" t="s">
        <v>1554</v>
      </c>
      <c r="F132" s="752"/>
      <c r="G132" s="752"/>
      <c r="H132" s="766">
        <v>0</v>
      </c>
      <c r="I132" s="752">
        <v>4</v>
      </c>
      <c r="J132" s="752">
        <v>241.44000000000003</v>
      </c>
      <c r="K132" s="766">
        <v>1</v>
      </c>
      <c r="L132" s="752">
        <v>4</v>
      </c>
      <c r="M132" s="753">
        <v>241.44000000000003</v>
      </c>
    </row>
    <row r="133" spans="1:13" ht="14.4" customHeight="1" x14ac:dyDescent="0.3">
      <c r="A133" s="747" t="s">
        <v>592</v>
      </c>
      <c r="B133" s="748" t="s">
        <v>1597</v>
      </c>
      <c r="C133" s="748" t="s">
        <v>1723</v>
      </c>
      <c r="D133" s="748" t="s">
        <v>1599</v>
      </c>
      <c r="E133" s="748" t="s">
        <v>1724</v>
      </c>
      <c r="F133" s="752"/>
      <c r="G133" s="752"/>
      <c r="H133" s="766">
        <v>0</v>
      </c>
      <c r="I133" s="752">
        <v>7</v>
      </c>
      <c r="J133" s="752">
        <v>82.880000000000024</v>
      </c>
      <c r="K133" s="766">
        <v>1</v>
      </c>
      <c r="L133" s="752">
        <v>7</v>
      </c>
      <c r="M133" s="753">
        <v>82.880000000000024</v>
      </c>
    </row>
    <row r="134" spans="1:13" ht="14.4" customHeight="1" x14ac:dyDescent="0.3">
      <c r="A134" s="747" t="s">
        <v>592</v>
      </c>
      <c r="B134" s="748" t="s">
        <v>1597</v>
      </c>
      <c r="C134" s="748" t="s">
        <v>1725</v>
      </c>
      <c r="D134" s="748" t="s">
        <v>1599</v>
      </c>
      <c r="E134" s="748" t="s">
        <v>1461</v>
      </c>
      <c r="F134" s="752"/>
      <c r="G134" s="752"/>
      <c r="H134" s="766">
        <v>0</v>
      </c>
      <c r="I134" s="752">
        <v>6</v>
      </c>
      <c r="J134" s="752">
        <v>181.07999999999998</v>
      </c>
      <c r="K134" s="766">
        <v>1</v>
      </c>
      <c r="L134" s="752">
        <v>6</v>
      </c>
      <c r="M134" s="753">
        <v>181.07999999999998</v>
      </c>
    </row>
    <row r="135" spans="1:13" ht="14.4" customHeight="1" x14ac:dyDescent="0.3">
      <c r="A135" s="747" t="s">
        <v>592</v>
      </c>
      <c r="B135" s="748" t="s">
        <v>1726</v>
      </c>
      <c r="C135" s="748" t="s">
        <v>1727</v>
      </c>
      <c r="D135" s="748" t="s">
        <v>1728</v>
      </c>
      <c r="E135" s="748" t="s">
        <v>1729</v>
      </c>
      <c r="F135" s="752"/>
      <c r="G135" s="752"/>
      <c r="H135" s="766">
        <v>0</v>
      </c>
      <c r="I135" s="752">
        <v>1</v>
      </c>
      <c r="J135" s="752">
        <v>453.68</v>
      </c>
      <c r="K135" s="766">
        <v>1</v>
      </c>
      <c r="L135" s="752">
        <v>1</v>
      </c>
      <c r="M135" s="753">
        <v>453.68</v>
      </c>
    </row>
    <row r="136" spans="1:13" ht="14.4" customHeight="1" x14ac:dyDescent="0.3">
      <c r="A136" s="747" t="s">
        <v>592</v>
      </c>
      <c r="B136" s="748" t="s">
        <v>1600</v>
      </c>
      <c r="C136" s="748" t="s">
        <v>1730</v>
      </c>
      <c r="D136" s="748" t="s">
        <v>1602</v>
      </c>
      <c r="E136" s="748" t="s">
        <v>1731</v>
      </c>
      <c r="F136" s="752"/>
      <c r="G136" s="752"/>
      <c r="H136" s="766">
        <v>0</v>
      </c>
      <c r="I136" s="752">
        <v>1</v>
      </c>
      <c r="J136" s="752">
        <v>158.97999999999999</v>
      </c>
      <c r="K136" s="766">
        <v>1</v>
      </c>
      <c r="L136" s="752">
        <v>1</v>
      </c>
      <c r="M136" s="753">
        <v>158.97999999999999</v>
      </c>
    </row>
    <row r="137" spans="1:13" ht="14.4" customHeight="1" x14ac:dyDescent="0.3">
      <c r="A137" s="747" t="s">
        <v>592</v>
      </c>
      <c r="B137" s="748" t="s">
        <v>1600</v>
      </c>
      <c r="C137" s="748" t="s">
        <v>1732</v>
      </c>
      <c r="D137" s="748" t="s">
        <v>1602</v>
      </c>
      <c r="E137" s="748" t="s">
        <v>1733</v>
      </c>
      <c r="F137" s="752"/>
      <c r="G137" s="752"/>
      <c r="H137" s="766">
        <v>0</v>
      </c>
      <c r="I137" s="752">
        <v>1</v>
      </c>
      <c r="J137" s="752">
        <v>387.13</v>
      </c>
      <c r="K137" s="766">
        <v>1</v>
      </c>
      <c r="L137" s="752">
        <v>1</v>
      </c>
      <c r="M137" s="753">
        <v>387.13</v>
      </c>
    </row>
    <row r="138" spans="1:13" ht="14.4" customHeight="1" x14ac:dyDescent="0.3">
      <c r="A138" s="747" t="s">
        <v>592</v>
      </c>
      <c r="B138" s="748" t="s">
        <v>1600</v>
      </c>
      <c r="C138" s="748" t="s">
        <v>1734</v>
      </c>
      <c r="D138" s="748" t="s">
        <v>1602</v>
      </c>
      <c r="E138" s="748" t="s">
        <v>1735</v>
      </c>
      <c r="F138" s="752"/>
      <c r="G138" s="752"/>
      <c r="H138" s="766">
        <v>0</v>
      </c>
      <c r="I138" s="752">
        <v>2</v>
      </c>
      <c r="J138" s="752">
        <v>426.48</v>
      </c>
      <c r="K138" s="766">
        <v>1</v>
      </c>
      <c r="L138" s="752">
        <v>2</v>
      </c>
      <c r="M138" s="753">
        <v>426.48</v>
      </c>
    </row>
    <row r="139" spans="1:13" ht="14.4" customHeight="1" x14ac:dyDescent="0.3">
      <c r="A139" s="747" t="s">
        <v>592</v>
      </c>
      <c r="B139" s="748" t="s">
        <v>1604</v>
      </c>
      <c r="C139" s="748" t="s">
        <v>1736</v>
      </c>
      <c r="D139" s="748" t="s">
        <v>1606</v>
      </c>
      <c r="E139" s="748" t="s">
        <v>1737</v>
      </c>
      <c r="F139" s="752"/>
      <c r="G139" s="752"/>
      <c r="H139" s="766">
        <v>0</v>
      </c>
      <c r="I139" s="752">
        <v>1</v>
      </c>
      <c r="J139" s="752">
        <v>140.72</v>
      </c>
      <c r="K139" s="766">
        <v>1</v>
      </c>
      <c r="L139" s="752">
        <v>1</v>
      </c>
      <c r="M139" s="753">
        <v>140.72</v>
      </c>
    </row>
    <row r="140" spans="1:13" ht="14.4" customHeight="1" x14ac:dyDescent="0.3">
      <c r="A140" s="747" t="s">
        <v>592</v>
      </c>
      <c r="B140" s="748" t="s">
        <v>1604</v>
      </c>
      <c r="C140" s="748" t="s">
        <v>1738</v>
      </c>
      <c r="D140" s="748" t="s">
        <v>1606</v>
      </c>
      <c r="E140" s="748" t="s">
        <v>1739</v>
      </c>
      <c r="F140" s="752"/>
      <c r="G140" s="752"/>
      <c r="H140" s="766">
        <v>0</v>
      </c>
      <c r="I140" s="752">
        <v>2</v>
      </c>
      <c r="J140" s="752">
        <v>391.62</v>
      </c>
      <c r="K140" s="766">
        <v>1</v>
      </c>
      <c r="L140" s="752">
        <v>2</v>
      </c>
      <c r="M140" s="753">
        <v>391.62</v>
      </c>
    </row>
    <row r="141" spans="1:13" ht="14.4" customHeight="1" x14ac:dyDescent="0.3">
      <c r="A141" s="747" t="s">
        <v>592</v>
      </c>
      <c r="B141" s="748" t="s">
        <v>1604</v>
      </c>
      <c r="C141" s="748" t="s">
        <v>1605</v>
      </c>
      <c r="D141" s="748" t="s">
        <v>1606</v>
      </c>
      <c r="E141" s="748" t="s">
        <v>1607</v>
      </c>
      <c r="F141" s="752"/>
      <c r="G141" s="752"/>
      <c r="H141" s="766">
        <v>0</v>
      </c>
      <c r="I141" s="752">
        <v>1</v>
      </c>
      <c r="J141" s="752">
        <v>224.37</v>
      </c>
      <c r="K141" s="766">
        <v>1</v>
      </c>
      <c r="L141" s="752">
        <v>1</v>
      </c>
      <c r="M141" s="753">
        <v>224.37</v>
      </c>
    </row>
    <row r="142" spans="1:13" ht="14.4" customHeight="1" x14ac:dyDescent="0.3">
      <c r="A142" s="747" t="s">
        <v>592</v>
      </c>
      <c r="B142" s="748" t="s">
        <v>1604</v>
      </c>
      <c r="C142" s="748" t="s">
        <v>1740</v>
      </c>
      <c r="D142" s="748" t="s">
        <v>1606</v>
      </c>
      <c r="E142" s="748" t="s">
        <v>1741</v>
      </c>
      <c r="F142" s="752"/>
      <c r="G142" s="752"/>
      <c r="H142" s="766">
        <v>0</v>
      </c>
      <c r="I142" s="752">
        <v>1</v>
      </c>
      <c r="J142" s="752">
        <v>640.02</v>
      </c>
      <c r="K142" s="766">
        <v>1</v>
      </c>
      <c r="L142" s="752">
        <v>1</v>
      </c>
      <c r="M142" s="753">
        <v>640.02</v>
      </c>
    </row>
    <row r="143" spans="1:13" ht="14.4" customHeight="1" x14ac:dyDescent="0.3">
      <c r="A143" s="747" t="s">
        <v>592</v>
      </c>
      <c r="B143" s="748" t="s">
        <v>1468</v>
      </c>
      <c r="C143" s="748" t="s">
        <v>1469</v>
      </c>
      <c r="D143" s="748" t="s">
        <v>736</v>
      </c>
      <c r="E143" s="748" t="s">
        <v>1470</v>
      </c>
      <c r="F143" s="752"/>
      <c r="G143" s="752"/>
      <c r="H143" s="766">
        <v>0</v>
      </c>
      <c r="I143" s="752">
        <v>1</v>
      </c>
      <c r="J143" s="752">
        <v>18.98</v>
      </c>
      <c r="K143" s="766">
        <v>1</v>
      </c>
      <c r="L143" s="752">
        <v>1</v>
      </c>
      <c r="M143" s="753">
        <v>18.98</v>
      </c>
    </row>
    <row r="144" spans="1:13" ht="14.4" customHeight="1" x14ac:dyDescent="0.3">
      <c r="A144" s="747" t="s">
        <v>592</v>
      </c>
      <c r="B144" s="748" t="s">
        <v>1471</v>
      </c>
      <c r="C144" s="748" t="s">
        <v>1742</v>
      </c>
      <c r="D144" s="748" t="s">
        <v>1743</v>
      </c>
      <c r="E144" s="748" t="s">
        <v>1744</v>
      </c>
      <c r="F144" s="752"/>
      <c r="G144" s="752"/>
      <c r="H144" s="766">
        <v>0</v>
      </c>
      <c r="I144" s="752">
        <v>2</v>
      </c>
      <c r="J144" s="752">
        <v>420.92</v>
      </c>
      <c r="K144" s="766">
        <v>1</v>
      </c>
      <c r="L144" s="752">
        <v>2</v>
      </c>
      <c r="M144" s="753">
        <v>420.92</v>
      </c>
    </row>
    <row r="145" spans="1:13" ht="14.4" customHeight="1" x14ac:dyDescent="0.3">
      <c r="A145" s="747" t="s">
        <v>592</v>
      </c>
      <c r="B145" s="748" t="s">
        <v>1745</v>
      </c>
      <c r="C145" s="748" t="s">
        <v>1746</v>
      </c>
      <c r="D145" s="748" t="s">
        <v>1126</v>
      </c>
      <c r="E145" s="748" t="s">
        <v>1747</v>
      </c>
      <c r="F145" s="752"/>
      <c r="G145" s="752"/>
      <c r="H145" s="766">
        <v>0</v>
      </c>
      <c r="I145" s="752">
        <v>1</v>
      </c>
      <c r="J145" s="752">
        <v>74.509999999999977</v>
      </c>
      <c r="K145" s="766">
        <v>1</v>
      </c>
      <c r="L145" s="752">
        <v>1</v>
      </c>
      <c r="M145" s="753">
        <v>74.509999999999977</v>
      </c>
    </row>
    <row r="146" spans="1:13" ht="14.4" customHeight="1" x14ac:dyDescent="0.3">
      <c r="A146" s="747" t="s">
        <v>592</v>
      </c>
      <c r="B146" s="748" t="s">
        <v>1475</v>
      </c>
      <c r="C146" s="748" t="s">
        <v>1748</v>
      </c>
      <c r="D146" s="748" t="s">
        <v>1749</v>
      </c>
      <c r="E146" s="748" t="s">
        <v>1750</v>
      </c>
      <c r="F146" s="752"/>
      <c r="G146" s="752"/>
      <c r="H146" s="766">
        <v>0</v>
      </c>
      <c r="I146" s="752">
        <v>1</v>
      </c>
      <c r="J146" s="752">
        <v>180.64000000000001</v>
      </c>
      <c r="K146" s="766">
        <v>1</v>
      </c>
      <c r="L146" s="752">
        <v>1</v>
      </c>
      <c r="M146" s="753">
        <v>180.64000000000001</v>
      </c>
    </row>
    <row r="147" spans="1:13" ht="14.4" customHeight="1" x14ac:dyDescent="0.3">
      <c r="A147" s="747" t="s">
        <v>592</v>
      </c>
      <c r="B147" s="748" t="s">
        <v>1475</v>
      </c>
      <c r="C147" s="748" t="s">
        <v>1476</v>
      </c>
      <c r="D147" s="748" t="s">
        <v>648</v>
      </c>
      <c r="E147" s="748" t="s">
        <v>1477</v>
      </c>
      <c r="F147" s="752"/>
      <c r="G147" s="752"/>
      <c r="H147" s="766">
        <v>0</v>
      </c>
      <c r="I147" s="752">
        <v>5</v>
      </c>
      <c r="J147" s="752">
        <v>121.29999999999998</v>
      </c>
      <c r="K147" s="766">
        <v>1</v>
      </c>
      <c r="L147" s="752">
        <v>5</v>
      </c>
      <c r="M147" s="753">
        <v>121.29999999999998</v>
      </c>
    </row>
    <row r="148" spans="1:13" ht="14.4" customHeight="1" x14ac:dyDescent="0.3">
      <c r="A148" s="747" t="s">
        <v>592</v>
      </c>
      <c r="B148" s="748" t="s">
        <v>1475</v>
      </c>
      <c r="C148" s="748" t="s">
        <v>1478</v>
      </c>
      <c r="D148" s="748" t="s">
        <v>780</v>
      </c>
      <c r="E148" s="748" t="s">
        <v>1479</v>
      </c>
      <c r="F148" s="752"/>
      <c r="G148" s="752"/>
      <c r="H148" s="766">
        <v>0</v>
      </c>
      <c r="I148" s="752">
        <v>60</v>
      </c>
      <c r="J148" s="752">
        <v>5154</v>
      </c>
      <c r="K148" s="766">
        <v>1</v>
      </c>
      <c r="L148" s="752">
        <v>60</v>
      </c>
      <c r="M148" s="753">
        <v>5154</v>
      </c>
    </row>
    <row r="149" spans="1:13" ht="14.4" customHeight="1" x14ac:dyDescent="0.3">
      <c r="A149" s="747" t="s">
        <v>592</v>
      </c>
      <c r="B149" s="748" t="s">
        <v>1475</v>
      </c>
      <c r="C149" s="748" t="s">
        <v>1751</v>
      </c>
      <c r="D149" s="748" t="s">
        <v>780</v>
      </c>
      <c r="E149" s="748" t="s">
        <v>1752</v>
      </c>
      <c r="F149" s="752"/>
      <c r="G149" s="752"/>
      <c r="H149" s="766">
        <v>0</v>
      </c>
      <c r="I149" s="752">
        <v>30</v>
      </c>
      <c r="J149" s="752">
        <v>5114.5</v>
      </c>
      <c r="K149" s="766">
        <v>1</v>
      </c>
      <c r="L149" s="752">
        <v>30</v>
      </c>
      <c r="M149" s="753">
        <v>5114.5</v>
      </c>
    </row>
    <row r="150" spans="1:13" ht="14.4" customHeight="1" x14ac:dyDescent="0.3">
      <c r="A150" s="747" t="s">
        <v>592</v>
      </c>
      <c r="B150" s="748" t="s">
        <v>1475</v>
      </c>
      <c r="C150" s="748" t="s">
        <v>1753</v>
      </c>
      <c r="D150" s="748" t="s">
        <v>780</v>
      </c>
      <c r="E150" s="748" t="s">
        <v>1754</v>
      </c>
      <c r="F150" s="752"/>
      <c r="G150" s="752"/>
      <c r="H150" s="766">
        <v>0</v>
      </c>
      <c r="I150" s="752">
        <v>54</v>
      </c>
      <c r="J150" s="752">
        <v>15214.120000000003</v>
      </c>
      <c r="K150" s="766">
        <v>1</v>
      </c>
      <c r="L150" s="752">
        <v>54</v>
      </c>
      <c r="M150" s="753">
        <v>15214.120000000003</v>
      </c>
    </row>
    <row r="151" spans="1:13" ht="14.4" customHeight="1" x14ac:dyDescent="0.3">
      <c r="A151" s="747" t="s">
        <v>592</v>
      </c>
      <c r="B151" s="748" t="s">
        <v>1480</v>
      </c>
      <c r="C151" s="748" t="s">
        <v>1481</v>
      </c>
      <c r="D151" s="748" t="s">
        <v>1482</v>
      </c>
      <c r="E151" s="748" t="s">
        <v>1483</v>
      </c>
      <c r="F151" s="752"/>
      <c r="G151" s="752"/>
      <c r="H151" s="766">
        <v>0</v>
      </c>
      <c r="I151" s="752">
        <v>3</v>
      </c>
      <c r="J151" s="752">
        <v>183.35000000000002</v>
      </c>
      <c r="K151" s="766">
        <v>1</v>
      </c>
      <c r="L151" s="752">
        <v>3</v>
      </c>
      <c r="M151" s="753">
        <v>183.35000000000002</v>
      </c>
    </row>
    <row r="152" spans="1:13" ht="14.4" customHeight="1" x14ac:dyDescent="0.3">
      <c r="A152" s="747" t="s">
        <v>592</v>
      </c>
      <c r="B152" s="748" t="s">
        <v>1484</v>
      </c>
      <c r="C152" s="748" t="s">
        <v>1485</v>
      </c>
      <c r="D152" s="748" t="s">
        <v>821</v>
      </c>
      <c r="E152" s="748" t="s">
        <v>1486</v>
      </c>
      <c r="F152" s="752"/>
      <c r="G152" s="752"/>
      <c r="H152" s="766">
        <v>0</v>
      </c>
      <c r="I152" s="752">
        <v>2</v>
      </c>
      <c r="J152" s="752">
        <v>335.07999999999993</v>
      </c>
      <c r="K152" s="766">
        <v>1</v>
      </c>
      <c r="L152" s="752">
        <v>2</v>
      </c>
      <c r="M152" s="753">
        <v>335.07999999999993</v>
      </c>
    </row>
    <row r="153" spans="1:13" ht="14.4" customHeight="1" x14ac:dyDescent="0.3">
      <c r="A153" s="747" t="s">
        <v>592</v>
      </c>
      <c r="B153" s="748" t="s">
        <v>1484</v>
      </c>
      <c r="C153" s="748" t="s">
        <v>1487</v>
      </c>
      <c r="D153" s="748" t="s">
        <v>821</v>
      </c>
      <c r="E153" s="748" t="s">
        <v>1488</v>
      </c>
      <c r="F153" s="752"/>
      <c r="G153" s="752"/>
      <c r="H153" s="766">
        <v>0</v>
      </c>
      <c r="I153" s="752">
        <v>3</v>
      </c>
      <c r="J153" s="752">
        <v>343.64000000000004</v>
      </c>
      <c r="K153" s="766">
        <v>1</v>
      </c>
      <c r="L153" s="752">
        <v>3</v>
      </c>
      <c r="M153" s="753">
        <v>343.64000000000004</v>
      </c>
    </row>
    <row r="154" spans="1:13" ht="14.4" customHeight="1" x14ac:dyDescent="0.3">
      <c r="A154" s="747" t="s">
        <v>592</v>
      </c>
      <c r="B154" s="748" t="s">
        <v>1635</v>
      </c>
      <c r="C154" s="748" t="s">
        <v>1636</v>
      </c>
      <c r="D154" s="748" t="s">
        <v>1637</v>
      </c>
      <c r="E154" s="748" t="s">
        <v>1638</v>
      </c>
      <c r="F154" s="752"/>
      <c r="G154" s="752"/>
      <c r="H154" s="766">
        <v>0</v>
      </c>
      <c r="I154" s="752">
        <v>6</v>
      </c>
      <c r="J154" s="752">
        <v>2752.2</v>
      </c>
      <c r="K154" s="766">
        <v>1</v>
      </c>
      <c r="L154" s="752">
        <v>6</v>
      </c>
      <c r="M154" s="753">
        <v>2752.2</v>
      </c>
    </row>
    <row r="155" spans="1:13" ht="14.4" customHeight="1" x14ac:dyDescent="0.3">
      <c r="A155" s="747" t="s">
        <v>592</v>
      </c>
      <c r="B155" s="748" t="s">
        <v>1635</v>
      </c>
      <c r="C155" s="748" t="s">
        <v>1755</v>
      </c>
      <c r="D155" s="748" t="s">
        <v>1316</v>
      </c>
      <c r="E155" s="748" t="s">
        <v>1756</v>
      </c>
      <c r="F155" s="752">
        <v>30</v>
      </c>
      <c r="G155" s="752">
        <v>4850.0999999999995</v>
      </c>
      <c r="H155" s="766">
        <v>1</v>
      </c>
      <c r="I155" s="752"/>
      <c r="J155" s="752"/>
      <c r="K155" s="766">
        <v>0</v>
      </c>
      <c r="L155" s="752">
        <v>30</v>
      </c>
      <c r="M155" s="753">
        <v>4850.0999999999995</v>
      </c>
    </row>
    <row r="156" spans="1:13" ht="14.4" customHeight="1" x14ac:dyDescent="0.3">
      <c r="A156" s="747" t="s">
        <v>592</v>
      </c>
      <c r="B156" s="748" t="s">
        <v>1492</v>
      </c>
      <c r="C156" s="748" t="s">
        <v>1493</v>
      </c>
      <c r="D156" s="748" t="s">
        <v>1494</v>
      </c>
      <c r="E156" s="748" t="s">
        <v>1495</v>
      </c>
      <c r="F156" s="752">
        <v>430</v>
      </c>
      <c r="G156" s="752">
        <v>11442.288</v>
      </c>
      <c r="H156" s="766">
        <v>1</v>
      </c>
      <c r="I156" s="752"/>
      <c r="J156" s="752"/>
      <c r="K156" s="766">
        <v>0</v>
      </c>
      <c r="L156" s="752">
        <v>430</v>
      </c>
      <c r="M156" s="753">
        <v>11442.288</v>
      </c>
    </row>
    <row r="157" spans="1:13" ht="14.4" customHeight="1" x14ac:dyDescent="0.3">
      <c r="A157" s="747" t="s">
        <v>592</v>
      </c>
      <c r="B157" s="748" t="s">
        <v>1757</v>
      </c>
      <c r="C157" s="748" t="s">
        <v>1758</v>
      </c>
      <c r="D157" s="748" t="s">
        <v>1759</v>
      </c>
      <c r="E157" s="748" t="s">
        <v>1760</v>
      </c>
      <c r="F157" s="752"/>
      <c r="G157" s="752"/>
      <c r="H157" s="766">
        <v>0</v>
      </c>
      <c r="I157" s="752">
        <v>15</v>
      </c>
      <c r="J157" s="752">
        <v>13777.5</v>
      </c>
      <c r="K157" s="766">
        <v>1</v>
      </c>
      <c r="L157" s="752">
        <v>15</v>
      </c>
      <c r="M157" s="753">
        <v>13777.5</v>
      </c>
    </row>
    <row r="158" spans="1:13" ht="14.4" customHeight="1" x14ac:dyDescent="0.3">
      <c r="A158" s="747" t="s">
        <v>592</v>
      </c>
      <c r="B158" s="748" t="s">
        <v>1496</v>
      </c>
      <c r="C158" s="748" t="s">
        <v>1646</v>
      </c>
      <c r="D158" s="748" t="s">
        <v>1498</v>
      </c>
      <c r="E158" s="748" t="s">
        <v>1647</v>
      </c>
      <c r="F158" s="752"/>
      <c r="G158" s="752"/>
      <c r="H158" s="766">
        <v>0</v>
      </c>
      <c r="I158" s="752">
        <v>8</v>
      </c>
      <c r="J158" s="752">
        <v>1232</v>
      </c>
      <c r="K158" s="766">
        <v>1</v>
      </c>
      <c r="L158" s="752">
        <v>8</v>
      </c>
      <c r="M158" s="753">
        <v>1232</v>
      </c>
    </row>
    <row r="159" spans="1:13" ht="14.4" customHeight="1" x14ac:dyDescent="0.3">
      <c r="A159" s="747" t="s">
        <v>592</v>
      </c>
      <c r="B159" s="748" t="s">
        <v>1496</v>
      </c>
      <c r="C159" s="748" t="s">
        <v>1497</v>
      </c>
      <c r="D159" s="748" t="s">
        <v>1498</v>
      </c>
      <c r="E159" s="748" t="s">
        <v>1499</v>
      </c>
      <c r="F159" s="752"/>
      <c r="G159" s="752"/>
      <c r="H159" s="766">
        <v>0</v>
      </c>
      <c r="I159" s="752">
        <v>10.4</v>
      </c>
      <c r="J159" s="752">
        <v>2734.16</v>
      </c>
      <c r="K159" s="766">
        <v>1</v>
      </c>
      <c r="L159" s="752">
        <v>10.4</v>
      </c>
      <c r="M159" s="753">
        <v>2734.16</v>
      </c>
    </row>
    <row r="160" spans="1:13" ht="14.4" customHeight="1" x14ac:dyDescent="0.3">
      <c r="A160" s="747" t="s">
        <v>592</v>
      </c>
      <c r="B160" s="748" t="s">
        <v>1761</v>
      </c>
      <c r="C160" s="748" t="s">
        <v>1762</v>
      </c>
      <c r="D160" s="748" t="s">
        <v>1763</v>
      </c>
      <c r="E160" s="748" t="s">
        <v>1764</v>
      </c>
      <c r="F160" s="752"/>
      <c r="G160" s="752"/>
      <c r="H160" s="766">
        <v>0</v>
      </c>
      <c r="I160" s="752">
        <v>7</v>
      </c>
      <c r="J160" s="752">
        <v>3930.57</v>
      </c>
      <c r="K160" s="766">
        <v>1</v>
      </c>
      <c r="L160" s="752">
        <v>7</v>
      </c>
      <c r="M160" s="753">
        <v>3930.57</v>
      </c>
    </row>
    <row r="161" spans="1:13" ht="14.4" customHeight="1" x14ac:dyDescent="0.3">
      <c r="A161" s="747" t="s">
        <v>592</v>
      </c>
      <c r="B161" s="748" t="s">
        <v>1500</v>
      </c>
      <c r="C161" s="748" t="s">
        <v>1765</v>
      </c>
      <c r="D161" s="748" t="s">
        <v>1502</v>
      </c>
      <c r="E161" s="748" t="s">
        <v>1766</v>
      </c>
      <c r="F161" s="752"/>
      <c r="G161" s="752"/>
      <c r="H161" s="766">
        <v>0</v>
      </c>
      <c r="I161" s="752">
        <v>10</v>
      </c>
      <c r="J161" s="752">
        <v>333.9</v>
      </c>
      <c r="K161" s="766">
        <v>1</v>
      </c>
      <c r="L161" s="752">
        <v>10</v>
      </c>
      <c r="M161" s="753">
        <v>333.9</v>
      </c>
    </row>
    <row r="162" spans="1:13" ht="14.4" customHeight="1" x14ac:dyDescent="0.3">
      <c r="A162" s="747" t="s">
        <v>592</v>
      </c>
      <c r="B162" s="748" t="s">
        <v>1500</v>
      </c>
      <c r="C162" s="748" t="s">
        <v>1501</v>
      </c>
      <c r="D162" s="748" t="s">
        <v>1502</v>
      </c>
      <c r="E162" s="748" t="s">
        <v>1503</v>
      </c>
      <c r="F162" s="752"/>
      <c r="G162" s="752"/>
      <c r="H162" s="766">
        <v>0</v>
      </c>
      <c r="I162" s="752">
        <v>3</v>
      </c>
      <c r="J162" s="752">
        <v>158.64000000000001</v>
      </c>
      <c r="K162" s="766">
        <v>1</v>
      </c>
      <c r="L162" s="752">
        <v>3</v>
      </c>
      <c r="M162" s="753">
        <v>158.64000000000001</v>
      </c>
    </row>
    <row r="163" spans="1:13" ht="14.4" customHeight="1" x14ac:dyDescent="0.3">
      <c r="A163" s="747" t="s">
        <v>592</v>
      </c>
      <c r="B163" s="748" t="s">
        <v>1504</v>
      </c>
      <c r="C163" s="748" t="s">
        <v>1505</v>
      </c>
      <c r="D163" s="748" t="s">
        <v>1506</v>
      </c>
      <c r="E163" s="748" t="s">
        <v>1507</v>
      </c>
      <c r="F163" s="752"/>
      <c r="G163" s="752"/>
      <c r="H163" s="766">
        <v>0</v>
      </c>
      <c r="I163" s="752">
        <v>8</v>
      </c>
      <c r="J163" s="752">
        <v>3028.81</v>
      </c>
      <c r="K163" s="766">
        <v>1</v>
      </c>
      <c r="L163" s="752">
        <v>8</v>
      </c>
      <c r="M163" s="753">
        <v>3028.81</v>
      </c>
    </row>
    <row r="164" spans="1:13" ht="14.4" customHeight="1" x14ac:dyDescent="0.3">
      <c r="A164" s="747" t="s">
        <v>592</v>
      </c>
      <c r="B164" s="748" t="s">
        <v>1504</v>
      </c>
      <c r="C164" s="748" t="s">
        <v>1767</v>
      </c>
      <c r="D164" s="748" t="s">
        <v>1768</v>
      </c>
      <c r="E164" s="748" t="s">
        <v>1769</v>
      </c>
      <c r="F164" s="752"/>
      <c r="G164" s="752"/>
      <c r="H164" s="766">
        <v>0</v>
      </c>
      <c r="I164" s="752">
        <v>20</v>
      </c>
      <c r="J164" s="752">
        <v>379.20000000000005</v>
      </c>
      <c r="K164" s="766">
        <v>1</v>
      </c>
      <c r="L164" s="752">
        <v>20</v>
      </c>
      <c r="M164" s="753">
        <v>379.20000000000005</v>
      </c>
    </row>
    <row r="165" spans="1:13" ht="14.4" customHeight="1" x14ac:dyDescent="0.3">
      <c r="A165" s="747" t="s">
        <v>592</v>
      </c>
      <c r="B165" s="748" t="s">
        <v>1508</v>
      </c>
      <c r="C165" s="748" t="s">
        <v>1509</v>
      </c>
      <c r="D165" s="748" t="s">
        <v>1510</v>
      </c>
      <c r="E165" s="748" t="s">
        <v>1511</v>
      </c>
      <c r="F165" s="752"/>
      <c r="G165" s="752"/>
      <c r="H165" s="766">
        <v>0</v>
      </c>
      <c r="I165" s="752">
        <v>11</v>
      </c>
      <c r="J165" s="752">
        <v>1633.5</v>
      </c>
      <c r="K165" s="766">
        <v>1</v>
      </c>
      <c r="L165" s="752">
        <v>11</v>
      </c>
      <c r="M165" s="753">
        <v>1633.5</v>
      </c>
    </row>
    <row r="166" spans="1:13" ht="14.4" customHeight="1" x14ac:dyDescent="0.3">
      <c r="A166" s="747" t="s">
        <v>592</v>
      </c>
      <c r="B166" s="748" t="s">
        <v>1770</v>
      </c>
      <c r="C166" s="748" t="s">
        <v>1771</v>
      </c>
      <c r="D166" s="748" t="s">
        <v>1772</v>
      </c>
      <c r="E166" s="748" t="s">
        <v>1773</v>
      </c>
      <c r="F166" s="752"/>
      <c r="G166" s="752"/>
      <c r="H166" s="766">
        <v>0</v>
      </c>
      <c r="I166" s="752">
        <v>1</v>
      </c>
      <c r="J166" s="752">
        <v>6764.9999999999991</v>
      </c>
      <c r="K166" s="766">
        <v>1</v>
      </c>
      <c r="L166" s="752">
        <v>1</v>
      </c>
      <c r="M166" s="753">
        <v>6764.9999999999991</v>
      </c>
    </row>
    <row r="167" spans="1:13" ht="14.4" customHeight="1" x14ac:dyDescent="0.3">
      <c r="A167" s="747" t="s">
        <v>592</v>
      </c>
      <c r="B167" s="748" t="s">
        <v>1514</v>
      </c>
      <c r="C167" s="748" t="s">
        <v>1517</v>
      </c>
      <c r="D167" s="748" t="s">
        <v>617</v>
      </c>
      <c r="E167" s="748" t="s">
        <v>867</v>
      </c>
      <c r="F167" s="752"/>
      <c r="G167" s="752"/>
      <c r="H167" s="766">
        <v>0</v>
      </c>
      <c r="I167" s="752">
        <v>6</v>
      </c>
      <c r="J167" s="752">
        <v>624.0100000000001</v>
      </c>
      <c r="K167" s="766">
        <v>1</v>
      </c>
      <c r="L167" s="752">
        <v>6</v>
      </c>
      <c r="M167" s="753">
        <v>624.0100000000001</v>
      </c>
    </row>
    <row r="168" spans="1:13" ht="14.4" customHeight="1" x14ac:dyDescent="0.3">
      <c r="A168" s="747" t="s">
        <v>592</v>
      </c>
      <c r="B168" s="748" t="s">
        <v>1774</v>
      </c>
      <c r="C168" s="748" t="s">
        <v>1775</v>
      </c>
      <c r="D168" s="748" t="s">
        <v>1776</v>
      </c>
      <c r="E168" s="748" t="s">
        <v>1777</v>
      </c>
      <c r="F168" s="752"/>
      <c r="G168" s="752"/>
      <c r="H168" s="766">
        <v>0</v>
      </c>
      <c r="I168" s="752">
        <v>1</v>
      </c>
      <c r="J168" s="752">
        <v>334.53</v>
      </c>
      <c r="K168" s="766">
        <v>1</v>
      </c>
      <c r="L168" s="752">
        <v>1</v>
      </c>
      <c r="M168" s="753">
        <v>334.53</v>
      </c>
    </row>
    <row r="169" spans="1:13" ht="14.4" customHeight="1" x14ac:dyDescent="0.3">
      <c r="A169" s="747" t="s">
        <v>592</v>
      </c>
      <c r="B169" s="748" t="s">
        <v>1778</v>
      </c>
      <c r="C169" s="748" t="s">
        <v>1779</v>
      </c>
      <c r="D169" s="748" t="s">
        <v>1780</v>
      </c>
      <c r="E169" s="748" t="s">
        <v>1781</v>
      </c>
      <c r="F169" s="752"/>
      <c r="G169" s="752"/>
      <c r="H169" s="766">
        <v>0</v>
      </c>
      <c r="I169" s="752">
        <v>1</v>
      </c>
      <c r="J169" s="752">
        <v>507.88000000000034</v>
      </c>
      <c r="K169" s="766">
        <v>1</v>
      </c>
      <c r="L169" s="752">
        <v>1</v>
      </c>
      <c r="M169" s="753">
        <v>507.88000000000034</v>
      </c>
    </row>
    <row r="170" spans="1:13" ht="14.4" customHeight="1" x14ac:dyDescent="0.3">
      <c r="A170" s="747" t="s">
        <v>592</v>
      </c>
      <c r="B170" s="748" t="s">
        <v>1778</v>
      </c>
      <c r="C170" s="748" t="s">
        <v>1782</v>
      </c>
      <c r="D170" s="748" t="s">
        <v>1780</v>
      </c>
      <c r="E170" s="748" t="s">
        <v>1645</v>
      </c>
      <c r="F170" s="752"/>
      <c r="G170" s="752"/>
      <c r="H170" s="766">
        <v>0</v>
      </c>
      <c r="I170" s="752">
        <v>3</v>
      </c>
      <c r="J170" s="752">
        <v>1765.950000000001</v>
      </c>
      <c r="K170" s="766">
        <v>1</v>
      </c>
      <c r="L170" s="752">
        <v>3</v>
      </c>
      <c r="M170" s="753">
        <v>1765.950000000001</v>
      </c>
    </row>
    <row r="171" spans="1:13" ht="14.4" customHeight="1" x14ac:dyDescent="0.3">
      <c r="A171" s="747" t="s">
        <v>592</v>
      </c>
      <c r="B171" s="748" t="s">
        <v>1783</v>
      </c>
      <c r="C171" s="748" t="s">
        <v>1784</v>
      </c>
      <c r="D171" s="748" t="s">
        <v>1785</v>
      </c>
      <c r="E171" s="748" t="s">
        <v>1786</v>
      </c>
      <c r="F171" s="752"/>
      <c r="G171" s="752"/>
      <c r="H171" s="766">
        <v>0</v>
      </c>
      <c r="I171" s="752">
        <v>120</v>
      </c>
      <c r="J171" s="752">
        <v>82248</v>
      </c>
      <c r="K171" s="766">
        <v>1</v>
      </c>
      <c r="L171" s="752">
        <v>120</v>
      </c>
      <c r="M171" s="753">
        <v>82248</v>
      </c>
    </row>
    <row r="172" spans="1:13" ht="14.4" customHeight="1" x14ac:dyDescent="0.3">
      <c r="A172" s="747" t="s">
        <v>592</v>
      </c>
      <c r="B172" s="748" t="s">
        <v>1787</v>
      </c>
      <c r="C172" s="748" t="s">
        <v>1788</v>
      </c>
      <c r="D172" s="748" t="s">
        <v>1205</v>
      </c>
      <c r="E172" s="748" t="s">
        <v>1789</v>
      </c>
      <c r="F172" s="752">
        <v>29</v>
      </c>
      <c r="G172" s="752">
        <v>24690.600000000002</v>
      </c>
      <c r="H172" s="766">
        <v>1</v>
      </c>
      <c r="I172" s="752"/>
      <c r="J172" s="752"/>
      <c r="K172" s="766">
        <v>0</v>
      </c>
      <c r="L172" s="752">
        <v>29</v>
      </c>
      <c r="M172" s="753">
        <v>24690.600000000002</v>
      </c>
    </row>
    <row r="173" spans="1:13" ht="14.4" customHeight="1" x14ac:dyDescent="0.3">
      <c r="A173" s="747" t="s">
        <v>592</v>
      </c>
      <c r="B173" s="748" t="s">
        <v>1650</v>
      </c>
      <c r="C173" s="748" t="s">
        <v>1651</v>
      </c>
      <c r="D173" s="748" t="s">
        <v>1652</v>
      </c>
      <c r="E173" s="748" t="s">
        <v>1653</v>
      </c>
      <c r="F173" s="752"/>
      <c r="G173" s="752"/>
      <c r="H173" s="766">
        <v>0</v>
      </c>
      <c r="I173" s="752">
        <v>9</v>
      </c>
      <c r="J173" s="752">
        <v>390.78000000000003</v>
      </c>
      <c r="K173" s="766">
        <v>1</v>
      </c>
      <c r="L173" s="752">
        <v>9</v>
      </c>
      <c r="M173" s="753">
        <v>390.78000000000003</v>
      </c>
    </row>
    <row r="174" spans="1:13" ht="14.4" customHeight="1" x14ac:dyDescent="0.3">
      <c r="A174" s="747" t="s">
        <v>592</v>
      </c>
      <c r="B174" s="748" t="s">
        <v>1521</v>
      </c>
      <c r="C174" s="748" t="s">
        <v>1522</v>
      </c>
      <c r="D174" s="748" t="s">
        <v>1523</v>
      </c>
      <c r="E174" s="748" t="s">
        <v>1524</v>
      </c>
      <c r="F174" s="752"/>
      <c r="G174" s="752"/>
      <c r="H174" s="766">
        <v>0</v>
      </c>
      <c r="I174" s="752">
        <v>22</v>
      </c>
      <c r="J174" s="752">
        <v>736.34000000000015</v>
      </c>
      <c r="K174" s="766">
        <v>1</v>
      </c>
      <c r="L174" s="752">
        <v>22</v>
      </c>
      <c r="M174" s="753">
        <v>736.34000000000015</v>
      </c>
    </row>
    <row r="175" spans="1:13" ht="14.4" customHeight="1" x14ac:dyDescent="0.3">
      <c r="A175" s="747" t="s">
        <v>592</v>
      </c>
      <c r="B175" s="748" t="s">
        <v>1521</v>
      </c>
      <c r="C175" s="748" t="s">
        <v>1525</v>
      </c>
      <c r="D175" s="748" t="s">
        <v>1526</v>
      </c>
      <c r="E175" s="748" t="s">
        <v>1527</v>
      </c>
      <c r="F175" s="752"/>
      <c r="G175" s="752"/>
      <c r="H175" s="766">
        <v>0</v>
      </c>
      <c r="I175" s="752">
        <v>16</v>
      </c>
      <c r="J175" s="752">
        <v>811.14000000000033</v>
      </c>
      <c r="K175" s="766">
        <v>1</v>
      </c>
      <c r="L175" s="752">
        <v>16</v>
      </c>
      <c r="M175" s="753">
        <v>811.14000000000033</v>
      </c>
    </row>
    <row r="176" spans="1:13" ht="14.4" customHeight="1" x14ac:dyDescent="0.3">
      <c r="A176" s="747" t="s">
        <v>592</v>
      </c>
      <c r="B176" s="748" t="s">
        <v>1521</v>
      </c>
      <c r="C176" s="748" t="s">
        <v>1528</v>
      </c>
      <c r="D176" s="748" t="s">
        <v>1526</v>
      </c>
      <c r="E176" s="748" t="s">
        <v>1529</v>
      </c>
      <c r="F176" s="752"/>
      <c r="G176" s="752"/>
      <c r="H176" s="766">
        <v>0</v>
      </c>
      <c r="I176" s="752">
        <v>8</v>
      </c>
      <c r="J176" s="752">
        <v>405.12</v>
      </c>
      <c r="K176" s="766">
        <v>1</v>
      </c>
      <c r="L176" s="752">
        <v>8</v>
      </c>
      <c r="M176" s="753">
        <v>405.12</v>
      </c>
    </row>
    <row r="177" spans="1:13" ht="14.4" customHeight="1" x14ac:dyDescent="0.3">
      <c r="A177" s="747" t="s">
        <v>592</v>
      </c>
      <c r="B177" s="748" t="s">
        <v>1790</v>
      </c>
      <c r="C177" s="748" t="s">
        <v>1791</v>
      </c>
      <c r="D177" s="748" t="s">
        <v>1792</v>
      </c>
      <c r="E177" s="748" t="s">
        <v>1793</v>
      </c>
      <c r="F177" s="752"/>
      <c r="G177" s="752"/>
      <c r="H177" s="766">
        <v>0</v>
      </c>
      <c r="I177" s="752">
        <v>14</v>
      </c>
      <c r="J177" s="752">
        <v>3157</v>
      </c>
      <c r="K177" s="766">
        <v>1</v>
      </c>
      <c r="L177" s="752">
        <v>14</v>
      </c>
      <c r="M177" s="753">
        <v>3157</v>
      </c>
    </row>
    <row r="178" spans="1:13" ht="14.4" customHeight="1" x14ac:dyDescent="0.3">
      <c r="A178" s="747" t="s">
        <v>592</v>
      </c>
      <c r="B178" s="748" t="s">
        <v>1530</v>
      </c>
      <c r="C178" s="748" t="s">
        <v>1794</v>
      </c>
      <c r="D178" s="748" t="s">
        <v>1095</v>
      </c>
      <c r="E178" s="748" t="s">
        <v>1795</v>
      </c>
      <c r="F178" s="752"/>
      <c r="G178" s="752"/>
      <c r="H178" s="766">
        <v>0</v>
      </c>
      <c r="I178" s="752">
        <v>75</v>
      </c>
      <c r="J178" s="752">
        <v>37760.730000000003</v>
      </c>
      <c r="K178" s="766">
        <v>1</v>
      </c>
      <c r="L178" s="752">
        <v>75</v>
      </c>
      <c r="M178" s="753">
        <v>37760.730000000003</v>
      </c>
    </row>
    <row r="179" spans="1:13" ht="14.4" customHeight="1" x14ac:dyDescent="0.3">
      <c r="A179" s="747" t="s">
        <v>592</v>
      </c>
      <c r="B179" s="748" t="s">
        <v>1654</v>
      </c>
      <c r="C179" s="748" t="s">
        <v>1796</v>
      </c>
      <c r="D179" s="748" t="s">
        <v>1656</v>
      </c>
      <c r="E179" s="748" t="s">
        <v>1797</v>
      </c>
      <c r="F179" s="752"/>
      <c r="G179" s="752"/>
      <c r="H179" s="766">
        <v>0</v>
      </c>
      <c r="I179" s="752">
        <v>1</v>
      </c>
      <c r="J179" s="752">
        <v>416.0100000000001</v>
      </c>
      <c r="K179" s="766">
        <v>1</v>
      </c>
      <c r="L179" s="752">
        <v>1</v>
      </c>
      <c r="M179" s="753">
        <v>416.0100000000001</v>
      </c>
    </row>
    <row r="180" spans="1:13" ht="14.4" customHeight="1" x14ac:dyDescent="0.3">
      <c r="A180" s="747" t="s">
        <v>592</v>
      </c>
      <c r="B180" s="748" t="s">
        <v>1658</v>
      </c>
      <c r="C180" s="748" t="s">
        <v>1798</v>
      </c>
      <c r="D180" s="748" t="s">
        <v>1196</v>
      </c>
      <c r="E180" s="748" t="s">
        <v>1197</v>
      </c>
      <c r="F180" s="752"/>
      <c r="G180" s="752"/>
      <c r="H180" s="766">
        <v>0</v>
      </c>
      <c r="I180" s="752">
        <v>1</v>
      </c>
      <c r="J180" s="752">
        <v>1043.98</v>
      </c>
      <c r="K180" s="766">
        <v>1</v>
      </c>
      <c r="L180" s="752">
        <v>1</v>
      </c>
      <c r="M180" s="753">
        <v>1043.98</v>
      </c>
    </row>
    <row r="181" spans="1:13" ht="14.4" customHeight="1" x14ac:dyDescent="0.3">
      <c r="A181" s="747" t="s">
        <v>592</v>
      </c>
      <c r="B181" s="748" t="s">
        <v>1799</v>
      </c>
      <c r="C181" s="748" t="s">
        <v>1800</v>
      </c>
      <c r="D181" s="748" t="s">
        <v>1801</v>
      </c>
      <c r="E181" s="748" t="s">
        <v>1802</v>
      </c>
      <c r="F181" s="752"/>
      <c r="G181" s="752"/>
      <c r="H181" s="766">
        <v>0</v>
      </c>
      <c r="I181" s="752">
        <v>1</v>
      </c>
      <c r="J181" s="752">
        <v>188.24</v>
      </c>
      <c r="K181" s="766">
        <v>1</v>
      </c>
      <c r="L181" s="752">
        <v>1</v>
      </c>
      <c r="M181" s="753">
        <v>188.24</v>
      </c>
    </row>
    <row r="182" spans="1:13" ht="14.4" customHeight="1" x14ac:dyDescent="0.3">
      <c r="A182" s="747" t="s">
        <v>592</v>
      </c>
      <c r="B182" s="748" t="s">
        <v>1803</v>
      </c>
      <c r="C182" s="748" t="s">
        <v>1804</v>
      </c>
      <c r="D182" s="748" t="s">
        <v>1805</v>
      </c>
      <c r="E182" s="748" t="s">
        <v>1806</v>
      </c>
      <c r="F182" s="752"/>
      <c r="G182" s="752"/>
      <c r="H182" s="766">
        <v>0</v>
      </c>
      <c r="I182" s="752">
        <v>1</v>
      </c>
      <c r="J182" s="752">
        <v>254.13</v>
      </c>
      <c r="K182" s="766">
        <v>1</v>
      </c>
      <c r="L182" s="752">
        <v>1</v>
      </c>
      <c r="M182" s="753">
        <v>254.13</v>
      </c>
    </row>
    <row r="183" spans="1:13" ht="14.4" customHeight="1" x14ac:dyDescent="0.3">
      <c r="A183" s="747" t="s">
        <v>592</v>
      </c>
      <c r="B183" s="748" t="s">
        <v>1537</v>
      </c>
      <c r="C183" s="748" t="s">
        <v>1541</v>
      </c>
      <c r="D183" s="748" t="s">
        <v>1542</v>
      </c>
      <c r="E183" s="748" t="s">
        <v>1543</v>
      </c>
      <c r="F183" s="752"/>
      <c r="G183" s="752"/>
      <c r="H183" s="766">
        <v>0</v>
      </c>
      <c r="I183" s="752">
        <v>4</v>
      </c>
      <c r="J183" s="752">
        <v>36.920000000000009</v>
      </c>
      <c r="K183" s="766">
        <v>1</v>
      </c>
      <c r="L183" s="752">
        <v>4</v>
      </c>
      <c r="M183" s="753">
        <v>36.920000000000009</v>
      </c>
    </row>
    <row r="184" spans="1:13" ht="14.4" customHeight="1" x14ac:dyDescent="0.3">
      <c r="A184" s="747" t="s">
        <v>592</v>
      </c>
      <c r="B184" s="748" t="s">
        <v>1666</v>
      </c>
      <c r="C184" s="748" t="s">
        <v>1807</v>
      </c>
      <c r="D184" s="748" t="s">
        <v>1808</v>
      </c>
      <c r="E184" s="748" t="s">
        <v>1809</v>
      </c>
      <c r="F184" s="752"/>
      <c r="G184" s="752"/>
      <c r="H184" s="766">
        <v>0</v>
      </c>
      <c r="I184" s="752">
        <v>133</v>
      </c>
      <c r="J184" s="752">
        <v>12684.210000000001</v>
      </c>
      <c r="K184" s="766">
        <v>1</v>
      </c>
      <c r="L184" s="752">
        <v>133</v>
      </c>
      <c r="M184" s="753">
        <v>12684.210000000001</v>
      </c>
    </row>
    <row r="185" spans="1:13" ht="14.4" customHeight="1" x14ac:dyDescent="0.3">
      <c r="A185" s="747" t="s">
        <v>592</v>
      </c>
      <c r="B185" s="748" t="s">
        <v>1544</v>
      </c>
      <c r="C185" s="748" t="s">
        <v>1547</v>
      </c>
      <c r="D185" s="748" t="s">
        <v>815</v>
      </c>
      <c r="E185" s="748" t="s">
        <v>1548</v>
      </c>
      <c r="F185" s="752"/>
      <c r="G185" s="752"/>
      <c r="H185" s="766">
        <v>0</v>
      </c>
      <c r="I185" s="752">
        <v>3</v>
      </c>
      <c r="J185" s="752">
        <v>136.47</v>
      </c>
      <c r="K185" s="766">
        <v>1</v>
      </c>
      <c r="L185" s="752">
        <v>3</v>
      </c>
      <c r="M185" s="753">
        <v>136.47</v>
      </c>
    </row>
    <row r="186" spans="1:13" ht="14.4" customHeight="1" x14ac:dyDescent="0.3">
      <c r="A186" s="747" t="s">
        <v>592</v>
      </c>
      <c r="B186" s="748" t="s">
        <v>1549</v>
      </c>
      <c r="C186" s="748" t="s">
        <v>1550</v>
      </c>
      <c r="D186" s="748" t="s">
        <v>634</v>
      </c>
      <c r="E186" s="748" t="s">
        <v>1551</v>
      </c>
      <c r="F186" s="752"/>
      <c r="G186" s="752"/>
      <c r="H186" s="766">
        <v>0</v>
      </c>
      <c r="I186" s="752">
        <v>2</v>
      </c>
      <c r="J186" s="752">
        <v>39.640000000000008</v>
      </c>
      <c r="K186" s="766">
        <v>1</v>
      </c>
      <c r="L186" s="752">
        <v>2</v>
      </c>
      <c r="M186" s="753">
        <v>39.640000000000008</v>
      </c>
    </row>
    <row r="187" spans="1:13" ht="14.4" customHeight="1" x14ac:dyDescent="0.3">
      <c r="A187" s="747" t="s">
        <v>592</v>
      </c>
      <c r="B187" s="748" t="s">
        <v>1549</v>
      </c>
      <c r="C187" s="748" t="s">
        <v>1810</v>
      </c>
      <c r="D187" s="748" t="s">
        <v>1086</v>
      </c>
      <c r="E187" s="748" t="s">
        <v>1811</v>
      </c>
      <c r="F187" s="752"/>
      <c r="G187" s="752"/>
      <c r="H187" s="766">
        <v>0</v>
      </c>
      <c r="I187" s="752">
        <v>4</v>
      </c>
      <c r="J187" s="752">
        <v>108.39999999999999</v>
      </c>
      <c r="K187" s="766">
        <v>1</v>
      </c>
      <c r="L187" s="752">
        <v>4</v>
      </c>
      <c r="M187" s="753">
        <v>108.39999999999999</v>
      </c>
    </row>
    <row r="188" spans="1:13" ht="14.4" customHeight="1" x14ac:dyDescent="0.3">
      <c r="A188" s="747" t="s">
        <v>592</v>
      </c>
      <c r="B188" s="748" t="s">
        <v>1670</v>
      </c>
      <c r="C188" s="748" t="s">
        <v>1812</v>
      </c>
      <c r="D188" s="748" t="s">
        <v>1672</v>
      </c>
      <c r="E188" s="748" t="s">
        <v>1813</v>
      </c>
      <c r="F188" s="752"/>
      <c r="G188" s="752"/>
      <c r="H188" s="766">
        <v>0</v>
      </c>
      <c r="I188" s="752">
        <v>1</v>
      </c>
      <c r="J188" s="752">
        <v>101.49</v>
      </c>
      <c r="K188" s="766">
        <v>1</v>
      </c>
      <c r="L188" s="752">
        <v>1</v>
      </c>
      <c r="M188" s="753">
        <v>101.49</v>
      </c>
    </row>
    <row r="189" spans="1:13" ht="14.4" customHeight="1" x14ac:dyDescent="0.3">
      <c r="A189" s="747" t="s">
        <v>592</v>
      </c>
      <c r="B189" s="748" t="s">
        <v>1814</v>
      </c>
      <c r="C189" s="748" t="s">
        <v>1815</v>
      </c>
      <c r="D189" s="748" t="s">
        <v>1816</v>
      </c>
      <c r="E189" s="748" t="s">
        <v>1817</v>
      </c>
      <c r="F189" s="752"/>
      <c r="G189" s="752"/>
      <c r="H189" s="766">
        <v>0</v>
      </c>
      <c r="I189" s="752">
        <v>37</v>
      </c>
      <c r="J189" s="752">
        <v>1308.26</v>
      </c>
      <c r="K189" s="766">
        <v>1</v>
      </c>
      <c r="L189" s="752">
        <v>37</v>
      </c>
      <c r="M189" s="753">
        <v>1308.26</v>
      </c>
    </row>
    <row r="190" spans="1:13" ht="14.4" customHeight="1" thickBot="1" x14ac:dyDescent="0.35">
      <c r="A190" s="754" t="s">
        <v>592</v>
      </c>
      <c r="B190" s="755" t="s">
        <v>1818</v>
      </c>
      <c r="C190" s="755" t="s">
        <v>1819</v>
      </c>
      <c r="D190" s="755" t="s">
        <v>1820</v>
      </c>
      <c r="E190" s="755" t="s">
        <v>1821</v>
      </c>
      <c r="F190" s="759"/>
      <c r="G190" s="759"/>
      <c r="H190" s="767">
        <v>0</v>
      </c>
      <c r="I190" s="759">
        <v>1</v>
      </c>
      <c r="J190" s="759">
        <v>131.27000000000001</v>
      </c>
      <c r="K190" s="767">
        <v>1</v>
      </c>
      <c r="L190" s="759">
        <v>1</v>
      </c>
      <c r="M190" s="760">
        <v>131.27000000000001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2166</v>
      </c>
      <c r="C3" s="396">
        <f>SUM(C6:C1048576)</f>
        <v>726</v>
      </c>
      <c r="D3" s="396">
        <f>SUM(D6:D1048576)</f>
        <v>988</v>
      </c>
      <c r="E3" s="397">
        <f>SUM(E6:E1048576)</f>
        <v>0</v>
      </c>
      <c r="F3" s="394">
        <f>IF(SUM($B3:$E3)=0,"",B3/SUM($B3:$E3))</f>
        <v>0.55824742268041239</v>
      </c>
      <c r="G3" s="392">
        <f t="shared" ref="G3:I3" si="0">IF(SUM($B3:$E3)=0,"",C3/SUM($B3:$E3))</f>
        <v>0.18711340206185567</v>
      </c>
      <c r="H3" s="392">
        <f t="shared" si="0"/>
        <v>0.25463917525773194</v>
      </c>
      <c r="I3" s="393">
        <f t="shared" si="0"/>
        <v>0</v>
      </c>
      <c r="J3" s="396">
        <f>SUM(J6:J1048576)</f>
        <v>310</v>
      </c>
      <c r="K3" s="396">
        <f>SUM(K6:K1048576)</f>
        <v>351</v>
      </c>
      <c r="L3" s="396">
        <f>SUM(L6:L1048576)</f>
        <v>988</v>
      </c>
      <c r="M3" s="397">
        <f>SUM(M6:M1048576)</f>
        <v>0</v>
      </c>
      <c r="N3" s="394">
        <f>IF(SUM($J3:$M3)=0,"",J3/SUM($J3:$M3))</f>
        <v>0.18799272286234081</v>
      </c>
      <c r="O3" s="392">
        <f t="shared" ref="O3:Q3" si="1">IF(SUM($J3:$M3)=0,"",K3/SUM($J3:$M3))</f>
        <v>0.21285627653123104</v>
      </c>
      <c r="P3" s="392">
        <f t="shared" si="1"/>
        <v>0.59915100060642812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1823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1824</v>
      </c>
      <c r="B7" s="798">
        <v>430</v>
      </c>
      <c r="C7" s="752">
        <v>176</v>
      </c>
      <c r="D7" s="752">
        <v>384</v>
      </c>
      <c r="E7" s="753"/>
      <c r="F7" s="795">
        <v>0.43434343434343436</v>
      </c>
      <c r="G7" s="766">
        <v>0.17777777777777778</v>
      </c>
      <c r="H7" s="766">
        <v>0.38787878787878788</v>
      </c>
      <c r="I7" s="801">
        <v>0</v>
      </c>
      <c r="J7" s="798">
        <v>65</v>
      </c>
      <c r="K7" s="752">
        <v>90</v>
      </c>
      <c r="L7" s="752">
        <v>384</v>
      </c>
      <c r="M7" s="753"/>
      <c r="N7" s="795">
        <v>0.12059369202226346</v>
      </c>
      <c r="O7" s="766">
        <v>0.16697588126159554</v>
      </c>
      <c r="P7" s="766">
        <v>0.71243042671614099</v>
      </c>
      <c r="Q7" s="789">
        <v>0</v>
      </c>
    </row>
    <row r="8" spans="1:17" ht="14.4" customHeight="1" x14ac:dyDescent="0.3">
      <c r="A8" s="792" t="s">
        <v>1825</v>
      </c>
      <c r="B8" s="798">
        <v>265</v>
      </c>
      <c r="C8" s="752">
        <v>226</v>
      </c>
      <c r="D8" s="752">
        <v>313</v>
      </c>
      <c r="E8" s="753"/>
      <c r="F8" s="795">
        <v>0.32960199004975127</v>
      </c>
      <c r="G8" s="766">
        <v>0.28109452736318408</v>
      </c>
      <c r="H8" s="766">
        <v>0.38930348258706465</v>
      </c>
      <c r="I8" s="801">
        <v>0</v>
      </c>
      <c r="J8" s="798">
        <v>49</v>
      </c>
      <c r="K8" s="752">
        <v>110</v>
      </c>
      <c r="L8" s="752">
        <v>313</v>
      </c>
      <c r="M8" s="753"/>
      <c r="N8" s="795">
        <v>0.1038135593220339</v>
      </c>
      <c r="O8" s="766">
        <v>0.23305084745762711</v>
      </c>
      <c r="P8" s="766">
        <v>0.66313559322033899</v>
      </c>
      <c r="Q8" s="789">
        <v>0</v>
      </c>
    </row>
    <row r="9" spans="1:17" ht="14.4" customHeight="1" x14ac:dyDescent="0.3">
      <c r="A9" s="792" t="s">
        <v>1826</v>
      </c>
      <c r="B9" s="798">
        <v>31</v>
      </c>
      <c r="C9" s="752">
        <v>6</v>
      </c>
      <c r="D9" s="752"/>
      <c r="E9" s="753"/>
      <c r="F9" s="795">
        <v>0.83783783783783783</v>
      </c>
      <c r="G9" s="766">
        <v>0.16216216216216217</v>
      </c>
      <c r="H9" s="766">
        <v>0</v>
      </c>
      <c r="I9" s="801">
        <v>0</v>
      </c>
      <c r="J9" s="798">
        <v>9</v>
      </c>
      <c r="K9" s="752">
        <v>2</v>
      </c>
      <c r="L9" s="752"/>
      <c r="M9" s="753"/>
      <c r="N9" s="795">
        <v>0.81818181818181823</v>
      </c>
      <c r="O9" s="766">
        <v>0.18181818181818182</v>
      </c>
      <c r="P9" s="766">
        <v>0</v>
      </c>
      <c r="Q9" s="789">
        <v>0</v>
      </c>
    </row>
    <row r="10" spans="1:17" ht="14.4" customHeight="1" x14ac:dyDescent="0.3">
      <c r="A10" s="792" t="s">
        <v>1827</v>
      </c>
      <c r="B10" s="798">
        <v>692</v>
      </c>
      <c r="C10" s="752">
        <v>316</v>
      </c>
      <c r="D10" s="752">
        <v>291</v>
      </c>
      <c r="E10" s="753"/>
      <c r="F10" s="795">
        <v>0.53271747498075439</v>
      </c>
      <c r="G10" s="766">
        <v>0.24326404926866821</v>
      </c>
      <c r="H10" s="766">
        <v>0.22401847575057737</v>
      </c>
      <c r="I10" s="801">
        <v>0</v>
      </c>
      <c r="J10" s="798">
        <v>89</v>
      </c>
      <c r="K10" s="752">
        <v>147</v>
      </c>
      <c r="L10" s="752">
        <v>291</v>
      </c>
      <c r="M10" s="753"/>
      <c r="N10" s="795">
        <v>0.16888045540796964</v>
      </c>
      <c r="O10" s="766">
        <v>0.27893738140417457</v>
      </c>
      <c r="P10" s="766">
        <v>0.55218216318785573</v>
      </c>
      <c r="Q10" s="789">
        <v>0</v>
      </c>
    </row>
    <row r="11" spans="1:17" ht="14.4" customHeight="1" thickBot="1" x14ac:dyDescent="0.35">
      <c r="A11" s="793" t="s">
        <v>1828</v>
      </c>
      <c r="B11" s="799">
        <v>748</v>
      </c>
      <c r="C11" s="759">
        <v>2</v>
      </c>
      <c r="D11" s="759"/>
      <c r="E11" s="760"/>
      <c r="F11" s="796">
        <v>0.99733333333333329</v>
      </c>
      <c r="G11" s="767">
        <v>2.6666666666666666E-3</v>
      </c>
      <c r="H11" s="767">
        <v>0</v>
      </c>
      <c r="I11" s="802">
        <v>0</v>
      </c>
      <c r="J11" s="799">
        <v>98</v>
      </c>
      <c r="K11" s="759">
        <v>2</v>
      </c>
      <c r="L11" s="759"/>
      <c r="M11" s="760"/>
      <c r="N11" s="796">
        <v>0.98</v>
      </c>
      <c r="O11" s="767">
        <v>0.02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6</v>
      </c>
      <c r="B5" s="730" t="s">
        <v>1829</v>
      </c>
      <c r="C5" s="733">
        <v>536924.18000000005</v>
      </c>
      <c r="D5" s="733">
        <v>475</v>
      </c>
      <c r="E5" s="733">
        <v>465619.25</v>
      </c>
      <c r="F5" s="803">
        <v>0.86719739461165624</v>
      </c>
      <c r="G5" s="733">
        <v>392</v>
      </c>
      <c r="H5" s="803">
        <v>0.82526315789473681</v>
      </c>
      <c r="I5" s="733">
        <v>71304.930000000008</v>
      </c>
      <c r="J5" s="803">
        <v>0.13280260538834365</v>
      </c>
      <c r="K5" s="733">
        <v>83</v>
      </c>
      <c r="L5" s="803">
        <v>0.17473684210526316</v>
      </c>
      <c r="M5" s="733" t="s">
        <v>73</v>
      </c>
      <c r="N5" s="270"/>
    </row>
    <row r="6" spans="1:14" ht="14.4" customHeight="1" x14ac:dyDescent="0.3">
      <c r="A6" s="729">
        <v>6</v>
      </c>
      <c r="B6" s="730" t="s">
        <v>1830</v>
      </c>
      <c r="C6" s="733">
        <v>23949.89</v>
      </c>
      <c r="D6" s="733">
        <v>91</v>
      </c>
      <c r="E6" s="733">
        <v>14831.659999999998</v>
      </c>
      <c r="F6" s="803">
        <v>0.61927883593619837</v>
      </c>
      <c r="G6" s="733">
        <v>55</v>
      </c>
      <c r="H6" s="803">
        <v>0.60439560439560436</v>
      </c>
      <c r="I6" s="733">
        <v>9118.2300000000014</v>
      </c>
      <c r="J6" s="803">
        <v>0.38072116406380163</v>
      </c>
      <c r="K6" s="733">
        <v>36</v>
      </c>
      <c r="L6" s="803">
        <v>0.39560439560439559</v>
      </c>
      <c r="M6" s="733" t="s">
        <v>1</v>
      </c>
      <c r="N6" s="270"/>
    </row>
    <row r="7" spans="1:14" ht="14.4" customHeight="1" x14ac:dyDescent="0.3">
      <c r="A7" s="729">
        <v>6</v>
      </c>
      <c r="B7" s="730" t="s">
        <v>1831</v>
      </c>
      <c r="C7" s="733">
        <v>512974.29000000004</v>
      </c>
      <c r="D7" s="733">
        <v>384</v>
      </c>
      <c r="E7" s="733">
        <v>450787.59</v>
      </c>
      <c r="F7" s="803">
        <v>0.87877228700876997</v>
      </c>
      <c r="G7" s="733">
        <v>337</v>
      </c>
      <c r="H7" s="803">
        <v>0.87760416666666663</v>
      </c>
      <c r="I7" s="733">
        <v>62186.700000000004</v>
      </c>
      <c r="J7" s="803">
        <v>0.12122771299123003</v>
      </c>
      <c r="K7" s="733">
        <v>47</v>
      </c>
      <c r="L7" s="803">
        <v>0.12239583333333333</v>
      </c>
      <c r="M7" s="733" t="s">
        <v>1</v>
      </c>
      <c r="N7" s="270"/>
    </row>
    <row r="8" spans="1:14" ht="14.4" customHeight="1" x14ac:dyDescent="0.3">
      <c r="A8" s="729" t="s">
        <v>1832</v>
      </c>
      <c r="B8" s="730" t="s">
        <v>3</v>
      </c>
      <c r="C8" s="733">
        <v>536924.18000000005</v>
      </c>
      <c r="D8" s="733">
        <v>475</v>
      </c>
      <c r="E8" s="733">
        <v>465619.25</v>
      </c>
      <c r="F8" s="803">
        <v>0.86719739461165624</v>
      </c>
      <c r="G8" s="733">
        <v>392</v>
      </c>
      <c r="H8" s="803">
        <v>0.82526315789473681</v>
      </c>
      <c r="I8" s="733">
        <v>71304.930000000008</v>
      </c>
      <c r="J8" s="803">
        <v>0.13280260538834365</v>
      </c>
      <c r="K8" s="733">
        <v>83</v>
      </c>
      <c r="L8" s="803">
        <v>0.17473684210526316</v>
      </c>
      <c r="M8" s="733" t="s">
        <v>580</v>
      </c>
      <c r="N8" s="270"/>
    </row>
    <row r="10" spans="1:14" ht="14.4" customHeight="1" x14ac:dyDescent="0.3">
      <c r="A10" s="729">
        <v>6</v>
      </c>
      <c r="B10" s="730" t="s">
        <v>1829</v>
      </c>
      <c r="C10" s="733" t="s">
        <v>568</v>
      </c>
      <c r="D10" s="733" t="s">
        <v>568</v>
      </c>
      <c r="E10" s="733" t="s">
        <v>568</v>
      </c>
      <c r="F10" s="803" t="s">
        <v>568</v>
      </c>
      <c r="G10" s="733" t="s">
        <v>568</v>
      </c>
      <c r="H10" s="803" t="s">
        <v>568</v>
      </c>
      <c r="I10" s="733" t="s">
        <v>568</v>
      </c>
      <c r="J10" s="803" t="s">
        <v>568</v>
      </c>
      <c r="K10" s="733" t="s">
        <v>568</v>
      </c>
      <c r="L10" s="803" t="s">
        <v>568</v>
      </c>
      <c r="M10" s="733" t="s">
        <v>73</v>
      </c>
      <c r="N10" s="270"/>
    </row>
    <row r="11" spans="1:14" ht="14.4" customHeight="1" x14ac:dyDescent="0.3">
      <c r="A11" s="729" t="s">
        <v>1833</v>
      </c>
      <c r="B11" s="730" t="s">
        <v>1830</v>
      </c>
      <c r="C11" s="733">
        <v>1624.48</v>
      </c>
      <c r="D11" s="733">
        <v>2</v>
      </c>
      <c r="E11" s="733">
        <v>1483.76</v>
      </c>
      <c r="F11" s="803">
        <v>0.91337535703732886</v>
      </c>
      <c r="G11" s="733">
        <v>1</v>
      </c>
      <c r="H11" s="803">
        <v>0.5</v>
      </c>
      <c r="I11" s="733">
        <v>140.72</v>
      </c>
      <c r="J11" s="803">
        <v>8.6624642962671125E-2</v>
      </c>
      <c r="K11" s="733">
        <v>1</v>
      </c>
      <c r="L11" s="803">
        <v>0.5</v>
      </c>
      <c r="M11" s="733" t="s">
        <v>1</v>
      </c>
      <c r="N11" s="270"/>
    </row>
    <row r="12" spans="1:14" ht="14.4" customHeight="1" x14ac:dyDescent="0.3">
      <c r="A12" s="729" t="s">
        <v>1833</v>
      </c>
      <c r="B12" s="730" t="s">
        <v>1831</v>
      </c>
      <c r="C12" s="733">
        <v>3043.33</v>
      </c>
      <c r="D12" s="733">
        <v>3</v>
      </c>
      <c r="E12" s="733">
        <v>1064.3899999999999</v>
      </c>
      <c r="F12" s="803">
        <v>0.34974518044379016</v>
      </c>
      <c r="G12" s="733">
        <v>2</v>
      </c>
      <c r="H12" s="803">
        <v>0.66666666666666663</v>
      </c>
      <c r="I12" s="733">
        <v>1978.94</v>
      </c>
      <c r="J12" s="803">
        <v>0.6502548195562099</v>
      </c>
      <c r="K12" s="733">
        <v>1</v>
      </c>
      <c r="L12" s="803">
        <v>0.33333333333333331</v>
      </c>
      <c r="M12" s="733" t="s">
        <v>1</v>
      </c>
      <c r="N12" s="270"/>
    </row>
    <row r="13" spans="1:14" ht="14.4" customHeight="1" x14ac:dyDescent="0.3">
      <c r="A13" s="729" t="s">
        <v>1833</v>
      </c>
      <c r="B13" s="730" t="s">
        <v>1834</v>
      </c>
      <c r="C13" s="733">
        <v>4667.8099999999995</v>
      </c>
      <c r="D13" s="733">
        <v>5</v>
      </c>
      <c r="E13" s="733">
        <v>2548.1499999999996</v>
      </c>
      <c r="F13" s="803">
        <v>0.54589839774969418</v>
      </c>
      <c r="G13" s="733">
        <v>3</v>
      </c>
      <c r="H13" s="803">
        <v>0.6</v>
      </c>
      <c r="I13" s="733">
        <v>2119.66</v>
      </c>
      <c r="J13" s="803">
        <v>0.45410160225030582</v>
      </c>
      <c r="K13" s="733">
        <v>2</v>
      </c>
      <c r="L13" s="803">
        <v>0.4</v>
      </c>
      <c r="M13" s="733" t="s">
        <v>584</v>
      </c>
      <c r="N13" s="270"/>
    </row>
    <row r="14" spans="1:14" ht="14.4" customHeight="1" x14ac:dyDescent="0.3">
      <c r="A14" s="729" t="s">
        <v>568</v>
      </c>
      <c r="B14" s="730" t="s">
        <v>568</v>
      </c>
      <c r="C14" s="733" t="s">
        <v>568</v>
      </c>
      <c r="D14" s="733" t="s">
        <v>568</v>
      </c>
      <c r="E14" s="733" t="s">
        <v>568</v>
      </c>
      <c r="F14" s="803" t="s">
        <v>568</v>
      </c>
      <c r="G14" s="733" t="s">
        <v>568</v>
      </c>
      <c r="H14" s="803" t="s">
        <v>568</v>
      </c>
      <c r="I14" s="733" t="s">
        <v>568</v>
      </c>
      <c r="J14" s="803" t="s">
        <v>568</v>
      </c>
      <c r="K14" s="733" t="s">
        <v>568</v>
      </c>
      <c r="L14" s="803" t="s">
        <v>568</v>
      </c>
      <c r="M14" s="733" t="s">
        <v>585</v>
      </c>
      <c r="N14" s="270"/>
    </row>
    <row r="15" spans="1:14" ht="14.4" customHeight="1" x14ac:dyDescent="0.3">
      <c r="A15" s="729" t="s">
        <v>1835</v>
      </c>
      <c r="B15" s="730" t="s">
        <v>1830</v>
      </c>
      <c r="C15" s="733">
        <v>21718.35</v>
      </c>
      <c r="D15" s="733">
        <v>87</v>
      </c>
      <c r="E15" s="733">
        <v>12740.84</v>
      </c>
      <c r="F15" s="803">
        <v>0.58663940861069097</v>
      </c>
      <c r="G15" s="733">
        <v>52</v>
      </c>
      <c r="H15" s="803">
        <v>0.5977011494252874</v>
      </c>
      <c r="I15" s="733">
        <v>8977.51</v>
      </c>
      <c r="J15" s="803">
        <v>0.41336059138930908</v>
      </c>
      <c r="K15" s="733">
        <v>35</v>
      </c>
      <c r="L15" s="803">
        <v>0.40229885057471265</v>
      </c>
      <c r="M15" s="733" t="s">
        <v>1</v>
      </c>
      <c r="N15" s="270"/>
    </row>
    <row r="16" spans="1:14" ht="14.4" customHeight="1" x14ac:dyDescent="0.3">
      <c r="A16" s="729" t="s">
        <v>1835</v>
      </c>
      <c r="B16" s="730" t="s">
        <v>1831</v>
      </c>
      <c r="C16" s="733">
        <v>509930.96000000008</v>
      </c>
      <c r="D16" s="733">
        <v>381</v>
      </c>
      <c r="E16" s="733">
        <v>449723.20000000007</v>
      </c>
      <c r="F16" s="803">
        <v>0.88192958513442687</v>
      </c>
      <c r="G16" s="733">
        <v>335</v>
      </c>
      <c r="H16" s="803">
        <v>0.87926509186351709</v>
      </c>
      <c r="I16" s="733">
        <v>60207.76</v>
      </c>
      <c r="J16" s="803">
        <v>0.11807041486557317</v>
      </c>
      <c r="K16" s="733">
        <v>46</v>
      </c>
      <c r="L16" s="803">
        <v>0.12073490813648294</v>
      </c>
      <c r="M16" s="733" t="s">
        <v>1</v>
      </c>
      <c r="N16" s="270"/>
    </row>
    <row r="17" spans="1:14" ht="14.4" customHeight="1" x14ac:dyDescent="0.3">
      <c r="A17" s="729" t="s">
        <v>1835</v>
      </c>
      <c r="B17" s="730" t="s">
        <v>1836</v>
      </c>
      <c r="C17" s="733">
        <v>531649.31000000006</v>
      </c>
      <c r="D17" s="733">
        <v>468</v>
      </c>
      <c r="E17" s="733">
        <v>462464.0400000001</v>
      </c>
      <c r="F17" s="803">
        <v>0.86986671721627939</v>
      </c>
      <c r="G17" s="733">
        <v>387</v>
      </c>
      <c r="H17" s="803">
        <v>0.82692307692307687</v>
      </c>
      <c r="I17" s="733">
        <v>69185.27</v>
      </c>
      <c r="J17" s="803">
        <v>0.13013328278372072</v>
      </c>
      <c r="K17" s="733">
        <v>81</v>
      </c>
      <c r="L17" s="803">
        <v>0.17307692307692307</v>
      </c>
      <c r="M17" s="733" t="s">
        <v>584</v>
      </c>
      <c r="N17" s="270"/>
    </row>
    <row r="18" spans="1:14" ht="14.4" customHeight="1" x14ac:dyDescent="0.3">
      <c r="A18" s="729" t="s">
        <v>568</v>
      </c>
      <c r="B18" s="730" t="s">
        <v>568</v>
      </c>
      <c r="C18" s="733" t="s">
        <v>568</v>
      </c>
      <c r="D18" s="733" t="s">
        <v>568</v>
      </c>
      <c r="E18" s="733" t="s">
        <v>568</v>
      </c>
      <c r="F18" s="803" t="s">
        <v>568</v>
      </c>
      <c r="G18" s="733" t="s">
        <v>568</v>
      </c>
      <c r="H18" s="803" t="s">
        <v>568</v>
      </c>
      <c r="I18" s="733" t="s">
        <v>568</v>
      </c>
      <c r="J18" s="803" t="s">
        <v>568</v>
      </c>
      <c r="K18" s="733" t="s">
        <v>568</v>
      </c>
      <c r="L18" s="803" t="s">
        <v>568</v>
      </c>
      <c r="M18" s="733" t="s">
        <v>585</v>
      </c>
      <c r="N18" s="270"/>
    </row>
    <row r="19" spans="1:14" ht="14.4" customHeight="1" x14ac:dyDescent="0.3">
      <c r="A19" s="729" t="s">
        <v>1837</v>
      </c>
      <c r="B19" s="730" t="s">
        <v>1830</v>
      </c>
      <c r="C19" s="733">
        <v>607.05999999999995</v>
      </c>
      <c r="D19" s="733">
        <v>2</v>
      </c>
      <c r="E19" s="733">
        <v>607.05999999999995</v>
      </c>
      <c r="F19" s="803">
        <v>1</v>
      </c>
      <c r="G19" s="733">
        <v>2</v>
      </c>
      <c r="H19" s="803">
        <v>1</v>
      </c>
      <c r="I19" s="733" t="s">
        <v>568</v>
      </c>
      <c r="J19" s="803">
        <v>0</v>
      </c>
      <c r="K19" s="733" t="s">
        <v>568</v>
      </c>
      <c r="L19" s="803">
        <v>0</v>
      </c>
      <c r="M19" s="733" t="s">
        <v>1</v>
      </c>
      <c r="N19" s="270"/>
    </row>
    <row r="20" spans="1:14" ht="14.4" customHeight="1" x14ac:dyDescent="0.3">
      <c r="A20" s="729" t="s">
        <v>1837</v>
      </c>
      <c r="B20" s="730" t="s">
        <v>1838</v>
      </c>
      <c r="C20" s="733">
        <v>607.05999999999995</v>
      </c>
      <c r="D20" s="733">
        <v>2</v>
      </c>
      <c r="E20" s="733">
        <v>607.05999999999995</v>
      </c>
      <c r="F20" s="803">
        <v>1</v>
      </c>
      <c r="G20" s="733">
        <v>2</v>
      </c>
      <c r="H20" s="803">
        <v>1</v>
      </c>
      <c r="I20" s="733" t="s">
        <v>568</v>
      </c>
      <c r="J20" s="803">
        <v>0</v>
      </c>
      <c r="K20" s="733" t="s">
        <v>568</v>
      </c>
      <c r="L20" s="803">
        <v>0</v>
      </c>
      <c r="M20" s="733" t="s">
        <v>584</v>
      </c>
      <c r="N20" s="270"/>
    </row>
    <row r="21" spans="1:14" ht="14.4" customHeight="1" x14ac:dyDescent="0.3">
      <c r="A21" s="729" t="s">
        <v>568</v>
      </c>
      <c r="B21" s="730" t="s">
        <v>568</v>
      </c>
      <c r="C21" s="733" t="s">
        <v>568</v>
      </c>
      <c r="D21" s="733" t="s">
        <v>568</v>
      </c>
      <c r="E21" s="733" t="s">
        <v>568</v>
      </c>
      <c r="F21" s="803" t="s">
        <v>568</v>
      </c>
      <c r="G21" s="733" t="s">
        <v>568</v>
      </c>
      <c r="H21" s="803" t="s">
        <v>568</v>
      </c>
      <c r="I21" s="733" t="s">
        <v>568</v>
      </c>
      <c r="J21" s="803" t="s">
        <v>568</v>
      </c>
      <c r="K21" s="733" t="s">
        <v>568</v>
      </c>
      <c r="L21" s="803" t="s">
        <v>568</v>
      </c>
      <c r="M21" s="733" t="s">
        <v>585</v>
      </c>
      <c r="N21" s="270"/>
    </row>
    <row r="22" spans="1:14" ht="14.4" customHeight="1" x14ac:dyDescent="0.3">
      <c r="A22" s="729" t="s">
        <v>1832</v>
      </c>
      <c r="B22" s="730" t="s">
        <v>1839</v>
      </c>
      <c r="C22" s="733">
        <v>536924.18000000017</v>
      </c>
      <c r="D22" s="733">
        <v>475</v>
      </c>
      <c r="E22" s="733">
        <v>465619.25000000006</v>
      </c>
      <c r="F22" s="803">
        <v>0.86719739461165612</v>
      </c>
      <c r="G22" s="733">
        <v>392</v>
      </c>
      <c r="H22" s="803">
        <v>0.82526315789473681</v>
      </c>
      <c r="I22" s="733">
        <v>71304.930000000008</v>
      </c>
      <c r="J22" s="803">
        <v>0.13280260538834363</v>
      </c>
      <c r="K22" s="733">
        <v>83</v>
      </c>
      <c r="L22" s="803">
        <v>0.17473684210526316</v>
      </c>
      <c r="M22" s="733" t="s">
        <v>580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1840</v>
      </c>
    </row>
    <row r="25" spans="1:14" ht="14.4" customHeight="1" x14ac:dyDescent="0.3">
      <c r="A25" s="804" t="s">
        <v>1841</v>
      </c>
    </row>
  </sheetData>
  <autoFilter ref="A4:M4"/>
  <mergeCells count="4">
    <mergeCell ref="E3:H3"/>
    <mergeCell ref="C3:D3"/>
    <mergeCell ref="I3:L3"/>
    <mergeCell ref="A1:L1"/>
  </mergeCells>
  <conditionalFormatting sqref="F4 F9 F23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2">
    <cfRule type="expression" dxfId="49" priority="4">
      <formula>AND(LEFT(M10,6)&lt;&gt;"mezera",M10&lt;&gt;"")</formula>
    </cfRule>
  </conditionalFormatting>
  <conditionalFormatting sqref="A10:A22">
    <cfRule type="expression" dxfId="48" priority="2">
      <formula>AND(M10&lt;&gt;"",M10&lt;&gt;"mezeraKL")</formula>
    </cfRule>
  </conditionalFormatting>
  <conditionalFormatting sqref="F10:F22">
    <cfRule type="cellIs" dxfId="47" priority="1" operator="lessThan">
      <formula>0.6</formula>
    </cfRule>
  </conditionalFormatting>
  <conditionalFormatting sqref="B10:L22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2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1842</v>
      </c>
      <c r="B5" s="797">
        <v>1255.82</v>
      </c>
      <c r="C5" s="741">
        <v>1</v>
      </c>
      <c r="D5" s="810">
        <v>4</v>
      </c>
      <c r="E5" s="813" t="s">
        <v>1842</v>
      </c>
      <c r="F5" s="797">
        <v>1255.82</v>
      </c>
      <c r="G5" s="765">
        <v>1</v>
      </c>
      <c r="H5" s="745">
        <v>4</v>
      </c>
      <c r="I5" s="788">
        <v>1</v>
      </c>
      <c r="J5" s="816"/>
      <c r="K5" s="765">
        <v>0</v>
      </c>
      <c r="L5" s="745"/>
      <c r="M5" s="788">
        <v>0</v>
      </c>
    </row>
    <row r="6" spans="1:13" ht="14.4" customHeight="1" x14ac:dyDescent="0.3">
      <c r="A6" s="807" t="s">
        <v>1843</v>
      </c>
      <c r="B6" s="798">
        <v>53762.180000000008</v>
      </c>
      <c r="C6" s="748">
        <v>1</v>
      </c>
      <c r="D6" s="811">
        <v>44</v>
      </c>
      <c r="E6" s="814" t="s">
        <v>1843</v>
      </c>
      <c r="F6" s="798">
        <v>51465.12000000001</v>
      </c>
      <c r="G6" s="766">
        <v>0.95727368198238993</v>
      </c>
      <c r="H6" s="752">
        <v>38</v>
      </c>
      <c r="I6" s="789">
        <v>0.86363636363636365</v>
      </c>
      <c r="J6" s="817">
        <v>2297.06</v>
      </c>
      <c r="K6" s="766">
        <v>4.2726318017610142E-2</v>
      </c>
      <c r="L6" s="752">
        <v>6</v>
      </c>
      <c r="M6" s="789">
        <v>0.13636363636363635</v>
      </c>
    </row>
    <row r="7" spans="1:13" ht="14.4" customHeight="1" x14ac:dyDescent="0.3">
      <c r="A7" s="807" t="s">
        <v>1844</v>
      </c>
      <c r="B7" s="798">
        <v>38089.75</v>
      </c>
      <c r="C7" s="748">
        <v>1</v>
      </c>
      <c r="D7" s="811">
        <v>33</v>
      </c>
      <c r="E7" s="814" t="s">
        <v>1844</v>
      </c>
      <c r="F7" s="798">
        <v>35022.39</v>
      </c>
      <c r="G7" s="766">
        <v>0.91947019867549662</v>
      </c>
      <c r="H7" s="752">
        <v>26</v>
      </c>
      <c r="I7" s="789">
        <v>0.78787878787878785</v>
      </c>
      <c r="J7" s="817">
        <v>3067.36</v>
      </c>
      <c r="K7" s="766">
        <v>8.0529801324503311E-2</v>
      </c>
      <c r="L7" s="752">
        <v>7</v>
      </c>
      <c r="M7" s="789">
        <v>0.21212121212121213</v>
      </c>
    </row>
    <row r="8" spans="1:13" ht="14.4" customHeight="1" x14ac:dyDescent="0.3">
      <c r="A8" s="807" t="s">
        <v>1845</v>
      </c>
      <c r="B8" s="798">
        <v>280.10000000000002</v>
      </c>
      <c r="C8" s="748">
        <v>1</v>
      </c>
      <c r="D8" s="811">
        <v>2</v>
      </c>
      <c r="E8" s="814" t="s">
        <v>1845</v>
      </c>
      <c r="F8" s="798">
        <v>280.10000000000002</v>
      </c>
      <c r="G8" s="766">
        <v>1</v>
      </c>
      <c r="H8" s="752">
        <v>2</v>
      </c>
      <c r="I8" s="789">
        <v>1</v>
      </c>
      <c r="J8" s="817"/>
      <c r="K8" s="766">
        <v>0</v>
      </c>
      <c r="L8" s="752"/>
      <c r="M8" s="789">
        <v>0</v>
      </c>
    </row>
    <row r="9" spans="1:13" ht="14.4" customHeight="1" x14ac:dyDescent="0.3">
      <c r="A9" s="807" t="s">
        <v>1846</v>
      </c>
      <c r="B9" s="798">
        <v>79958.290000000023</v>
      </c>
      <c r="C9" s="748">
        <v>1</v>
      </c>
      <c r="D9" s="811">
        <v>52</v>
      </c>
      <c r="E9" s="814" t="s">
        <v>1846</v>
      </c>
      <c r="F9" s="798">
        <v>64126.770000000026</v>
      </c>
      <c r="G9" s="766">
        <v>0.80200276919378855</v>
      </c>
      <c r="H9" s="752">
        <v>42</v>
      </c>
      <c r="I9" s="789">
        <v>0.80769230769230771</v>
      </c>
      <c r="J9" s="817">
        <v>15831.520000000002</v>
      </c>
      <c r="K9" s="766">
        <v>0.19799723080621157</v>
      </c>
      <c r="L9" s="752">
        <v>10</v>
      </c>
      <c r="M9" s="789">
        <v>0.19230769230769232</v>
      </c>
    </row>
    <row r="10" spans="1:13" ht="14.4" customHeight="1" x14ac:dyDescent="0.3">
      <c r="A10" s="807" t="s">
        <v>1847</v>
      </c>
      <c r="B10" s="798">
        <v>61508.399999999994</v>
      </c>
      <c r="C10" s="748">
        <v>1</v>
      </c>
      <c r="D10" s="811">
        <v>53</v>
      </c>
      <c r="E10" s="814" t="s">
        <v>1847</v>
      </c>
      <c r="F10" s="798">
        <v>55865.069999999992</v>
      </c>
      <c r="G10" s="766">
        <v>0.90825106814678969</v>
      </c>
      <c r="H10" s="752">
        <v>47</v>
      </c>
      <c r="I10" s="789">
        <v>0.8867924528301887</v>
      </c>
      <c r="J10" s="817">
        <v>5643.33</v>
      </c>
      <c r="K10" s="766">
        <v>9.17489318532103E-2</v>
      </c>
      <c r="L10" s="752">
        <v>6</v>
      </c>
      <c r="M10" s="789">
        <v>0.11320754716981132</v>
      </c>
    </row>
    <row r="11" spans="1:13" ht="14.4" customHeight="1" x14ac:dyDescent="0.3">
      <c r="A11" s="807" t="s">
        <v>1848</v>
      </c>
      <c r="B11" s="798">
        <v>99619.49</v>
      </c>
      <c r="C11" s="748">
        <v>1</v>
      </c>
      <c r="D11" s="811">
        <v>98</v>
      </c>
      <c r="E11" s="814" t="s">
        <v>1848</v>
      </c>
      <c r="F11" s="798">
        <v>87066.040000000008</v>
      </c>
      <c r="G11" s="766">
        <v>0.87398600414436978</v>
      </c>
      <c r="H11" s="752">
        <v>77</v>
      </c>
      <c r="I11" s="789">
        <v>0.7857142857142857</v>
      </c>
      <c r="J11" s="817">
        <v>12553.45</v>
      </c>
      <c r="K11" s="766">
        <v>0.12601399585563025</v>
      </c>
      <c r="L11" s="752">
        <v>21</v>
      </c>
      <c r="M11" s="789">
        <v>0.21428571428571427</v>
      </c>
    </row>
    <row r="12" spans="1:13" ht="14.4" customHeight="1" x14ac:dyDescent="0.3">
      <c r="A12" s="807" t="s">
        <v>1849</v>
      </c>
      <c r="B12" s="798">
        <v>45160.78</v>
      </c>
      <c r="C12" s="748">
        <v>1</v>
      </c>
      <c r="D12" s="811">
        <v>42</v>
      </c>
      <c r="E12" s="814" t="s">
        <v>1849</v>
      </c>
      <c r="F12" s="798">
        <v>34183.11</v>
      </c>
      <c r="G12" s="766">
        <v>0.75692027462767475</v>
      </c>
      <c r="H12" s="752">
        <v>32</v>
      </c>
      <c r="I12" s="789">
        <v>0.76190476190476186</v>
      </c>
      <c r="J12" s="817">
        <v>10977.67</v>
      </c>
      <c r="K12" s="766">
        <v>0.24307972537232528</v>
      </c>
      <c r="L12" s="752">
        <v>10</v>
      </c>
      <c r="M12" s="789">
        <v>0.23809523809523808</v>
      </c>
    </row>
    <row r="13" spans="1:13" ht="14.4" customHeight="1" x14ac:dyDescent="0.3">
      <c r="A13" s="807" t="s">
        <v>1850</v>
      </c>
      <c r="B13" s="798">
        <v>143490.92000000001</v>
      </c>
      <c r="C13" s="748">
        <v>1</v>
      </c>
      <c r="D13" s="811">
        <v>138</v>
      </c>
      <c r="E13" s="814" t="s">
        <v>1850</v>
      </c>
      <c r="F13" s="798">
        <v>128493.20000000001</v>
      </c>
      <c r="G13" s="766">
        <v>0.89547965822506403</v>
      </c>
      <c r="H13" s="752">
        <v>118</v>
      </c>
      <c r="I13" s="789">
        <v>0.85507246376811596</v>
      </c>
      <c r="J13" s="817">
        <v>14997.72</v>
      </c>
      <c r="K13" s="766">
        <v>0.10452034177493599</v>
      </c>
      <c r="L13" s="752">
        <v>20</v>
      </c>
      <c r="M13" s="789">
        <v>0.14492753623188406</v>
      </c>
    </row>
    <row r="14" spans="1:13" ht="14.4" customHeight="1" x14ac:dyDescent="0.3">
      <c r="A14" s="807" t="s">
        <v>1851</v>
      </c>
      <c r="B14" s="798">
        <v>196.03</v>
      </c>
      <c r="C14" s="748">
        <v>1</v>
      </c>
      <c r="D14" s="811">
        <v>1</v>
      </c>
      <c r="E14" s="814" t="s">
        <v>1851</v>
      </c>
      <c r="F14" s="798">
        <v>196.03</v>
      </c>
      <c r="G14" s="766">
        <v>1</v>
      </c>
      <c r="H14" s="752">
        <v>1</v>
      </c>
      <c r="I14" s="789">
        <v>1</v>
      </c>
      <c r="J14" s="817"/>
      <c r="K14" s="766">
        <v>0</v>
      </c>
      <c r="L14" s="752"/>
      <c r="M14" s="789">
        <v>0</v>
      </c>
    </row>
    <row r="15" spans="1:13" ht="14.4" customHeight="1" x14ac:dyDescent="0.3">
      <c r="A15" s="807" t="s">
        <v>1852</v>
      </c>
      <c r="B15" s="798">
        <v>1978.94</v>
      </c>
      <c r="C15" s="748">
        <v>1</v>
      </c>
      <c r="D15" s="811">
        <v>1</v>
      </c>
      <c r="E15" s="814" t="s">
        <v>1852</v>
      </c>
      <c r="F15" s="798">
        <v>1978.94</v>
      </c>
      <c r="G15" s="766">
        <v>1</v>
      </c>
      <c r="H15" s="752">
        <v>1</v>
      </c>
      <c r="I15" s="789">
        <v>1</v>
      </c>
      <c r="J15" s="817"/>
      <c r="K15" s="766">
        <v>0</v>
      </c>
      <c r="L15" s="752"/>
      <c r="M15" s="789">
        <v>0</v>
      </c>
    </row>
    <row r="16" spans="1:13" ht="14.4" customHeight="1" thickBot="1" x14ac:dyDescent="0.35">
      <c r="A16" s="808" t="s">
        <v>1853</v>
      </c>
      <c r="B16" s="799">
        <v>11623.48</v>
      </c>
      <c r="C16" s="755">
        <v>1</v>
      </c>
      <c r="D16" s="812">
        <v>7</v>
      </c>
      <c r="E16" s="815" t="s">
        <v>1853</v>
      </c>
      <c r="F16" s="799">
        <v>5686.66</v>
      </c>
      <c r="G16" s="767">
        <v>0.48923902308086736</v>
      </c>
      <c r="H16" s="759">
        <v>4</v>
      </c>
      <c r="I16" s="790">
        <v>0.5714285714285714</v>
      </c>
      <c r="J16" s="818">
        <v>5936.82</v>
      </c>
      <c r="K16" s="767">
        <v>0.51076097691913269</v>
      </c>
      <c r="L16" s="759">
        <v>3</v>
      </c>
      <c r="M16" s="790">
        <v>0.42857142857142855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3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2116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536924.18000000005</v>
      </c>
      <c r="N3" s="70">
        <f>SUBTOTAL(9,N7:N1048576)</f>
        <v>542</v>
      </c>
      <c r="O3" s="70">
        <f>SUBTOTAL(9,O7:O1048576)</f>
        <v>475</v>
      </c>
      <c r="P3" s="70">
        <f>SUBTOTAL(9,P7:P1048576)</f>
        <v>465619.25000000012</v>
      </c>
      <c r="Q3" s="71">
        <f>IF(M3=0,0,P3/M3)</f>
        <v>0.86719739461165646</v>
      </c>
      <c r="R3" s="70">
        <f>SUBTOTAL(9,R7:R1048576)</f>
        <v>435</v>
      </c>
      <c r="S3" s="71">
        <f>IF(N3=0,0,R3/N3)</f>
        <v>0.80258302583025831</v>
      </c>
      <c r="T3" s="70">
        <f>SUBTOTAL(9,T7:T1048576)</f>
        <v>392</v>
      </c>
      <c r="U3" s="72">
        <f>IF(O3=0,0,T3/O3)</f>
        <v>0.82526315789473681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6</v>
      </c>
      <c r="B7" s="825" t="s">
        <v>1829</v>
      </c>
      <c r="C7" s="825" t="s">
        <v>1835</v>
      </c>
      <c r="D7" s="826" t="s">
        <v>2113</v>
      </c>
      <c r="E7" s="827" t="s">
        <v>1845</v>
      </c>
      <c r="F7" s="825" t="s">
        <v>1830</v>
      </c>
      <c r="G7" s="825" t="s">
        <v>1854</v>
      </c>
      <c r="H7" s="825" t="s">
        <v>568</v>
      </c>
      <c r="I7" s="825" t="s">
        <v>1855</v>
      </c>
      <c r="J7" s="825" t="s">
        <v>899</v>
      </c>
      <c r="K7" s="825" t="s">
        <v>1698</v>
      </c>
      <c r="L7" s="828">
        <v>38.56</v>
      </c>
      <c r="M7" s="828">
        <v>38.56</v>
      </c>
      <c r="N7" s="825">
        <v>1</v>
      </c>
      <c r="O7" s="829">
        <v>1</v>
      </c>
      <c r="P7" s="828">
        <v>38.56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" customHeight="1" x14ac:dyDescent="0.3">
      <c r="A8" s="831">
        <v>6</v>
      </c>
      <c r="B8" s="832" t="s">
        <v>1829</v>
      </c>
      <c r="C8" s="832" t="s">
        <v>1835</v>
      </c>
      <c r="D8" s="833" t="s">
        <v>2113</v>
      </c>
      <c r="E8" s="834" t="s">
        <v>1845</v>
      </c>
      <c r="F8" s="832" t="s">
        <v>1830</v>
      </c>
      <c r="G8" s="832" t="s">
        <v>1856</v>
      </c>
      <c r="H8" s="832" t="s">
        <v>608</v>
      </c>
      <c r="I8" s="832" t="s">
        <v>1857</v>
      </c>
      <c r="J8" s="832" t="s">
        <v>1858</v>
      </c>
      <c r="K8" s="832" t="s">
        <v>1859</v>
      </c>
      <c r="L8" s="835">
        <v>120.77</v>
      </c>
      <c r="M8" s="835">
        <v>241.54</v>
      </c>
      <c r="N8" s="832">
        <v>2</v>
      </c>
      <c r="O8" s="836">
        <v>1</v>
      </c>
      <c r="P8" s="835">
        <v>241.54</v>
      </c>
      <c r="Q8" s="837">
        <v>1</v>
      </c>
      <c r="R8" s="832">
        <v>2</v>
      </c>
      <c r="S8" s="837">
        <v>1</v>
      </c>
      <c r="T8" s="836">
        <v>1</v>
      </c>
      <c r="U8" s="838">
        <v>1</v>
      </c>
    </row>
    <row r="9" spans="1:21" ht="14.4" customHeight="1" x14ac:dyDescent="0.3">
      <c r="A9" s="831">
        <v>6</v>
      </c>
      <c r="B9" s="832" t="s">
        <v>1829</v>
      </c>
      <c r="C9" s="832" t="s">
        <v>1835</v>
      </c>
      <c r="D9" s="833" t="s">
        <v>2113</v>
      </c>
      <c r="E9" s="834" t="s">
        <v>1847</v>
      </c>
      <c r="F9" s="832" t="s">
        <v>1831</v>
      </c>
      <c r="G9" s="832" t="s">
        <v>1860</v>
      </c>
      <c r="H9" s="832" t="s">
        <v>568</v>
      </c>
      <c r="I9" s="832" t="s">
        <v>1861</v>
      </c>
      <c r="J9" s="832" t="s">
        <v>1862</v>
      </c>
      <c r="K9" s="832" t="s">
        <v>1863</v>
      </c>
      <c r="L9" s="835">
        <v>864.39</v>
      </c>
      <c r="M9" s="835">
        <v>20745.359999999993</v>
      </c>
      <c r="N9" s="832">
        <v>24</v>
      </c>
      <c r="O9" s="836">
        <v>24</v>
      </c>
      <c r="P9" s="835">
        <v>19880.969999999994</v>
      </c>
      <c r="Q9" s="837">
        <v>0.95833333333333337</v>
      </c>
      <c r="R9" s="832">
        <v>23</v>
      </c>
      <c r="S9" s="837">
        <v>0.95833333333333337</v>
      </c>
      <c r="T9" s="836">
        <v>23</v>
      </c>
      <c r="U9" s="838">
        <v>0.95833333333333337</v>
      </c>
    </row>
    <row r="10" spans="1:21" ht="14.4" customHeight="1" x14ac:dyDescent="0.3">
      <c r="A10" s="831">
        <v>6</v>
      </c>
      <c r="B10" s="832" t="s">
        <v>1829</v>
      </c>
      <c r="C10" s="832" t="s">
        <v>1835</v>
      </c>
      <c r="D10" s="833" t="s">
        <v>2113</v>
      </c>
      <c r="E10" s="834" t="s">
        <v>1847</v>
      </c>
      <c r="F10" s="832" t="s">
        <v>1831</v>
      </c>
      <c r="G10" s="832" t="s">
        <v>1860</v>
      </c>
      <c r="H10" s="832" t="s">
        <v>568</v>
      </c>
      <c r="I10" s="832" t="s">
        <v>1864</v>
      </c>
      <c r="J10" s="832" t="s">
        <v>1865</v>
      </c>
      <c r="K10" s="832" t="s">
        <v>1866</v>
      </c>
      <c r="L10" s="835">
        <v>1978.94</v>
      </c>
      <c r="M10" s="835">
        <v>31663.039999999994</v>
      </c>
      <c r="N10" s="832">
        <v>16</v>
      </c>
      <c r="O10" s="836">
        <v>16</v>
      </c>
      <c r="P10" s="835">
        <v>29684.099999999995</v>
      </c>
      <c r="Q10" s="837">
        <v>0.9375</v>
      </c>
      <c r="R10" s="832">
        <v>15</v>
      </c>
      <c r="S10" s="837">
        <v>0.9375</v>
      </c>
      <c r="T10" s="836">
        <v>15</v>
      </c>
      <c r="U10" s="838">
        <v>0.9375</v>
      </c>
    </row>
    <row r="11" spans="1:21" ht="14.4" customHeight="1" x14ac:dyDescent="0.3">
      <c r="A11" s="831">
        <v>6</v>
      </c>
      <c r="B11" s="832" t="s">
        <v>1829</v>
      </c>
      <c r="C11" s="832" t="s">
        <v>1835</v>
      </c>
      <c r="D11" s="833" t="s">
        <v>2113</v>
      </c>
      <c r="E11" s="834" t="s">
        <v>1847</v>
      </c>
      <c r="F11" s="832" t="s">
        <v>1831</v>
      </c>
      <c r="G11" s="832" t="s">
        <v>1860</v>
      </c>
      <c r="H11" s="832" t="s">
        <v>568</v>
      </c>
      <c r="I11" s="832" t="s">
        <v>1867</v>
      </c>
      <c r="J11" s="832" t="s">
        <v>1868</v>
      </c>
      <c r="K11" s="832" t="s">
        <v>1869</v>
      </c>
      <c r="L11" s="835">
        <v>700</v>
      </c>
      <c r="M11" s="835">
        <v>8400</v>
      </c>
      <c r="N11" s="832">
        <v>12</v>
      </c>
      <c r="O11" s="836">
        <v>12</v>
      </c>
      <c r="P11" s="835">
        <v>5600</v>
      </c>
      <c r="Q11" s="837">
        <v>0.66666666666666663</v>
      </c>
      <c r="R11" s="832">
        <v>8</v>
      </c>
      <c r="S11" s="837">
        <v>0.66666666666666663</v>
      </c>
      <c r="T11" s="836">
        <v>8</v>
      </c>
      <c r="U11" s="838">
        <v>0.66666666666666663</v>
      </c>
    </row>
    <row r="12" spans="1:21" ht="14.4" customHeight="1" x14ac:dyDescent="0.3">
      <c r="A12" s="831">
        <v>6</v>
      </c>
      <c r="B12" s="832" t="s">
        <v>1829</v>
      </c>
      <c r="C12" s="832" t="s">
        <v>1835</v>
      </c>
      <c r="D12" s="833" t="s">
        <v>2113</v>
      </c>
      <c r="E12" s="834" t="s">
        <v>1847</v>
      </c>
      <c r="F12" s="832" t="s">
        <v>1831</v>
      </c>
      <c r="G12" s="832" t="s">
        <v>1860</v>
      </c>
      <c r="H12" s="832" t="s">
        <v>568</v>
      </c>
      <c r="I12" s="832" t="s">
        <v>1870</v>
      </c>
      <c r="J12" s="832" t="s">
        <v>1871</v>
      </c>
      <c r="K12" s="832" t="s">
        <v>1872</v>
      </c>
      <c r="L12" s="835">
        <v>700</v>
      </c>
      <c r="M12" s="835">
        <v>700</v>
      </c>
      <c r="N12" s="832">
        <v>1</v>
      </c>
      <c r="O12" s="836">
        <v>1</v>
      </c>
      <c r="P12" s="835">
        <v>700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6</v>
      </c>
      <c r="B13" s="832" t="s">
        <v>1829</v>
      </c>
      <c r="C13" s="832" t="s">
        <v>1835</v>
      </c>
      <c r="D13" s="833" t="s">
        <v>2113</v>
      </c>
      <c r="E13" s="834" t="s">
        <v>1848</v>
      </c>
      <c r="F13" s="832" t="s">
        <v>1830</v>
      </c>
      <c r="G13" s="832" t="s">
        <v>1873</v>
      </c>
      <c r="H13" s="832" t="s">
        <v>568</v>
      </c>
      <c r="I13" s="832" t="s">
        <v>1874</v>
      </c>
      <c r="J13" s="832" t="s">
        <v>1875</v>
      </c>
      <c r="K13" s="832" t="s">
        <v>1876</v>
      </c>
      <c r="L13" s="835">
        <v>0</v>
      </c>
      <c r="M13" s="835">
        <v>0</v>
      </c>
      <c r="N13" s="832">
        <v>1</v>
      </c>
      <c r="O13" s="836">
        <v>0.5</v>
      </c>
      <c r="P13" s="835"/>
      <c r="Q13" s="837"/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6</v>
      </c>
      <c r="B14" s="832" t="s">
        <v>1829</v>
      </c>
      <c r="C14" s="832" t="s">
        <v>1835</v>
      </c>
      <c r="D14" s="833" t="s">
        <v>2113</v>
      </c>
      <c r="E14" s="834" t="s">
        <v>1848</v>
      </c>
      <c r="F14" s="832" t="s">
        <v>1830</v>
      </c>
      <c r="G14" s="832" t="s">
        <v>1877</v>
      </c>
      <c r="H14" s="832" t="s">
        <v>608</v>
      </c>
      <c r="I14" s="832" t="s">
        <v>1878</v>
      </c>
      <c r="J14" s="832" t="s">
        <v>1879</v>
      </c>
      <c r="K14" s="832" t="s">
        <v>1880</v>
      </c>
      <c r="L14" s="835">
        <v>176.32</v>
      </c>
      <c r="M14" s="835">
        <v>352.64</v>
      </c>
      <c r="N14" s="832">
        <v>2</v>
      </c>
      <c r="O14" s="836">
        <v>1</v>
      </c>
      <c r="P14" s="835">
        <v>176.32</v>
      </c>
      <c r="Q14" s="837">
        <v>0.5</v>
      </c>
      <c r="R14" s="832">
        <v>1</v>
      </c>
      <c r="S14" s="837">
        <v>0.5</v>
      </c>
      <c r="T14" s="836">
        <v>0.5</v>
      </c>
      <c r="U14" s="838">
        <v>0.5</v>
      </c>
    </row>
    <row r="15" spans="1:21" ht="14.4" customHeight="1" x14ac:dyDescent="0.3">
      <c r="A15" s="831">
        <v>6</v>
      </c>
      <c r="B15" s="832" t="s">
        <v>1829</v>
      </c>
      <c r="C15" s="832" t="s">
        <v>1835</v>
      </c>
      <c r="D15" s="833" t="s">
        <v>2113</v>
      </c>
      <c r="E15" s="834" t="s">
        <v>1848</v>
      </c>
      <c r="F15" s="832" t="s">
        <v>1830</v>
      </c>
      <c r="G15" s="832" t="s">
        <v>1881</v>
      </c>
      <c r="H15" s="832" t="s">
        <v>568</v>
      </c>
      <c r="I15" s="832" t="s">
        <v>1882</v>
      </c>
      <c r="J15" s="832" t="s">
        <v>650</v>
      </c>
      <c r="K15" s="832" t="s">
        <v>1883</v>
      </c>
      <c r="L15" s="835">
        <v>182.22</v>
      </c>
      <c r="M15" s="835">
        <v>182.22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6</v>
      </c>
      <c r="B16" s="832" t="s">
        <v>1829</v>
      </c>
      <c r="C16" s="832" t="s">
        <v>1835</v>
      </c>
      <c r="D16" s="833" t="s">
        <v>2113</v>
      </c>
      <c r="E16" s="834" t="s">
        <v>1848</v>
      </c>
      <c r="F16" s="832" t="s">
        <v>1830</v>
      </c>
      <c r="G16" s="832" t="s">
        <v>1884</v>
      </c>
      <c r="H16" s="832" t="s">
        <v>568</v>
      </c>
      <c r="I16" s="832" t="s">
        <v>1885</v>
      </c>
      <c r="J16" s="832" t="s">
        <v>1886</v>
      </c>
      <c r="K16" s="832" t="s">
        <v>1887</v>
      </c>
      <c r="L16" s="835">
        <v>0</v>
      </c>
      <c r="M16" s="835">
        <v>0</v>
      </c>
      <c r="N16" s="832">
        <v>3</v>
      </c>
      <c r="O16" s="836">
        <v>3</v>
      </c>
      <c r="P16" s="835">
        <v>0</v>
      </c>
      <c r="Q16" s="837"/>
      <c r="R16" s="832">
        <v>1</v>
      </c>
      <c r="S16" s="837">
        <v>0.33333333333333331</v>
      </c>
      <c r="T16" s="836">
        <v>1</v>
      </c>
      <c r="U16" s="838">
        <v>0.33333333333333331</v>
      </c>
    </row>
    <row r="17" spans="1:21" ht="14.4" customHeight="1" x14ac:dyDescent="0.3">
      <c r="A17" s="831">
        <v>6</v>
      </c>
      <c r="B17" s="832" t="s">
        <v>1829</v>
      </c>
      <c r="C17" s="832" t="s">
        <v>1835</v>
      </c>
      <c r="D17" s="833" t="s">
        <v>2113</v>
      </c>
      <c r="E17" s="834" t="s">
        <v>1848</v>
      </c>
      <c r="F17" s="832" t="s">
        <v>1830</v>
      </c>
      <c r="G17" s="832" t="s">
        <v>1888</v>
      </c>
      <c r="H17" s="832" t="s">
        <v>568</v>
      </c>
      <c r="I17" s="832" t="s">
        <v>1889</v>
      </c>
      <c r="J17" s="832" t="s">
        <v>1118</v>
      </c>
      <c r="K17" s="832" t="s">
        <v>1890</v>
      </c>
      <c r="L17" s="835">
        <v>477.5</v>
      </c>
      <c r="M17" s="835">
        <v>477.5</v>
      </c>
      <c r="N17" s="832">
        <v>1</v>
      </c>
      <c r="O17" s="836">
        <v>0.5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6</v>
      </c>
      <c r="B18" s="832" t="s">
        <v>1829</v>
      </c>
      <c r="C18" s="832" t="s">
        <v>1835</v>
      </c>
      <c r="D18" s="833" t="s">
        <v>2113</v>
      </c>
      <c r="E18" s="834" t="s">
        <v>1848</v>
      </c>
      <c r="F18" s="832" t="s">
        <v>1830</v>
      </c>
      <c r="G18" s="832" t="s">
        <v>1891</v>
      </c>
      <c r="H18" s="832" t="s">
        <v>568</v>
      </c>
      <c r="I18" s="832" t="s">
        <v>1892</v>
      </c>
      <c r="J18" s="832" t="s">
        <v>943</v>
      </c>
      <c r="K18" s="832" t="s">
        <v>1893</v>
      </c>
      <c r="L18" s="835">
        <v>107.27</v>
      </c>
      <c r="M18" s="835">
        <v>643.62</v>
      </c>
      <c r="N18" s="832">
        <v>6</v>
      </c>
      <c r="O18" s="836">
        <v>2</v>
      </c>
      <c r="P18" s="835">
        <v>643.62</v>
      </c>
      <c r="Q18" s="837">
        <v>1</v>
      </c>
      <c r="R18" s="832">
        <v>6</v>
      </c>
      <c r="S18" s="837">
        <v>1</v>
      </c>
      <c r="T18" s="836">
        <v>2</v>
      </c>
      <c r="U18" s="838">
        <v>1</v>
      </c>
    </row>
    <row r="19" spans="1:21" ht="14.4" customHeight="1" x14ac:dyDescent="0.3">
      <c r="A19" s="831">
        <v>6</v>
      </c>
      <c r="B19" s="832" t="s">
        <v>1829</v>
      </c>
      <c r="C19" s="832" t="s">
        <v>1835</v>
      </c>
      <c r="D19" s="833" t="s">
        <v>2113</v>
      </c>
      <c r="E19" s="834" t="s">
        <v>1848</v>
      </c>
      <c r="F19" s="832" t="s">
        <v>1830</v>
      </c>
      <c r="G19" s="832" t="s">
        <v>1894</v>
      </c>
      <c r="H19" s="832" t="s">
        <v>568</v>
      </c>
      <c r="I19" s="832" t="s">
        <v>1895</v>
      </c>
      <c r="J19" s="832" t="s">
        <v>808</v>
      </c>
      <c r="K19" s="832" t="s">
        <v>1896</v>
      </c>
      <c r="L19" s="835">
        <v>34.15</v>
      </c>
      <c r="M19" s="835">
        <v>34.15</v>
      </c>
      <c r="N19" s="832">
        <v>1</v>
      </c>
      <c r="O19" s="836">
        <v>1</v>
      </c>
      <c r="P19" s="835">
        <v>34.15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6</v>
      </c>
      <c r="B20" s="832" t="s">
        <v>1829</v>
      </c>
      <c r="C20" s="832" t="s">
        <v>1835</v>
      </c>
      <c r="D20" s="833" t="s">
        <v>2113</v>
      </c>
      <c r="E20" s="834" t="s">
        <v>1848</v>
      </c>
      <c r="F20" s="832" t="s">
        <v>1830</v>
      </c>
      <c r="G20" s="832" t="s">
        <v>1897</v>
      </c>
      <c r="H20" s="832" t="s">
        <v>568</v>
      </c>
      <c r="I20" s="832" t="s">
        <v>1898</v>
      </c>
      <c r="J20" s="832" t="s">
        <v>837</v>
      </c>
      <c r="K20" s="832" t="s">
        <v>1899</v>
      </c>
      <c r="L20" s="835">
        <v>48.09</v>
      </c>
      <c r="M20" s="835">
        <v>48.09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" customHeight="1" x14ac:dyDescent="0.3">
      <c r="A21" s="831">
        <v>6</v>
      </c>
      <c r="B21" s="832" t="s">
        <v>1829</v>
      </c>
      <c r="C21" s="832" t="s">
        <v>1835</v>
      </c>
      <c r="D21" s="833" t="s">
        <v>2113</v>
      </c>
      <c r="E21" s="834" t="s">
        <v>1848</v>
      </c>
      <c r="F21" s="832" t="s">
        <v>1830</v>
      </c>
      <c r="G21" s="832" t="s">
        <v>1900</v>
      </c>
      <c r="H21" s="832" t="s">
        <v>568</v>
      </c>
      <c r="I21" s="832" t="s">
        <v>1901</v>
      </c>
      <c r="J21" s="832" t="s">
        <v>1902</v>
      </c>
      <c r="K21" s="832" t="s">
        <v>1903</v>
      </c>
      <c r="L21" s="835">
        <v>98.75</v>
      </c>
      <c r="M21" s="835">
        <v>98.75</v>
      </c>
      <c r="N21" s="832">
        <v>1</v>
      </c>
      <c r="O21" s="836">
        <v>0.5</v>
      </c>
      <c r="P21" s="835">
        <v>98.75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6</v>
      </c>
      <c r="B22" s="832" t="s">
        <v>1829</v>
      </c>
      <c r="C22" s="832" t="s">
        <v>1835</v>
      </c>
      <c r="D22" s="833" t="s">
        <v>2113</v>
      </c>
      <c r="E22" s="834" t="s">
        <v>1848</v>
      </c>
      <c r="F22" s="832" t="s">
        <v>1830</v>
      </c>
      <c r="G22" s="832" t="s">
        <v>1904</v>
      </c>
      <c r="H22" s="832" t="s">
        <v>568</v>
      </c>
      <c r="I22" s="832" t="s">
        <v>1905</v>
      </c>
      <c r="J22" s="832" t="s">
        <v>1906</v>
      </c>
      <c r="K22" s="832" t="s">
        <v>1907</v>
      </c>
      <c r="L22" s="835">
        <v>77.52</v>
      </c>
      <c r="M22" s="835">
        <v>155.04</v>
      </c>
      <c r="N22" s="832">
        <v>2</v>
      </c>
      <c r="O22" s="836">
        <v>1</v>
      </c>
      <c r="P22" s="835">
        <v>155.04</v>
      </c>
      <c r="Q22" s="837">
        <v>1</v>
      </c>
      <c r="R22" s="832">
        <v>2</v>
      </c>
      <c r="S22" s="837">
        <v>1</v>
      </c>
      <c r="T22" s="836">
        <v>1</v>
      </c>
      <c r="U22" s="838">
        <v>1</v>
      </c>
    </row>
    <row r="23" spans="1:21" ht="14.4" customHeight="1" x14ac:dyDescent="0.3">
      <c r="A23" s="831">
        <v>6</v>
      </c>
      <c r="B23" s="832" t="s">
        <v>1829</v>
      </c>
      <c r="C23" s="832" t="s">
        <v>1835</v>
      </c>
      <c r="D23" s="833" t="s">
        <v>2113</v>
      </c>
      <c r="E23" s="834" t="s">
        <v>1848</v>
      </c>
      <c r="F23" s="832" t="s">
        <v>1830</v>
      </c>
      <c r="G23" s="832" t="s">
        <v>1908</v>
      </c>
      <c r="H23" s="832" t="s">
        <v>568</v>
      </c>
      <c r="I23" s="832" t="s">
        <v>1909</v>
      </c>
      <c r="J23" s="832" t="s">
        <v>1910</v>
      </c>
      <c r="K23" s="832" t="s">
        <v>1911</v>
      </c>
      <c r="L23" s="835">
        <v>300.33</v>
      </c>
      <c r="M23" s="835">
        <v>300.33</v>
      </c>
      <c r="N23" s="832">
        <v>1</v>
      </c>
      <c r="O23" s="836">
        <v>0.5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6</v>
      </c>
      <c r="B24" s="832" t="s">
        <v>1829</v>
      </c>
      <c r="C24" s="832" t="s">
        <v>1835</v>
      </c>
      <c r="D24" s="833" t="s">
        <v>2113</v>
      </c>
      <c r="E24" s="834" t="s">
        <v>1848</v>
      </c>
      <c r="F24" s="832" t="s">
        <v>1830</v>
      </c>
      <c r="G24" s="832" t="s">
        <v>1912</v>
      </c>
      <c r="H24" s="832" t="s">
        <v>568</v>
      </c>
      <c r="I24" s="832" t="s">
        <v>1913</v>
      </c>
      <c r="J24" s="832" t="s">
        <v>1914</v>
      </c>
      <c r="K24" s="832" t="s">
        <v>1915</v>
      </c>
      <c r="L24" s="835">
        <v>11.73</v>
      </c>
      <c r="M24" s="835">
        <v>11.73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6</v>
      </c>
      <c r="B25" s="832" t="s">
        <v>1829</v>
      </c>
      <c r="C25" s="832" t="s">
        <v>1835</v>
      </c>
      <c r="D25" s="833" t="s">
        <v>2113</v>
      </c>
      <c r="E25" s="834" t="s">
        <v>1848</v>
      </c>
      <c r="F25" s="832" t="s">
        <v>1830</v>
      </c>
      <c r="G25" s="832" t="s">
        <v>1912</v>
      </c>
      <c r="H25" s="832" t="s">
        <v>568</v>
      </c>
      <c r="I25" s="832" t="s">
        <v>1916</v>
      </c>
      <c r="J25" s="832" t="s">
        <v>1914</v>
      </c>
      <c r="K25" s="832" t="s">
        <v>1917</v>
      </c>
      <c r="L25" s="835">
        <v>58.62</v>
      </c>
      <c r="M25" s="835">
        <v>117.24</v>
      </c>
      <c r="N25" s="832">
        <v>2</v>
      </c>
      <c r="O25" s="836">
        <v>1</v>
      </c>
      <c r="P25" s="835">
        <v>58.62</v>
      </c>
      <c r="Q25" s="837">
        <v>0.5</v>
      </c>
      <c r="R25" s="832">
        <v>1</v>
      </c>
      <c r="S25" s="837">
        <v>0.5</v>
      </c>
      <c r="T25" s="836">
        <v>0.5</v>
      </c>
      <c r="U25" s="838">
        <v>0.5</v>
      </c>
    </row>
    <row r="26" spans="1:21" ht="14.4" customHeight="1" x14ac:dyDescent="0.3">
      <c r="A26" s="831">
        <v>6</v>
      </c>
      <c r="B26" s="832" t="s">
        <v>1829</v>
      </c>
      <c r="C26" s="832" t="s">
        <v>1835</v>
      </c>
      <c r="D26" s="833" t="s">
        <v>2113</v>
      </c>
      <c r="E26" s="834" t="s">
        <v>1848</v>
      </c>
      <c r="F26" s="832" t="s">
        <v>1830</v>
      </c>
      <c r="G26" s="832" t="s">
        <v>1918</v>
      </c>
      <c r="H26" s="832" t="s">
        <v>608</v>
      </c>
      <c r="I26" s="832" t="s">
        <v>1919</v>
      </c>
      <c r="J26" s="832" t="s">
        <v>736</v>
      </c>
      <c r="K26" s="832" t="s">
        <v>1920</v>
      </c>
      <c r="L26" s="835">
        <v>77.790000000000006</v>
      </c>
      <c r="M26" s="835">
        <v>155.58000000000001</v>
      </c>
      <c r="N26" s="832">
        <v>2</v>
      </c>
      <c r="O26" s="836">
        <v>1.5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6</v>
      </c>
      <c r="B27" s="832" t="s">
        <v>1829</v>
      </c>
      <c r="C27" s="832" t="s">
        <v>1835</v>
      </c>
      <c r="D27" s="833" t="s">
        <v>2113</v>
      </c>
      <c r="E27" s="834" t="s">
        <v>1848</v>
      </c>
      <c r="F27" s="832" t="s">
        <v>1830</v>
      </c>
      <c r="G27" s="832" t="s">
        <v>1921</v>
      </c>
      <c r="H27" s="832" t="s">
        <v>608</v>
      </c>
      <c r="I27" s="832" t="s">
        <v>1748</v>
      </c>
      <c r="J27" s="832" t="s">
        <v>1749</v>
      </c>
      <c r="K27" s="832" t="s">
        <v>1750</v>
      </c>
      <c r="L27" s="835">
        <v>219.18</v>
      </c>
      <c r="M27" s="835">
        <v>438.36</v>
      </c>
      <c r="N27" s="832">
        <v>2</v>
      </c>
      <c r="O27" s="836">
        <v>0.5</v>
      </c>
      <c r="P27" s="835">
        <v>438.36</v>
      </c>
      <c r="Q27" s="837">
        <v>1</v>
      </c>
      <c r="R27" s="832">
        <v>2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6</v>
      </c>
      <c r="B28" s="832" t="s">
        <v>1829</v>
      </c>
      <c r="C28" s="832" t="s">
        <v>1835</v>
      </c>
      <c r="D28" s="833" t="s">
        <v>2113</v>
      </c>
      <c r="E28" s="834" t="s">
        <v>1848</v>
      </c>
      <c r="F28" s="832" t="s">
        <v>1830</v>
      </c>
      <c r="G28" s="832" t="s">
        <v>1922</v>
      </c>
      <c r="H28" s="832" t="s">
        <v>568</v>
      </c>
      <c r="I28" s="832" t="s">
        <v>1923</v>
      </c>
      <c r="J28" s="832" t="s">
        <v>1924</v>
      </c>
      <c r="K28" s="832" t="s">
        <v>1925</v>
      </c>
      <c r="L28" s="835">
        <v>66.97</v>
      </c>
      <c r="M28" s="835">
        <v>133.94</v>
      </c>
      <c r="N28" s="832">
        <v>2</v>
      </c>
      <c r="O28" s="836">
        <v>0.5</v>
      </c>
      <c r="P28" s="835">
        <v>133.94</v>
      </c>
      <c r="Q28" s="837">
        <v>1</v>
      </c>
      <c r="R28" s="832">
        <v>2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6</v>
      </c>
      <c r="B29" s="832" t="s">
        <v>1829</v>
      </c>
      <c r="C29" s="832" t="s">
        <v>1835</v>
      </c>
      <c r="D29" s="833" t="s">
        <v>2113</v>
      </c>
      <c r="E29" s="834" t="s">
        <v>1848</v>
      </c>
      <c r="F29" s="832" t="s">
        <v>1830</v>
      </c>
      <c r="G29" s="832" t="s">
        <v>1926</v>
      </c>
      <c r="H29" s="832" t="s">
        <v>568</v>
      </c>
      <c r="I29" s="832" t="s">
        <v>1927</v>
      </c>
      <c r="J29" s="832" t="s">
        <v>1928</v>
      </c>
      <c r="K29" s="832" t="s">
        <v>1929</v>
      </c>
      <c r="L29" s="835">
        <v>141.25</v>
      </c>
      <c r="M29" s="835">
        <v>282.5</v>
      </c>
      <c r="N29" s="832">
        <v>2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6</v>
      </c>
      <c r="B30" s="832" t="s">
        <v>1829</v>
      </c>
      <c r="C30" s="832" t="s">
        <v>1835</v>
      </c>
      <c r="D30" s="833" t="s">
        <v>2113</v>
      </c>
      <c r="E30" s="834" t="s">
        <v>1848</v>
      </c>
      <c r="F30" s="832" t="s">
        <v>1830</v>
      </c>
      <c r="G30" s="832" t="s">
        <v>1930</v>
      </c>
      <c r="H30" s="832" t="s">
        <v>568</v>
      </c>
      <c r="I30" s="832" t="s">
        <v>1931</v>
      </c>
      <c r="J30" s="832" t="s">
        <v>922</v>
      </c>
      <c r="K30" s="832" t="s">
        <v>1932</v>
      </c>
      <c r="L30" s="835">
        <v>16.12</v>
      </c>
      <c r="M30" s="835">
        <v>16.12</v>
      </c>
      <c r="N30" s="832">
        <v>1</v>
      </c>
      <c r="O30" s="836">
        <v>0.5</v>
      </c>
      <c r="P30" s="835">
        <v>16.12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6</v>
      </c>
      <c r="B31" s="832" t="s">
        <v>1829</v>
      </c>
      <c r="C31" s="832" t="s">
        <v>1835</v>
      </c>
      <c r="D31" s="833" t="s">
        <v>2113</v>
      </c>
      <c r="E31" s="834" t="s">
        <v>1848</v>
      </c>
      <c r="F31" s="832" t="s">
        <v>1830</v>
      </c>
      <c r="G31" s="832" t="s">
        <v>1930</v>
      </c>
      <c r="H31" s="832" t="s">
        <v>568</v>
      </c>
      <c r="I31" s="832" t="s">
        <v>1933</v>
      </c>
      <c r="J31" s="832" t="s">
        <v>1934</v>
      </c>
      <c r="K31" s="832" t="s">
        <v>1935</v>
      </c>
      <c r="L31" s="835">
        <v>115.18</v>
      </c>
      <c r="M31" s="835">
        <v>230.36</v>
      </c>
      <c r="N31" s="832">
        <v>2</v>
      </c>
      <c r="O31" s="836">
        <v>0.5</v>
      </c>
      <c r="P31" s="835">
        <v>230.36</v>
      </c>
      <c r="Q31" s="837">
        <v>1</v>
      </c>
      <c r="R31" s="832">
        <v>2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6</v>
      </c>
      <c r="B32" s="832" t="s">
        <v>1829</v>
      </c>
      <c r="C32" s="832" t="s">
        <v>1835</v>
      </c>
      <c r="D32" s="833" t="s">
        <v>2113</v>
      </c>
      <c r="E32" s="834" t="s">
        <v>1848</v>
      </c>
      <c r="F32" s="832" t="s">
        <v>1830</v>
      </c>
      <c r="G32" s="832" t="s">
        <v>1936</v>
      </c>
      <c r="H32" s="832" t="s">
        <v>568</v>
      </c>
      <c r="I32" s="832" t="s">
        <v>1937</v>
      </c>
      <c r="J32" s="832" t="s">
        <v>1938</v>
      </c>
      <c r="K32" s="832" t="s">
        <v>1939</v>
      </c>
      <c r="L32" s="835">
        <v>0</v>
      </c>
      <c r="M32" s="835">
        <v>0</v>
      </c>
      <c r="N32" s="832">
        <v>1</v>
      </c>
      <c r="O32" s="836">
        <v>0.5</v>
      </c>
      <c r="P32" s="835">
        <v>0</v>
      </c>
      <c r="Q32" s="837"/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6</v>
      </c>
      <c r="B33" s="832" t="s">
        <v>1829</v>
      </c>
      <c r="C33" s="832" t="s">
        <v>1835</v>
      </c>
      <c r="D33" s="833" t="s">
        <v>2113</v>
      </c>
      <c r="E33" s="834" t="s">
        <v>1848</v>
      </c>
      <c r="F33" s="832" t="s">
        <v>1830</v>
      </c>
      <c r="G33" s="832" t="s">
        <v>1940</v>
      </c>
      <c r="H33" s="832" t="s">
        <v>568</v>
      </c>
      <c r="I33" s="832" t="s">
        <v>1941</v>
      </c>
      <c r="J33" s="832" t="s">
        <v>1942</v>
      </c>
      <c r="K33" s="832" t="s">
        <v>1943</v>
      </c>
      <c r="L33" s="835">
        <v>32.25</v>
      </c>
      <c r="M33" s="835">
        <v>129</v>
      </c>
      <c r="N33" s="832">
        <v>4</v>
      </c>
      <c r="O33" s="836">
        <v>2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6</v>
      </c>
      <c r="B34" s="832" t="s">
        <v>1829</v>
      </c>
      <c r="C34" s="832" t="s">
        <v>1835</v>
      </c>
      <c r="D34" s="833" t="s">
        <v>2113</v>
      </c>
      <c r="E34" s="834" t="s">
        <v>1848</v>
      </c>
      <c r="F34" s="832" t="s">
        <v>1830</v>
      </c>
      <c r="G34" s="832" t="s">
        <v>1944</v>
      </c>
      <c r="H34" s="832" t="s">
        <v>568</v>
      </c>
      <c r="I34" s="832" t="s">
        <v>1945</v>
      </c>
      <c r="J34" s="832" t="s">
        <v>1946</v>
      </c>
      <c r="K34" s="832" t="s">
        <v>1947</v>
      </c>
      <c r="L34" s="835">
        <v>83.25</v>
      </c>
      <c r="M34" s="835">
        <v>166.5</v>
      </c>
      <c r="N34" s="832">
        <v>2</v>
      </c>
      <c r="O34" s="836">
        <v>1</v>
      </c>
      <c r="P34" s="835">
        <v>166.5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" customHeight="1" x14ac:dyDescent="0.3">
      <c r="A35" s="831">
        <v>6</v>
      </c>
      <c r="B35" s="832" t="s">
        <v>1829</v>
      </c>
      <c r="C35" s="832" t="s">
        <v>1835</v>
      </c>
      <c r="D35" s="833" t="s">
        <v>2113</v>
      </c>
      <c r="E35" s="834" t="s">
        <v>1848</v>
      </c>
      <c r="F35" s="832" t="s">
        <v>1830</v>
      </c>
      <c r="G35" s="832" t="s">
        <v>1948</v>
      </c>
      <c r="H35" s="832" t="s">
        <v>568</v>
      </c>
      <c r="I35" s="832" t="s">
        <v>1949</v>
      </c>
      <c r="J35" s="832" t="s">
        <v>1950</v>
      </c>
      <c r="K35" s="832" t="s">
        <v>1951</v>
      </c>
      <c r="L35" s="835">
        <v>430.05</v>
      </c>
      <c r="M35" s="835">
        <v>860.1</v>
      </c>
      <c r="N35" s="832">
        <v>2</v>
      </c>
      <c r="O35" s="836">
        <v>1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6</v>
      </c>
      <c r="B36" s="832" t="s">
        <v>1829</v>
      </c>
      <c r="C36" s="832" t="s">
        <v>1835</v>
      </c>
      <c r="D36" s="833" t="s">
        <v>2113</v>
      </c>
      <c r="E36" s="834" t="s">
        <v>1848</v>
      </c>
      <c r="F36" s="832" t="s">
        <v>1830</v>
      </c>
      <c r="G36" s="832" t="s">
        <v>1952</v>
      </c>
      <c r="H36" s="832" t="s">
        <v>568</v>
      </c>
      <c r="I36" s="832" t="s">
        <v>1953</v>
      </c>
      <c r="J36" s="832" t="s">
        <v>1954</v>
      </c>
      <c r="K36" s="832" t="s">
        <v>1955</v>
      </c>
      <c r="L36" s="835">
        <v>93.96</v>
      </c>
      <c r="M36" s="835">
        <v>187.92</v>
      </c>
      <c r="N36" s="832">
        <v>2</v>
      </c>
      <c r="O36" s="836">
        <v>1</v>
      </c>
      <c r="P36" s="835">
        <v>187.92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6</v>
      </c>
      <c r="B37" s="832" t="s">
        <v>1829</v>
      </c>
      <c r="C37" s="832" t="s">
        <v>1835</v>
      </c>
      <c r="D37" s="833" t="s">
        <v>2113</v>
      </c>
      <c r="E37" s="834" t="s">
        <v>1848</v>
      </c>
      <c r="F37" s="832" t="s">
        <v>1830</v>
      </c>
      <c r="G37" s="832" t="s">
        <v>1956</v>
      </c>
      <c r="H37" s="832" t="s">
        <v>608</v>
      </c>
      <c r="I37" s="832" t="s">
        <v>1487</v>
      </c>
      <c r="J37" s="832" t="s">
        <v>821</v>
      </c>
      <c r="K37" s="832" t="s">
        <v>1488</v>
      </c>
      <c r="L37" s="835">
        <v>154.36000000000001</v>
      </c>
      <c r="M37" s="835">
        <v>308.72000000000003</v>
      </c>
      <c r="N37" s="832">
        <v>2</v>
      </c>
      <c r="O37" s="836">
        <v>2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6</v>
      </c>
      <c r="B38" s="832" t="s">
        <v>1829</v>
      </c>
      <c r="C38" s="832" t="s">
        <v>1835</v>
      </c>
      <c r="D38" s="833" t="s">
        <v>2113</v>
      </c>
      <c r="E38" s="834" t="s">
        <v>1848</v>
      </c>
      <c r="F38" s="832" t="s">
        <v>1830</v>
      </c>
      <c r="G38" s="832" t="s">
        <v>1957</v>
      </c>
      <c r="H38" s="832" t="s">
        <v>568</v>
      </c>
      <c r="I38" s="832" t="s">
        <v>1958</v>
      </c>
      <c r="J38" s="832" t="s">
        <v>1482</v>
      </c>
      <c r="K38" s="832" t="s">
        <v>1959</v>
      </c>
      <c r="L38" s="835">
        <v>84.18</v>
      </c>
      <c r="M38" s="835">
        <v>168.36</v>
      </c>
      <c r="N38" s="832">
        <v>2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6</v>
      </c>
      <c r="B39" s="832" t="s">
        <v>1829</v>
      </c>
      <c r="C39" s="832" t="s">
        <v>1835</v>
      </c>
      <c r="D39" s="833" t="s">
        <v>2113</v>
      </c>
      <c r="E39" s="834" t="s">
        <v>1848</v>
      </c>
      <c r="F39" s="832" t="s">
        <v>1831</v>
      </c>
      <c r="G39" s="832" t="s">
        <v>1860</v>
      </c>
      <c r="H39" s="832" t="s">
        <v>568</v>
      </c>
      <c r="I39" s="832" t="s">
        <v>1960</v>
      </c>
      <c r="J39" s="832" t="s">
        <v>1961</v>
      </c>
      <c r="K39" s="832" t="s">
        <v>1962</v>
      </c>
      <c r="L39" s="835">
        <v>320.25</v>
      </c>
      <c r="M39" s="835">
        <v>320.25</v>
      </c>
      <c r="N39" s="832">
        <v>1</v>
      </c>
      <c r="O39" s="836">
        <v>1</v>
      </c>
      <c r="P39" s="835">
        <v>320.25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6</v>
      </c>
      <c r="B40" s="832" t="s">
        <v>1829</v>
      </c>
      <c r="C40" s="832" t="s">
        <v>1835</v>
      </c>
      <c r="D40" s="833" t="s">
        <v>2113</v>
      </c>
      <c r="E40" s="834" t="s">
        <v>1848</v>
      </c>
      <c r="F40" s="832" t="s">
        <v>1831</v>
      </c>
      <c r="G40" s="832" t="s">
        <v>1860</v>
      </c>
      <c r="H40" s="832" t="s">
        <v>568</v>
      </c>
      <c r="I40" s="832" t="s">
        <v>1861</v>
      </c>
      <c r="J40" s="832" t="s">
        <v>1862</v>
      </c>
      <c r="K40" s="832" t="s">
        <v>1863</v>
      </c>
      <c r="L40" s="835">
        <v>864.39</v>
      </c>
      <c r="M40" s="835">
        <v>32846.819999999985</v>
      </c>
      <c r="N40" s="832">
        <v>38</v>
      </c>
      <c r="O40" s="836">
        <v>38</v>
      </c>
      <c r="P40" s="835">
        <v>29389.259999999987</v>
      </c>
      <c r="Q40" s="837">
        <v>0.89473684210526316</v>
      </c>
      <c r="R40" s="832">
        <v>34</v>
      </c>
      <c r="S40" s="837">
        <v>0.89473684210526316</v>
      </c>
      <c r="T40" s="836">
        <v>34</v>
      </c>
      <c r="U40" s="838">
        <v>0.89473684210526316</v>
      </c>
    </row>
    <row r="41" spans="1:21" ht="14.4" customHeight="1" x14ac:dyDescent="0.3">
      <c r="A41" s="831">
        <v>6</v>
      </c>
      <c r="B41" s="832" t="s">
        <v>1829</v>
      </c>
      <c r="C41" s="832" t="s">
        <v>1835</v>
      </c>
      <c r="D41" s="833" t="s">
        <v>2113</v>
      </c>
      <c r="E41" s="834" t="s">
        <v>1848</v>
      </c>
      <c r="F41" s="832" t="s">
        <v>1831</v>
      </c>
      <c r="G41" s="832" t="s">
        <v>1860</v>
      </c>
      <c r="H41" s="832" t="s">
        <v>568</v>
      </c>
      <c r="I41" s="832" t="s">
        <v>1864</v>
      </c>
      <c r="J41" s="832" t="s">
        <v>1865</v>
      </c>
      <c r="K41" s="832" t="s">
        <v>1866</v>
      </c>
      <c r="L41" s="835">
        <v>1978.94</v>
      </c>
      <c r="M41" s="835">
        <v>55410.320000000014</v>
      </c>
      <c r="N41" s="832">
        <v>28</v>
      </c>
      <c r="O41" s="836">
        <v>28</v>
      </c>
      <c r="P41" s="835">
        <v>51452.440000000017</v>
      </c>
      <c r="Q41" s="837">
        <v>0.9285714285714286</v>
      </c>
      <c r="R41" s="832">
        <v>26</v>
      </c>
      <c r="S41" s="837">
        <v>0.9285714285714286</v>
      </c>
      <c r="T41" s="836">
        <v>26</v>
      </c>
      <c r="U41" s="838">
        <v>0.9285714285714286</v>
      </c>
    </row>
    <row r="42" spans="1:21" ht="14.4" customHeight="1" x14ac:dyDescent="0.3">
      <c r="A42" s="831">
        <v>6</v>
      </c>
      <c r="B42" s="832" t="s">
        <v>1829</v>
      </c>
      <c r="C42" s="832" t="s">
        <v>1835</v>
      </c>
      <c r="D42" s="833" t="s">
        <v>2113</v>
      </c>
      <c r="E42" s="834" t="s">
        <v>1848</v>
      </c>
      <c r="F42" s="832" t="s">
        <v>1831</v>
      </c>
      <c r="G42" s="832" t="s">
        <v>1860</v>
      </c>
      <c r="H42" s="832" t="s">
        <v>568</v>
      </c>
      <c r="I42" s="832" t="s">
        <v>1867</v>
      </c>
      <c r="J42" s="832" t="s">
        <v>1868</v>
      </c>
      <c r="K42" s="832" t="s">
        <v>1869</v>
      </c>
      <c r="L42" s="835">
        <v>700</v>
      </c>
      <c r="M42" s="835">
        <v>2100</v>
      </c>
      <c r="N42" s="832">
        <v>3</v>
      </c>
      <c r="O42" s="836">
        <v>3</v>
      </c>
      <c r="P42" s="835">
        <v>2100</v>
      </c>
      <c r="Q42" s="837">
        <v>1</v>
      </c>
      <c r="R42" s="832">
        <v>3</v>
      </c>
      <c r="S42" s="837">
        <v>1</v>
      </c>
      <c r="T42" s="836">
        <v>3</v>
      </c>
      <c r="U42" s="838">
        <v>1</v>
      </c>
    </row>
    <row r="43" spans="1:21" ht="14.4" customHeight="1" x14ac:dyDescent="0.3">
      <c r="A43" s="831">
        <v>6</v>
      </c>
      <c r="B43" s="832" t="s">
        <v>1829</v>
      </c>
      <c r="C43" s="832" t="s">
        <v>1835</v>
      </c>
      <c r="D43" s="833" t="s">
        <v>2113</v>
      </c>
      <c r="E43" s="834" t="s">
        <v>1848</v>
      </c>
      <c r="F43" s="832" t="s">
        <v>1831</v>
      </c>
      <c r="G43" s="832" t="s">
        <v>1860</v>
      </c>
      <c r="H43" s="832" t="s">
        <v>568</v>
      </c>
      <c r="I43" s="832" t="s">
        <v>1963</v>
      </c>
      <c r="J43" s="832" t="s">
        <v>1964</v>
      </c>
      <c r="K43" s="832" t="s">
        <v>1965</v>
      </c>
      <c r="L43" s="835">
        <v>600</v>
      </c>
      <c r="M43" s="835">
        <v>600</v>
      </c>
      <c r="N43" s="832">
        <v>1</v>
      </c>
      <c r="O43" s="836">
        <v>1</v>
      </c>
      <c r="P43" s="835">
        <v>600</v>
      </c>
      <c r="Q43" s="837">
        <v>1</v>
      </c>
      <c r="R43" s="832">
        <v>1</v>
      </c>
      <c r="S43" s="837">
        <v>1</v>
      </c>
      <c r="T43" s="836">
        <v>1</v>
      </c>
      <c r="U43" s="838">
        <v>1</v>
      </c>
    </row>
    <row r="44" spans="1:21" ht="14.4" customHeight="1" x14ac:dyDescent="0.3">
      <c r="A44" s="831">
        <v>6</v>
      </c>
      <c r="B44" s="832" t="s">
        <v>1829</v>
      </c>
      <c r="C44" s="832" t="s">
        <v>1835</v>
      </c>
      <c r="D44" s="833" t="s">
        <v>2113</v>
      </c>
      <c r="E44" s="834" t="s">
        <v>1849</v>
      </c>
      <c r="F44" s="832" t="s">
        <v>1830</v>
      </c>
      <c r="G44" s="832" t="s">
        <v>1966</v>
      </c>
      <c r="H44" s="832" t="s">
        <v>568</v>
      </c>
      <c r="I44" s="832" t="s">
        <v>1967</v>
      </c>
      <c r="J44" s="832" t="s">
        <v>1968</v>
      </c>
      <c r="K44" s="832" t="s">
        <v>1969</v>
      </c>
      <c r="L44" s="835">
        <v>263.26</v>
      </c>
      <c r="M44" s="835">
        <v>263.26</v>
      </c>
      <c r="N44" s="832">
        <v>1</v>
      </c>
      <c r="O44" s="836">
        <v>0.5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6</v>
      </c>
      <c r="B45" s="832" t="s">
        <v>1829</v>
      </c>
      <c r="C45" s="832" t="s">
        <v>1835</v>
      </c>
      <c r="D45" s="833" t="s">
        <v>2113</v>
      </c>
      <c r="E45" s="834" t="s">
        <v>1849</v>
      </c>
      <c r="F45" s="832" t="s">
        <v>1830</v>
      </c>
      <c r="G45" s="832" t="s">
        <v>1970</v>
      </c>
      <c r="H45" s="832" t="s">
        <v>568</v>
      </c>
      <c r="I45" s="832" t="s">
        <v>1971</v>
      </c>
      <c r="J45" s="832" t="s">
        <v>1972</v>
      </c>
      <c r="K45" s="832" t="s">
        <v>1973</v>
      </c>
      <c r="L45" s="835">
        <v>741.88</v>
      </c>
      <c r="M45" s="835">
        <v>2225.64</v>
      </c>
      <c r="N45" s="832">
        <v>3</v>
      </c>
      <c r="O45" s="836">
        <v>1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6</v>
      </c>
      <c r="B46" s="832" t="s">
        <v>1829</v>
      </c>
      <c r="C46" s="832" t="s">
        <v>1835</v>
      </c>
      <c r="D46" s="833" t="s">
        <v>2113</v>
      </c>
      <c r="E46" s="834" t="s">
        <v>1849</v>
      </c>
      <c r="F46" s="832" t="s">
        <v>1830</v>
      </c>
      <c r="G46" s="832" t="s">
        <v>1970</v>
      </c>
      <c r="H46" s="832" t="s">
        <v>568</v>
      </c>
      <c r="I46" s="832" t="s">
        <v>1974</v>
      </c>
      <c r="J46" s="832" t="s">
        <v>1975</v>
      </c>
      <c r="K46" s="832" t="s">
        <v>1976</v>
      </c>
      <c r="L46" s="835">
        <v>741.88</v>
      </c>
      <c r="M46" s="835">
        <v>1483.76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6</v>
      </c>
      <c r="B47" s="832" t="s">
        <v>1829</v>
      </c>
      <c r="C47" s="832" t="s">
        <v>1835</v>
      </c>
      <c r="D47" s="833" t="s">
        <v>2113</v>
      </c>
      <c r="E47" s="834" t="s">
        <v>1849</v>
      </c>
      <c r="F47" s="832" t="s">
        <v>1830</v>
      </c>
      <c r="G47" s="832" t="s">
        <v>1977</v>
      </c>
      <c r="H47" s="832" t="s">
        <v>568</v>
      </c>
      <c r="I47" s="832" t="s">
        <v>1978</v>
      </c>
      <c r="J47" s="832" t="s">
        <v>685</v>
      </c>
      <c r="K47" s="832" t="s">
        <v>1979</v>
      </c>
      <c r="L47" s="835">
        <v>516</v>
      </c>
      <c r="M47" s="835">
        <v>516</v>
      </c>
      <c r="N47" s="832">
        <v>1</v>
      </c>
      <c r="O47" s="836">
        <v>1</v>
      </c>
      <c r="P47" s="835">
        <v>516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" customHeight="1" x14ac:dyDescent="0.3">
      <c r="A48" s="831">
        <v>6</v>
      </c>
      <c r="B48" s="832" t="s">
        <v>1829</v>
      </c>
      <c r="C48" s="832" t="s">
        <v>1835</v>
      </c>
      <c r="D48" s="833" t="s">
        <v>2113</v>
      </c>
      <c r="E48" s="834" t="s">
        <v>1849</v>
      </c>
      <c r="F48" s="832" t="s">
        <v>1830</v>
      </c>
      <c r="G48" s="832" t="s">
        <v>1891</v>
      </c>
      <c r="H48" s="832" t="s">
        <v>568</v>
      </c>
      <c r="I48" s="832" t="s">
        <v>1892</v>
      </c>
      <c r="J48" s="832" t="s">
        <v>943</v>
      </c>
      <c r="K48" s="832" t="s">
        <v>1893</v>
      </c>
      <c r="L48" s="835">
        <v>107.27</v>
      </c>
      <c r="M48" s="835">
        <v>965.43000000000006</v>
      </c>
      <c r="N48" s="832">
        <v>9</v>
      </c>
      <c r="O48" s="836">
        <v>4</v>
      </c>
      <c r="P48" s="835">
        <v>429.08</v>
      </c>
      <c r="Q48" s="837">
        <v>0.44444444444444442</v>
      </c>
      <c r="R48" s="832">
        <v>4</v>
      </c>
      <c r="S48" s="837">
        <v>0.44444444444444442</v>
      </c>
      <c r="T48" s="836">
        <v>2</v>
      </c>
      <c r="U48" s="838">
        <v>0.5</v>
      </c>
    </row>
    <row r="49" spans="1:21" ht="14.4" customHeight="1" x14ac:dyDescent="0.3">
      <c r="A49" s="831">
        <v>6</v>
      </c>
      <c r="B49" s="832" t="s">
        <v>1829</v>
      </c>
      <c r="C49" s="832" t="s">
        <v>1835</v>
      </c>
      <c r="D49" s="833" t="s">
        <v>2113</v>
      </c>
      <c r="E49" s="834" t="s">
        <v>1849</v>
      </c>
      <c r="F49" s="832" t="s">
        <v>1830</v>
      </c>
      <c r="G49" s="832" t="s">
        <v>1980</v>
      </c>
      <c r="H49" s="832" t="s">
        <v>608</v>
      </c>
      <c r="I49" s="832" t="s">
        <v>1819</v>
      </c>
      <c r="J49" s="832" t="s">
        <v>1820</v>
      </c>
      <c r="K49" s="832" t="s">
        <v>1821</v>
      </c>
      <c r="L49" s="835">
        <v>176.32</v>
      </c>
      <c r="M49" s="835">
        <v>352.64</v>
      </c>
      <c r="N49" s="832">
        <v>2</v>
      </c>
      <c r="O49" s="836">
        <v>0.5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6</v>
      </c>
      <c r="B50" s="832" t="s">
        <v>1829</v>
      </c>
      <c r="C50" s="832" t="s">
        <v>1835</v>
      </c>
      <c r="D50" s="833" t="s">
        <v>2113</v>
      </c>
      <c r="E50" s="834" t="s">
        <v>1849</v>
      </c>
      <c r="F50" s="832" t="s">
        <v>1830</v>
      </c>
      <c r="G50" s="832" t="s">
        <v>1981</v>
      </c>
      <c r="H50" s="832" t="s">
        <v>608</v>
      </c>
      <c r="I50" s="832" t="s">
        <v>1982</v>
      </c>
      <c r="J50" s="832" t="s">
        <v>1436</v>
      </c>
      <c r="K50" s="832" t="s">
        <v>1437</v>
      </c>
      <c r="L50" s="835">
        <v>57.6</v>
      </c>
      <c r="M50" s="835">
        <v>57.6</v>
      </c>
      <c r="N50" s="832">
        <v>1</v>
      </c>
      <c r="O50" s="836">
        <v>1</v>
      </c>
      <c r="P50" s="835">
        <v>57.6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6</v>
      </c>
      <c r="B51" s="832" t="s">
        <v>1829</v>
      </c>
      <c r="C51" s="832" t="s">
        <v>1835</v>
      </c>
      <c r="D51" s="833" t="s">
        <v>2113</v>
      </c>
      <c r="E51" s="834" t="s">
        <v>1849</v>
      </c>
      <c r="F51" s="832" t="s">
        <v>1830</v>
      </c>
      <c r="G51" s="832" t="s">
        <v>1983</v>
      </c>
      <c r="H51" s="832" t="s">
        <v>608</v>
      </c>
      <c r="I51" s="832" t="s">
        <v>1984</v>
      </c>
      <c r="J51" s="832" t="s">
        <v>1985</v>
      </c>
      <c r="K51" s="832" t="s">
        <v>1986</v>
      </c>
      <c r="L51" s="835">
        <v>122.96</v>
      </c>
      <c r="M51" s="835">
        <v>614.79999999999995</v>
      </c>
      <c r="N51" s="832">
        <v>5</v>
      </c>
      <c r="O51" s="836">
        <v>1</v>
      </c>
      <c r="P51" s="835">
        <v>614.79999999999995</v>
      </c>
      <c r="Q51" s="837">
        <v>1</v>
      </c>
      <c r="R51" s="832">
        <v>5</v>
      </c>
      <c r="S51" s="837">
        <v>1</v>
      </c>
      <c r="T51" s="836">
        <v>1</v>
      </c>
      <c r="U51" s="838">
        <v>1</v>
      </c>
    </row>
    <row r="52" spans="1:21" ht="14.4" customHeight="1" x14ac:dyDescent="0.3">
      <c r="A52" s="831">
        <v>6</v>
      </c>
      <c r="B52" s="832" t="s">
        <v>1829</v>
      </c>
      <c r="C52" s="832" t="s">
        <v>1835</v>
      </c>
      <c r="D52" s="833" t="s">
        <v>2113</v>
      </c>
      <c r="E52" s="834" t="s">
        <v>1849</v>
      </c>
      <c r="F52" s="832" t="s">
        <v>1830</v>
      </c>
      <c r="G52" s="832" t="s">
        <v>1987</v>
      </c>
      <c r="H52" s="832" t="s">
        <v>608</v>
      </c>
      <c r="I52" s="832" t="s">
        <v>1522</v>
      </c>
      <c r="J52" s="832" t="s">
        <v>1523</v>
      </c>
      <c r="K52" s="832" t="s">
        <v>1524</v>
      </c>
      <c r="L52" s="835">
        <v>0</v>
      </c>
      <c r="M52" s="835">
        <v>0</v>
      </c>
      <c r="N52" s="832">
        <v>2</v>
      </c>
      <c r="O52" s="836">
        <v>1</v>
      </c>
      <c r="P52" s="835">
        <v>0</v>
      </c>
      <c r="Q52" s="837"/>
      <c r="R52" s="832">
        <v>2</v>
      </c>
      <c r="S52" s="837">
        <v>1</v>
      </c>
      <c r="T52" s="836">
        <v>1</v>
      </c>
      <c r="U52" s="838">
        <v>1</v>
      </c>
    </row>
    <row r="53" spans="1:21" ht="14.4" customHeight="1" x14ac:dyDescent="0.3">
      <c r="A53" s="831">
        <v>6</v>
      </c>
      <c r="B53" s="832" t="s">
        <v>1829</v>
      </c>
      <c r="C53" s="832" t="s">
        <v>1835</v>
      </c>
      <c r="D53" s="833" t="s">
        <v>2113</v>
      </c>
      <c r="E53" s="834" t="s">
        <v>1849</v>
      </c>
      <c r="F53" s="832" t="s">
        <v>1830</v>
      </c>
      <c r="G53" s="832" t="s">
        <v>1988</v>
      </c>
      <c r="H53" s="832" t="s">
        <v>568</v>
      </c>
      <c r="I53" s="832" t="s">
        <v>1989</v>
      </c>
      <c r="J53" s="832" t="s">
        <v>1990</v>
      </c>
      <c r="K53" s="832" t="s">
        <v>1991</v>
      </c>
      <c r="L53" s="835">
        <v>42.54</v>
      </c>
      <c r="M53" s="835">
        <v>42.54</v>
      </c>
      <c r="N53" s="832">
        <v>1</v>
      </c>
      <c r="O53" s="836">
        <v>1</v>
      </c>
      <c r="P53" s="835">
        <v>42.54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6</v>
      </c>
      <c r="B54" s="832" t="s">
        <v>1829</v>
      </c>
      <c r="C54" s="832" t="s">
        <v>1835</v>
      </c>
      <c r="D54" s="833" t="s">
        <v>2113</v>
      </c>
      <c r="E54" s="834" t="s">
        <v>1849</v>
      </c>
      <c r="F54" s="832" t="s">
        <v>1830</v>
      </c>
      <c r="G54" s="832" t="s">
        <v>1956</v>
      </c>
      <c r="H54" s="832" t="s">
        <v>608</v>
      </c>
      <c r="I54" s="832" t="s">
        <v>1487</v>
      </c>
      <c r="J54" s="832" t="s">
        <v>821</v>
      </c>
      <c r="K54" s="832" t="s">
        <v>1488</v>
      </c>
      <c r="L54" s="835">
        <v>154.36000000000001</v>
      </c>
      <c r="M54" s="835">
        <v>154.36000000000001</v>
      </c>
      <c r="N54" s="832">
        <v>1</v>
      </c>
      <c r="O54" s="836">
        <v>1</v>
      </c>
      <c r="P54" s="835">
        <v>154.36000000000001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" customHeight="1" x14ac:dyDescent="0.3">
      <c r="A55" s="831">
        <v>6</v>
      </c>
      <c r="B55" s="832" t="s">
        <v>1829</v>
      </c>
      <c r="C55" s="832" t="s">
        <v>1835</v>
      </c>
      <c r="D55" s="833" t="s">
        <v>2113</v>
      </c>
      <c r="E55" s="834" t="s">
        <v>1849</v>
      </c>
      <c r="F55" s="832" t="s">
        <v>1830</v>
      </c>
      <c r="G55" s="832" t="s">
        <v>1956</v>
      </c>
      <c r="H55" s="832" t="s">
        <v>608</v>
      </c>
      <c r="I55" s="832" t="s">
        <v>1485</v>
      </c>
      <c r="J55" s="832" t="s">
        <v>821</v>
      </c>
      <c r="K55" s="832" t="s">
        <v>1486</v>
      </c>
      <c r="L55" s="835">
        <v>225.06</v>
      </c>
      <c r="M55" s="835">
        <v>225.06</v>
      </c>
      <c r="N55" s="832">
        <v>1</v>
      </c>
      <c r="O55" s="836">
        <v>1</v>
      </c>
      <c r="P55" s="835">
        <v>225.06</v>
      </c>
      <c r="Q55" s="837">
        <v>1</v>
      </c>
      <c r="R55" s="832">
        <v>1</v>
      </c>
      <c r="S55" s="837">
        <v>1</v>
      </c>
      <c r="T55" s="836">
        <v>1</v>
      </c>
      <c r="U55" s="838">
        <v>1</v>
      </c>
    </row>
    <row r="56" spans="1:21" ht="14.4" customHeight="1" x14ac:dyDescent="0.3">
      <c r="A56" s="831">
        <v>6</v>
      </c>
      <c r="B56" s="832" t="s">
        <v>1829</v>
      </c>
      <c r="C56" s="832" t="s">
        <v>1835</v>
      </c>
      <c r="D56" s="833" t="s">
        <v>2113</v>
      </c>
      <c r="E56" s="834" t="s">
        <v>1849</v>
      </c>
      <c r="F56" s="832" t="s">
        <v>1830</v>
      </c>
      <c r="G56" s="832" t="s">
        <v>1992</v>
      </c>
      <c r="H56" s="832" t="s">
        <v>568</v>
      </c>
      <c r="I56" s="832" t="s">
        <v>1993</v>
      </c>
      <c r="J56" s="832" t="s">
        <v>606</v>
      </c>
      <c r="K56" s="832" t="s">
        <v>1994</v>
      </c>
      <c r="L56" s="835">
        <v>0</v>
      </c>
      <c r="M56" s="835">
        <v>0</v>
      </c>
      <c r="N56" s="832">
        <v>1</v>
      </c>
      <c r="O56" s="836">
        <v>1</v>
      </c>
      <c r="P56" s="835"/>
      <c r="Q56" s="837"/>
      <c r="R56" s="832"/>
      <c r="S56" s="837">
        <v>0</v>
      </c>
      <c r="T56" s="836"/>
      <c r="U56" s="838">
        <v>0</v>
      </c>
    </row>
    <row r="57" spans="1:21" ht="14.4" customHeight="1" x14ac:dyDescent="0.3">
      <c r="A57" s="831">
        <v>6</v>
      </c>
      <c r="B57" s="832" t="s">
        <v>1829</v>
      </c>
      <c r="C57" s="832" t="s">
        <v>1835</v>
      </c>
      <c r="D57" s="833" t="s">
        <v>2113</v>
      </c>
      <c r="E57" s="834" t="s">
        <v>1849</v>
      </c>
      <c r="F57" s="832" t="s">
        <v>1831</v>
      </c>
      <c r="G57" s="832" t="s">
        <v>1860</v>
      </c>
      <c r="H57" s="832" t="s">
        <v>568</v>
      </c>
      <c r="I57" s="832" t="s">
        <v>1995</v>
      </c>
      <c r="J57" s="832" t="s">
        <v>1996</v>
      </c>
      <c r="K57" s="832" t="s">
        <v>1997</v>
      </c>
      <c r="L57" s="835">
        <v>179.2</v>
      </c>
      <c r="M57" s="835">
        <v>358.4</v>
      </c>
      <c r="N57" s="832">
        <v>2</v>
      </c>
      <c r="O57" s="836">
        <v>2</v>
      </c>
      <c r="P57" s="835">
        <v>179.2</v>
      </c>
      <c r="Q57" s="837">
        <v>0.5</v>
      </c>
      <c r="R57" s="832">
        <v>1</v>
      </c>
      <c r="S57" s="837">
        <v>0.5</v>
      </c>
      <c r="T57" s="836">
        <v>1</v>
      </c>
      <c r="U57" s="838">
        <v>0.5</v>
      </c>
    </row>
    <row r="58" spans="1:21" ht="14.4" customHeight="1" x14ac:dyDescent="0.3">
      <c r="A58" s="831">
        <v>6</v>
      </c>
      <c r="B58" s="832" t="s">
        <v>1829</v>
      </c>
      <c r="C58" s="832" t="s">
        <v>1835</v>
      </c>
      <c r="D58" s="833" t="s">
        <v>2113</v>
      </c>
      <c r="E58" s="834" t="s">
        <v>1849</v>
      </c>
      <c r="F58" s="832" t="s">
        <v>1831</v>
      </c>
      <c r="G58" s="832" t="s">
        <v>1860</v>
      </c>
      <c r="H58" s="832" t="s">
        <v>568</v>
      </c>
      <c r="I58" s="832" t="s">
        <v>1861</v>
      </c>
      <c r="J58" s="832" t="s">
        <v>1862</v>
      </c>
      <c r="K58" s="832" t="s">
        <v>1863</v>
      </c>
      <c r="L58" s="835">
        <v>864.39</v>
      </c>
      <c r="M58" s="835">
        <v>6915.1200000000008</v>
      </c>
      <c r="N58" s="832">
        <v>8</v>
      </c>
      <c r="O58" s="836">
        <v>8</v>
      </c>
      <c r="P58" s="835">
        <v>6915.1200000000008</v>
      </c>
      <c r="Q58" s="837">
        <v>1</v>
      </c>
      <c r="R58" s="832">
        <v>8</v>
      </c>
      <c r="S58" s="837">
        <v>1</v>
      </c>
      <c r="T58" s="836">
        <v>8</v>
      </c>
      <c r="U58" s="838">
        <v>1</v>
      </c>
    </row>
    <row r="59" spans="1:21" ht="14.4" customHeight="1" x14ac:dyDescent="0.3">
      <c r="A59" s="831">
        <v>6</v>
      </c>
      <c r="B59" s="832" t="s">
        <v>1829</v>
      </c>
      <c r="C59" s="832" t="s">
        <v>1835</v>
      </c>
      <c r="D59" s="833" t="s">
        <v>2113</v>
      </c>
      <c r="E59" s="834" t="s">
        <v>1849</v>
      </c>
      <c r="F59" s="832" t="s">
        <v>1831</v>
      </c>
      <c r="G59" s="832" t="s">
        <v>1860</v>
      </c>
      <c r="H59" s="832" t="s">
        <v>568</v>
      </c>
      <c r="I59" s="832" t="s">
        <v>1864</v>
      </c>
      <c r="J59" s="832" t="s">
        <v>1865</v>
      </c>
      <c r="K59" s="832" t="s">
        <v>1866</v>
      </c>
      <c r="L59" s="835">
        <v>1978.94</v>
      </c>
      <c r="M59" s="835">
        <v>27705.16</v>
      </c>
      <c r="N59" s="832">
        <v>14</v>
      </c>
      <c r="O59" s="836">
        <v>14</v>
      </c>
      <c r="P59" s="835">
        <v>21768.34</v>
      </c>
      <c r="Q59" s="837">
        <v>0.7857142857142857</v>
      </c>
      <c r="R59" s="832">
        <v>11</v>
      </c>
      <c r="S59" s="837">
        <v>0.7857142857142857</v>
      </c>
      <c r="T59" s="836">
        <v>11</v>
      </c>
      <c r="U59" s="838">
        <v>0.7857142857142857</v>
      </c>
    </row>
    <row r="60" spans="1:21" ht="14.4" customHeight="1" x14ac:dyDescent="0.3">
      <c r="A60" s="831">
        <v>6</v>
      </c>
      <c r="B60" s="832" t="s">
        <v>1829</v>
      </c>
      <c r="C60" s="832" t="s">
        <v>1835</v>
      </c>
      <c r="D60" s="833" t="s">
        <v>2113</v>
      </c>
      <c r="E60" s="834" t="s">
        <v>1849</v>
      </c>
      <c r="F60" s="832" t="s">
        <v>1831</v>
      </c>
      <c r="G60" s="832" t="s">
        <v>1860</v>
      </c>
      <c r="H60" s="832" t="s">
        <v>568</v>
      </c>
      <c r="I60" s="832" t="s">
        <v>1867</v>
      </c>
      <c r="J60" s="832" t="s">
        <v>1868</v>
      </c>
      <c r="K60" s="832" t="s">
        <v>1869</v>
      </c>
      <c r="L60" s="835">
        <v>700</v>
      </c>
      <c r="M60" s="835">
        <v>700</v>
      </c>
      <c r="N60" s="832">
        <v>1</v>
      </c>
      <c r="O60" s="836">
        <v>1</v>
      </c>
      <c r="P60" s="835">
        <v>700</v>
      </c>
      <c r="Q60" s="837">
        <v>1</v>
      </c>
      <c r="R60" s="832">
        <v>1</v>
      </c>
      <c r="S60" s="837">
        <v>1</v>
      </c>
      <c r="T60" s="836">
        <v>1</v>
      </c>
      <c r="U60" s="838">
        <v>1</v>
      </c>
    </row>
    <row r="61" spans="1:21" ht="14.4" customHeight="1" x14ac:dyDescent="0.3">
      <c r="A61" s="831">
        <v>6</v>
      </c>
      <c r="B61" s="832" t="s">
        <v>1829</v>
      </c>
      <c r="C61" s="832" t="s">
        <v>1835</v>
      </c>
      <c r="D61" s="833" t="s">
        <v>2113</v>
      </c>
      <c r="E61" s="834" t="s">
        <v>1849</v>
      </c>
      <c r="F61" s="832" t="s">
        <v>1831</v>
      </c>
      <c r="G61" s="832" t="s">
        <v>1860</v>
      </c>
      <c r="H61" s="832" t="s">
        <v>568</v>
      </c>
      <c r="I61" s="832" t="s">
        <v>1998</v>
      </c>
      <c r="J61" s="832" t="s">
        <v>1999</v>
      </c>
      <c r="K61" s="832" t="s">
        <v>2000</v>
      </c>
      <c r="L61" s="835">
        <v>1097.25</v>
      </c>
      <c r="M61" s="835">
        <v>1097.25</v>
      </c>
      <c r="N61" s="832">
        <v>1</v>
      </c>
      <c r="O61" s="836">
        <v>1</v>
      </c>
      <c r="P61" s="835">
        <v>1097.25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6</v>
      </c>
      <c r="B62" s="832" t="s">
        <v>1829</v>
      </c>
      <c r="C62" s="832" t="s">
        <v>1835</v>
      </c>
      <c r="D62" s="833" t="s">
        <v>2113</v>
      </c>
      <c r="E62" s="834" t="s">
        <v>1853</v>
      </c>
      <c r="F62" s="832" t="s">
        <v>1831</v>
      </c>
      <c r="G62" s="832" t="s">
        <v>1860</v>
      </c>
      <c r="H62" s="832" t="s">
        <v>568</v>
      </c>
      <c r="I62" s="832" t="s">
        <v>1861</v>
      </c>
      <c r="J62" s="832" t="s">
        <v>1862</v>
      </c>
      <c r="K62" s="832" t="s">
        <v>1863</v>
      </c>
      <c r="L62" s="835">
        <v>864.39</v>
      </c>
      <c r="M62" s="835">
        <v>1728.78</v>
      </c>
      <c r="N62" s="832">
        <v>2</v>
      </c>
      <c r="O62" s="836">
        <v>2</v>
      </c>
      <c r="P62" s="835">
        <v>1728.78</v>
      </c>
      <c r="Q62" s="837">
        <v>1</v>
      </c>
      <c r="R62" s="832">
        <v>2</v>
      </c>
      <c r="S62" s="837">
        <v>1</v>
      </c>
      <c r="T62" s="836">
        <v>2</v>
      </c>
      <c r="U62" s="838">
        <v>1</v>
      </c>
    </row>
    <row r="63" spans="1:21" ht="14.4" customHeight="1" x14ac:dyDescent="0.3">
      <c r="A63" s="831">
        <v>6</v>
      </c>
      <c r="B63" s="832" t="s">
        <v>1829</v>
      </c>
      <c r="C63" s="832" t="s">
        <v>1835</v>
      </c>
      <c r="D63" s="833" t="s">
        <v>2113</v>
      </c>
      <c r="E63" s="834" t="s">
        <v>1853</v>
      </c>
      <c r="F63" s="832" t="s">
        <v>1831</v>
      </c>
      <c r="G63" s="832" t="s">
        <v>1860</v>
      </c>
      <c r="H63" s="832" t="s">
        <v>568</v>
      </c>
      <c r="I63" s="832" t="s">
        <v>1864</v>
      </c>
      <c r="J63" s="832" t="s">
        <v>1865</v>
      </c>
      <c r="K63" s="832" t="s">
        <v>1866</v>
      </c>
      <c r="L63" s="835">
        <v>1978.94</v>
      </c>
      <c r="M63" s="835">
        <v>9894.7000000000007</v>
      </c>
      <c r="N63" s="832">
        <v>5</v>
      </c>
      <c r="O63" s="836">
        <v>5</v>
      </c>
      <c r="P63" s="835">
        <v>3957.88</v>
      </c>
      <c r="Q63" s="837">
        <v>0.39999999999999997</v>
      </c>
      <c r="R63" s="832">
        <v>2</v>
      </c>
      <c r="S63" s="837">
        <v>0.4</v>
      </c>
      <c r="T63" s="836">
        <v>2</v>
      </c>
      <c r="U63" s="838">
        <v>0.4</v>
      </c>
    </row>
    <row r="64" spans="1:21" ht="14.4" customHeight="1" x14ac:dyDescent="0.3">
      <c r="A64" s="831">
        <v>6</v>
      </c>
      <c r="B64" s="832" t="s">
        <v>1829</v>
      </c>
      <c r="C64" s="832" t="s">
        <v>1835</v>
      </c>
      <c r="D64" s="833" t="s">
        <v>2113</v>
      </c>
      <c r="E64" s="834" t="s">
        <v>1842</v>
      </c>
      <c r="F64" s="832" t="s">
        <v>1830</v>
      </c>
      <c r="G64" s="832" t="s">
        <v>2001</v>
      </c>
      <c r="H64" s="832" t="s">
        <v>608</v>
      </c>
      <c r="I64" s="832" t="s">
        <v>1547</v>
      </c>
      <c r="J64" s="832" t="s">
        <v>815</v>
      </c>
      <c r="K64" s="832" t="s">
        <v>1548</v>
      </c>
      <c r="L64" s="835">
        <v>0</v>
      </c>
      <c r="M64" s="835">
        <v>0</v>
      </c>
      <c r="N64" s="832">
        <v>2</v>
      </c>
      <c r="O64" s="836">
        <v>0.5</v>
      </c>
      <c r="P64" s="835">
        <v>0</v>
      </c>
      <c r="Q64" s="837"/>
      <c r="R64" s="832">
        <v>2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6</v>
      </c>
      <c r="B65" s="832" t="s">
        <v>1829</v>
      </c>
      <c r="C65" s="832" t="s">
        <v>1835</v>
      </c>
      <c r="D65" s="833" t="s">
        <v>2113</v>
      </c>
      <c r="E65" s="834" t="s">
        <v>1842</v>
      </c>
      <c r="F65" s="832" t="s">
        <v>1830</v>
      </c>
      <c r="G65" s="832" t="s">
        <v>2002</v>
      </c>
      <c r="H65" s="832" t="s">
        <v>568</v>
      </c>
      <c r="I65" s="832" t="s">
        <v>2003</v>
      </c>
      <c r="J65" s="832" t="s">
        <v>2004</v>
      </c>
      <c r="K65" s="832" t="s">
        <v>2005</v>
      </c>
      <c r="L65" s="835">
        <v>299.83999999999997</v>
      </c>
      <c r="M65" s="835">
        <v>599.67999999999995</v>
      </c>
      <c r="N65" s="832">
        <v>2</v>
      </c>
      <c r="O65" s="836">
        <v>1</v>
      </c>
      <c r="P65" s="835">
        <v>599.67999999999995</v>
      </c>
      <c r="Q65" s="837">
        <v>1</v>
      </c>
      <c r="R65" s="832">
        <v>2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6</v>
      </c>
      <c r="B66" s="832" t="s">
        <v>1829</v>
      </c>
      <c r="C66" s="832" t="s">
        <v>1835</v>
      </c>
      <c r="D66" s="833" t="s">
        <v>2113</v>
      </c>
      <c r="E66" s="834" t="s">
        <v>1842</v>
      </c>
      <c r="F66" s="832" t="s">
        <v>1830</v>
      </c>
      <c r="G66" s="832" t="s">
        <v>1957</v>
      </c>
      <c r="H66" s="832" t="s">
        <v>608</v>
      </c>
      <c r="I66" s="832" t="s">
        <v>1481</v>
      </c>
      <c r="J66" s="832" t="s">
        <v>1482</v>
      </c>
      <c r="K66" s="832" t="s">
        <v>1483</v>
      </c>
      <c r="L66" s="835">
        <v>49.08</v>
      </c>
      <c r="M66" s="835">
        <v>49.08</v>
      </c>
      <c r="N66" s="832">
        <v>1</v>
      </c>
      <c r="O66" s="836">
        <v>0.5</v>
      </c>
      <c r="P66" s="835">
        <v>49.08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6</v>
      </c>
      <c r="B67" s="832" t="s">
        <v>1829</v>
      </c>
      <c r="C67" s="832" t="s">
        <v>1835</v>
      </c>
      <c r="D67" s="833" t="s">
        <v>2113</v>
      </c>
      <c r="E67" s="834" t="s">
        <v>1844</v>
      </c>
      <c r="F67" s="832" t="s">
        <v>1830</v>
      </c>
      <c r="G67" s="832" t="s">
        <v>2006</v>
      </c>
      <c r="H67" s="832" t="s">
        <v>608</v>
      </c>
      <c r="I67" s="832" t="s">
        <v>2007</v>
      </c>
      <c r="J67" s="832" t="s">
        <v>1460</v>
      </c>
      <c r="K67" s="832" t="s">
        <v>1554</v>
      </c>
      <c r="L67" s="835">
        <v>62.18</v>
      </c>
      <c r="M67" s="835">
        <v>62.18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6</v>
      </c>
      <c r="B68" s="832" t="s">
        <v>1829</v>
      </c>
      <c r="C68" s="832" t="s">
        <v>1835</v>
      </c>
      <c r="D68" s="833" t="s">
        <v>2113</v>
      </c>
      <c r="E68" s="834" t="s">
        <v>1844</v>
      </c>
      <c r="F68" s="832" t="s">
        <v>1830</v>
      </c>
      <c r="G68" s="832" t="s">
        <v>2006</v>
      </c>
      <c r="H68" s="832" t="s">
        <v>568</v>
      </c>
      <c r="I68" s="832" t="s">
        <v>2008</v>
      </c>
      <c r="J68" s="832" t="s">
        <v>2009</v>
      </c>
      <c r="K68" s="832" t="s">
        <v>1554</v>
      </c>
      <c r="L68" s="835">
        <v>62.18</v>
      </c>
      <c r="M68" s="835">
        <v>62.18</v>
      </c>
      <c r="N68" s="832">
        <v>1</v>
      </c>
      <c r="O68" s="836">
        <v>1</v>
      </c>
      <c r="P68" s="835">
        <v>62.18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6</v>
      </c>
      <c r="B69" s="832" t="s">
        <v>1829</v>
      </c>
      <c r="C69" s="832" t="s">
        <v>1835</v>
      </c>
      <c r="D69" s="833" t="s">
        <v>2113</v>
      </c>
      <c r="E69" s="834" t="s">
        <v>1844</v>
      </c>
      <c r="F69" s="832" t="s">
        <v>1830</v>
      </c>
      <c r="G69" s="832" t="s">
        <v>2010</v>
      </c>
      <c r="H69" s="832" t="s">
        <v>568</v>
      </c>
      <c r="I69" s="832" t="s">
        <v>2011</v>
      </c>
      <c r="J69" s="832" t="s">
        <v>2012</v>
      </c>
      <c r="K69" s="832" t="s">
        <v>2013</v>
      </c>
      <c r="L69" s="835">
        <v>93.98</v>
      </c>
      <c r="M69" s="835">
        <v>281.94</v>
      </c>
      <c r="N69" s="832">
        <v>3</v>
      </c>
      <c r="O69" s="836">
        <v>2</v>
      </c>
      <c r="P69" s="835">
        <v>281.94</v>
      </c>
      <c r="Q69" s="837">
        <v>1</v>
      </c>
      <c r="R69" s="832">
        <v>3</v>
      </c>
      <c r="S69" s="837">
        <v>1</v>
      </c>
      <c r="T69" s="836">
        <v>2</v>
      </c>
      <c r="U69" s="838">
        <v>1</v>
      </c>
    </row>
    <row r="70" spans="1:21" ht="14.4" customHeight="1" x14ac:dyDescent="0.3">
      <c r="A70" s="831">
        <v>6</v>
      </c>
      <c r="B70" s="832" t="s">
        <v>1829</v>
      </c>
      <c r="C70" s="832" t="s">
        <v>1835</v>
      </c>
      <c r="D70" s="833" t="s">
        <v>2113</v>
      </c>
      <c r="E70" s="834" t="s">
        <v>1844</v>
      </c>
      <c r="F70" s="832" t="s">
        <v>1830</v>
      </c>
      <c r="G70" s="832" t="s">
        <v>2014</v>
      </c>
      <c r="H70" s="832" t="s">
        <v>608</v>
      </c>
      <c r="I70" s="832" t="s">
        <v>2015</v>
      </c>
      <c r="J70" s="832" t="s">
        <v>918</v>
      </c>
      <c r="K70" s="832" t="s">
        <v>2016</v>
      </c>
      <c r="L70" s="835">
        <v>1847.49</v>
      </c>
      <c r="M70" s="835">
        <v>1847.49</v>
      </c>
      <c r="N70" s="832">
        <v>1</v>
      </c>
      <c r="O70" s="836">
        <v>1</v>
      </c>
      <c r="P70" s="835">
        <v>1847.49</v>
      </c>
      <c r="Q70" s="837">
        <v>1</v>
      </c>
      <c r="R70" s="832">
        <v>1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6</v>
      </c>
      <c r="B71" s="832" t="s">
        <v>1829</v>
      </c>
      <c r="C71" s="832" t="s">
        <v>1835</v>
      </c>
      <c r="D71" s="833" t="s">
        <v>2113</v>
      </c>
      <c r="E71" s="834" t="s">
        <v>1844</v>
      </c>
      <c r="F71" s="832" t="s">
        <v>1830</v>
      </c>
      <c r="G71" s="832" t="s">
        <v>1930</v>
      </c>
      <c r="H71" s="832" t="s">
        <v>568</v>
      </c>
      <c r="I71" s="832" t="s">
        <v>2017</v>
      </c>
      <c r="J71" s="832" t="s">
        <v>922</v>
      </c>
      <c r="K71" s="832" t="s">
        <v>2018</v>
      </c>
      <c r="L71" s="835">
        <v>103.67</v>
      </c>
      <c r="M71" s="835">
        <v>103.67</v>
      </c>
      <c r="N71" s="832">
        <v>1</v>
      </c>
      <c r="O71" s="836">
        <v>0.5</v>
      </c>
      <c r="P71" s="835">
        <v>103.67</v>
      </c>
      <c r="Q71" s="837">
        <v>1</v>
      </c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6</v>
      </c>
      <c r="B72" s="832" t="s">
        <v>1829</v>
      </c>
      <c r="C72" s="832" t="s">
        <v>1835</v>
      </c>
      <c r="D72" s="833" t="s">
        <v>2113</v>
      </c>
      <c r="E72" s="834" t="s">
        <v>1844</v>
      </c>
      <c r="F72" s="832" t="s">
        <v>1830</v>
      </c>
      <c r="G72" s="832" t="s">
        <v>1981</v>
      </c>
      <c r="H72" s="832" t="s">
        <v>608</v>
      </c>
      <c r="I72" s="832" t="s">
        <v>2019</v>
      </c>
      <c r="J72" s="832" t="s">
        <v>1436</v>
      </c>
      <c r="K72" s="832" t="s">
        <v>2020</v>
      </c>
      <c r="L72" s="835">
        <v>8.06</v>
      </c>
      <c r="M72" s="835">
        <v>16.12</v>
      </c>
      <c r="N72" s="832">
        <v>2</v>
      </c>
      <c r="O72" s="836">
        <v>0.5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6</v>
      </c>
      <c r="B73" s="832" t="s">
        <v>1829</v>
      </c>
      <c r="C73" s="832" t="s">
        <v>1835</v>
      </c>
      <c r="D73" s="833" t="s">
        <v>2113</v>
      </c>
      <c r="E73" s="834" t="s">
        <v>1844</v>
      </c>
      <c r="F73" s="832" t="s">
        <v>1830</v>
      </c>
      <c r="G73" s="832" t="s">
        <v>2021</v>
      </c>
      <c r="H73" s="832" t="s">
        <v>568</v>
      </c>
      <c r="I73" s="832" t="s">
        <v>2022</v>
      </c>
      <c r="J73" s="832" t="s">
        <v>2023</v>
      </c>
      <c r="K73" s="832" t="s">
        <v>2024</v>
      </c>
      <c r="L73" s="835">
        <v>0</v>
      </c>
      <c r="M73" s="835">
        <v>0</v>
      </c>
      <c r="N73" s="832">
        <v>1</v>
      </c>
      <c r="O73" s="836">
        <v>1</v>
      </c>
      <c r="P73" s="835"/>
      <c r="Q73" s="837"/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6</v>
      </c>
      <c r="B74" s="832" t="s">
        <v>1829</v>
      </c>
      <c r="C74" s="832" t="s">
        <v>1835</v>
      </c>
      <c r="D74" s="833" t="s">
        <v>2113</v>
      </c>
      <c r="E74" s="834" t="s">
        <v>1844</v>
      </c>
      <c r="F74" s="832" t="s">
        <v>1830</v>
      </c>
      <c r="G74" s="832" t="s">
        <v>2025</v>
      </c>
      <c r="H74" s="832" t="s">
        <v>608</v>
      </c>
      <c r="I74" s="832" t="s">
        <v>2026</v>
      </c>
      <c r="J74" s="832" t="s">
        <v>1728</v>
      </c>
      <c r="K74" s="832" t="s">
        <v>2027</v>
      </c>
      <c r="L74" s="835">
        <v>145.72999999999999</v>
      </c>
      <c r="M74" s="835">
        <v>145.72999999999999</v>
      </c>
      <c r="N74" s="832">
        <v>1</v>
      </c>
      <c r="O74" s="836">
        <v>1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6</v>
      </c>
      <c r="B75" s="832" t="s">
        <v>1829</v>
      </c>
      <c r="C75" s="832" t="s">
        <v>1835</v>
      </c>
      <c r="D75" s="833" t="s">
        <v>2113</v>
      </c>
      <c r="E75" s="834" t="s">
        <v>1844</v>
      </c>
      <c r="F75" s="832" t="s">
        <v>1830</v>
      </c>
      <c r="G75" s="832" t="s">
        <v>1987</v>
      </c>
      <c r="H75" s="832" t="s">
        <v>608</v>
      </c>
      <c r="I75" s="832" t="s">
        <v>1522</v>
      </c>
      <c r="J75" s="832" t="s">
        <v>1523</v>
      </c>
      <c r="K75" s="832" t="s">
        <v>1524</v>
      </c>
      <c r="L75" s="835">
        <v>0</v>
      </c>
      <c r="M75" s="835">
        <v>0</v>
      </c>
      <c r="N75" s="832">
        <v>2</v>
      </c>
      <c r="O75" s="836">
        <v>1</v>
      </c>
      <c r="P75" s="835">
        <v>0</v>
      </c>
      <c r="Q75" s="837"/>
      <c r="R75" s="832">
        <v>2</v>
      </c>
      <c r="S75" s="837">
        <v>1</v>
      </c>
      <c r="T75" s="836">
        <v>1</v>
      </c>
      <c r="U75" s="838">
        <v>1</v>
      </c>
    </row>
    <row r="76" spans="1:21" ht="14.4" customHeight="1" x14ac:dyDescent="0.3">
      <c r="A76" s="831">
        <v>6</v>
      </c>
      <c r="B76" s="832" t="s">
        <v>1829</v>
      </c>
      <c r="C76" s="832" t="s">
        <v>1835</v>
      </c>
      <c r="D76" s="833" t="s">
        <v>2113</v>
      </c>
      <c r="E76" s="834" t="s">
        <v>1844</v>
      </c>
      <c r="F76" s="832" t="s">
        <v>1830</v>
      </c>
      <c r="G76" s="832" t="s">
        <v>2001</v>
      </c>
      <c r="H76" s="832" t="s">
        <v>608</v>
      </c>
      <c r="I76" s="832" t="s">
        <v>1545</v>
      </c>
      <c r="J76" s="832" t="s">
        <v>815</v>
      </c>
      <c r="K76" s="832" t="s">
        <v>1546</v>
      </c>
      <c r="L76" s="835">
        <v>0</v>
      </c>
      <c r="M76" s="835">
        <v>0</v>
      </c>
      <c r="N76" s="832">
        <v>1</v>
      </c>
      <c r="O76" s="836">
        <v>0.5</v>
      </c>
      <c r="P76" s="835">
        <v>0</v>
      </c>
      <c r="Q76" s="837"/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6</v>
      </c>
      <c r="B77" s="832" t="s">
        <v>1829</v>
      </c>
      <c r="C77" s="832" t="s">
        <v>1835</v>
      </c>
      <c r="D77" s="833" t="s">
        <v>2113</v>
      </c>
      <c r="E77" s="834" t="s">
        <v>1844</v>
      </c>
      <c r="F77" s="832" t="s">
        <v>1830</v>
      </c>
      <c r="G77" s="832" t="s">
        <v>2001</v>
      </c>
      <c r="H77" s="832" t="s">
        <v>568</v>
      </c>
      <c r="I77" s="832" t="s">
        <v>2028</v>
      </c>
      <c r="J77" s="832" t="s">
        <v>2029</v>
      </c>
      <c r="K77" s="832" t="s">
        <v>2030</v>
      </c>
      <c r="L77" s="835">
        <v>0</v>
      </c>
      <c r="M77" s="835">
        <v>0</v>
      </c>
      <c r="N77" s="832">
        <v>2</v>
      </c>
      <c r="O77" s="836">
        <v>0.5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6</v>
      </c>
      <c r="B78" s="832" t="s">
        <v>1829</v>
      </c>
      <c r="C78" s="832" t="s">
        <v>1835</v>
      </c>
      <c r="D78" s="833" t="s">
        <v>2113</v>
      </c>
      <c r="E78" s="834" t="s">
        <v>1844</v>
      </c>
      <c r="F78" s="832" t="s">
        <v>1830</v>
      </c>
      <c r="G78" s="832" t="s">
        <v>2031</v>
      </c>
      <c r="H78" s="832" t="s">
        <v>568</v>
      </c>
      <c r="I78" s="832" t="s">
        <v>2032</v>
      </c>
      <c r="J78" s="832" t="s">
        <v>953</v>
      </c>
      <c r="K78" s="832" t="s">
        <v>2033</v>
      </c>
      <c r="L78" s="835">
        <v>0</v>
      </c>
      <c r="M78" s="835">
        <v>0</v>
      </c>
      <c r="N78" s="832">
        <v>1</v>
      </c>
      <c r="O78" s="836">
        <v>1</v>
      </c>
      <c r="P78" s="835"/>
      <c r="Q78" s="837"/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6</v>
      </c>
      <c r="B79" s="832" t="s">
        <v>1829</v>
      </c>
      <c r="C79" s="832" t="s">
        <v>1835</v>
      </c>
      <c r="D79" s="833" t="s">
        <v>2113</v>
      </c>
      <c r="E79" s="834" t="s">
        <v>1844</v>
      </c>
      <c r="F79" s="832" t="s">
        <v>1831</v>
      </c>
      <c r="G79" s="832" t="s">
        <v>1860</v>
      </c>
      <c r="H79" s="832" t="s">
        <v>568</v>
      </c>
      <c r="I79" s="832" t="s">
        <v>1861</v>
      </c>
      <c r="J79" s="832" t="s">
        <v>1862</v>
      </c>
      <c r="K79" s="832" t="s">
        <v>1863</v>
      </c>
      <c r="L79" s="835">
        <v>864.39</v>
      </c>
      <c r="M79" s="835">
        <v>5186.34</v>
      </c>
      <c r="N79" s="832">
        <v>6</v>
      </c>
      <c r="O79" s="836">
        <v>6</v>
      </c>
      <c r="P79" s="835">
        <v>4321.95</v>
      </c>
      <c r="Q79" s="837">
        <v>0.83333333333333326</v>
      </c>
      <c r="R79" s="832">
        <v>5</v>
      </c>
      <c r="S79" s="837">
        <v>0.83333333333333337</v>
      </c>
      <c r="T79" s="836">
        <v>5</v>
      </c>
      <c r="U79" s="838">
        <v>0.83333333333333337</v>
      </c>
    </row>
    <row r="80" spans="1:21" ht="14.4" customHeight="1" x14ac:dyDescent="0.3">
      <c r="A80" s="831">
        <v>6</v>
      </c>
      <c r="B80" s="832" t="s">
        <v>1829</v>
      </c>
      <c r="C80" s="832" t="s">
        <v>1835</v>
      </c>
      <c r="D80" s="833" t="s">
        <v>2113</v>
      </c>
      <c r="E80" s="834" t="s">
        <v>1844</v>
      </c>
      <c r="F80" s="832" t="s">
        <v>1831</v>
      </c>
      <c r="G80" s="832" t="s">
        <v>1860</v>
      </c>
      <c r="H80" s="832" t="s">
        <v>568</v>
      </c>
      <c r="I80" s="832" t="s">
        <v>1864</v>
      </c>
      <c r="J80" s="832" t="s">
        <v>1865</v>
      </c>
      <c r="K80" s="832" t="s">
        <v>1866</v>
      </c>
      <c r="L80" s="835">
        <v>1978.94</v>
      </c>
      <c r="M80" s="835">
        <v>29684.099999999995</v>
      </c>
      <c r="N80" s="832">
        <v>15</v>
      </c>
      <c r="O80" s="836">
        <v>15</v>
      </c>
      <c r="P80" s="835">
        <v>27705.159999999996</v>
      </c>
      <c r="Q80" s="837">
        <v>0.93333333333333335</v>
      </c>
      <c r="R80" s="832">
        <v>14</v>
      </c>
      <c r="S80" s="837">
        <v>0.93333333333333335</v>
      </c>
      <c r="T80" s="836">
        <v>14</v>
      </c>
      <c r="U80" s="838">
        <v>0.93333333333333335</v>
      </c>
    </row>
    <row r="81" spans="1:21" ht="14.4" customHeight="1" x14ac:dyDescent="0.3">
      <c r="A81" s="831">
        <v>6</v>
      </c>
      <c r="B81" s="832" t="s">
        <v>1829</v>
      </c>
      <c r="C81" s="832" t="s">
        <v>1835</v>
      </c>
      <c r="D81" s="833" t="s">
        <v>2113</v>
      </c>
      <c r="E81" s="834" t="s">
        <v>1844</v>
      </c>
      <c r="F81" s="832" t="s">
        <v>1831</v>
      </c>
      <c r="G81" s="832" t="s">
        <v>1860</v>
      </c>
      <c r="H81" s="832" t="s">
        <v>568</v>
      </c>
      <c r="I81" s="832" t="s">
        <v>1867</v>
      </c>
      <c r="J81" s="832" t="s">
        <v>1868</v>
      </c>
      <c r="K81" s="832" t="s">
        <v>1869</v>
      </c>
      <c r="L81" s="835">
        <v>700</v>
      </c>
      <c r="M81" s="835">
        <v>700</v>
      </c>
      <c r="N81" s="832">
        <v>1</v>
      </c>
      <c r="O81" s="836">
        <v>1</v>
      </c>
      <c r="P81" s="835">
        <v>700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6</v>
      </c>
      <c r="B82" s="832" t="s">
        <v>1829</v>
      </c>
      <c r="C82" s="832" t="s">
        <v>1835</v>
      </c>
      <c r="D82" s="833" t="s">
        <v>2113</v>
      </c>
      <c r="E82" s="834" t="s">
        <v>1850</v>
      </c>
      <c r="F82" s="832" t="s">
        <v>1830</v>
      </c>
      <c r="G82" s="832" t="s">
        <v>2034</v>
      </c>
      <c r="H82" s="832" t="s">
        <v>568</v>
      </c>
      <c r="I82" s="832" t="s">
        <v>2035</v>
      </c>
      <c r="J82" s="832" t="s">
        <v>2036</v>
      </c>
      <c r="K82" s="832" t="s">
        <v>2037</v>
      </c>
      <c r="L82" s="835">
        <v>54.53</v>
      </c>
      <c r="M82" s="835">
        <v>54.53</v>
      </c>
      <c r="N82" s="832">
        <v>1</v>
      </c>
      <c r="O82" s="836">
        <v>0.5</v>
      </c>
      <c r="P82" s="835">
        <v>54.53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" customHeight="1" x14ac:dyDescent="0.3">
      <c r="A83" s="831">
        <v>6</v>
      </c>
      <c r="B83" s="832" t="s">
        <v>1829</v>
      </c>
      <c r="C83" s="832" t="s">
        <v>1835</v>
      </c>
      <c r="D83" s="833" t="s">
        <v>2113</v>
      </c>
      <c r="E83" s="834" t="s">
        <v>1850</v>
      </c>
      <c r="F83" s="832" t="s">
        <v>1830</v>
      </c>
      <c r="G83" s="832" t="s">
        <v>2038</v>
      </c>
      <c r="H83" s="832" t="s">
        <v>608</v>
      </c>
      <c r="I83" s="832" t="s">
        <v>2039</v>
      </c>
      <c r="J83" s="832" t="s">
        <v>1672</v>
      </c>
      <c r="K83" s="832" t="s">
        <v>2040</v>
      </c>
      <c r="L83" s="835">
        <v>246.39</v>
      </c>
      <c r="M83" s="835">
        <v>246.39</v>
      </c>
      <c r="N83" s="832">
        <v>1</v>
      </c>
      <c r="O83" s="836">
        <v>1</v>
      </c>
      <c r="P83" s="835">
        <v>246.39</v>
      </c>
      <c r="Q83" s="837">
        <v>1</v>
      </c>
      <c r="R83" s="832">
        <v>1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6</v>
      </c>
      <c r="B84" s="832" t="s">
        <v>1829</v>
      </c>
      <c r="C84" s="832" t="s">
        <v>1835</v>
      </c>
      <c r="D84" s="833" t="s">
        <v>2113</v>
      </c>
      <c r="E84" s="834" t="s">
        <v>1850</v>
      </c>
      <c r="F84" s="832" t="s">
        <v>1830</v>
      </c>
      <c r="G84" s="832" t="s">
        <v>1891</v>
      </c>
      <c r="H84" s="832" t="s">
        <v>568</v>
      </c>
      <c r="I84" s="832" t="s">
        <v>1892</v>
      </c>
      <c r="J84" s="832" t="s">
        <v>943</v>
      </c>
      <c r="K84" s="832" t="s">
        <v>1893</v>
      </c>
      <c r="L84" s="835">
        <v>107.27</v>
      </c>
      <c r="M84" s="835">
        <v>858.16</v>
      </c>
      <c r="N84" s="832">
        <v>8</v>
      </c>
      <c r="O84" s="836">
        <v>4.5</v>
      </c>
      <c r="P84" s="835">
        <v>858.16</v>
      </c>
      <c r="Q84" s="837">
        <v>1</v>
      </c>
      <c r="R84" s="832">
        <v>8</v>
      </c>
      <c r="S84" s="837">
        <v>1</v>
      </c>
      <c r="T84" s="836">
        <v>4.5</v>
      </c>
      <c r="U84" s="838">
        <v>1</v>
      </c>
    </row>
    <row r="85" spans="1:21" ht="14.4" customHeight="1" x14ac:dyDescent="0.3">
      <c r="A85" s="831">
        <v>6</v>
      </c>
      <c r="B85" s="832" t="s">
        <v>1829</v>
      </c>
      <c r="C85" s="832" t="s">
        <v>1835</v>
      </c>
      <c r="D85" s="833" t="s">
        <v>2113</v>
      </c>
      <c r="E85" s="834" t="s">
        <v>1850</v>
      </c>
      <c r="F85" s="832" t="s">
        <v>1830</v>
      </c>
      <c r="G85" s="832" t="s">
        <v>2041</v>
      </c>
      <c r="H85" s="832" t="s">
        <v>568</v>
      </c>
      <c r="I85" s="832" t="s">
        <v>2042</v>
      </c>
      <c r="J85" s="832" t="s">
        <v>2043</v>
      </c>
      <c r="K85" s="832" t="s">
        <v>2044</v>
      </c>
      <c r="L85" s="835">
        <v>140.72</v>
      </c>
      <c r="M85" s="835">
        <v>140.72</v>
      </c>
      <c r="N85" s="832">
        <v>1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6</v>
      </c>
      <c r="B86" s="832" t="s">
        <v>1829</v>
      </c>
      <c r="C86" s="832" t="s">
        <v>1835</v>
      </c>
      <c r="D86" s="833" t="s">
        <v>2113</v>
      </c>
      <c r="E86" s="834" t="s">
        <v>1850</v>
      </c>
      <c r="F86" s="832" t="s">
        <v>1830</v>
      </c>
      <c r="G86" s="832" t="s">
        <v>2045</v>
      </c>
      <c r="H86" s="832" t="s">
        <v>568</v>
      </c>
      <c r="I86" s="832" t="s">
        <v>2046</v>
      </c>
      <c r="J86" s="832" t="s">
        <v>2047</v>
      </c>
      <c r="K86" s="832" t="s">
        <v>2048</v>
      </c>
      <c r="L86" s="835">
        <v>59.78</v>
      </c>
      <c r="M86" s="835">
        <v>119.56</v>
      </c>
      <c r="N86" s="832">
        <v>2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6</v>
      </c>
      <c r="B87" s="832" t="s">
        <v>1829</v>
      </c>
      <c r="C87" s="832" t="s">
        <v>1835</v>
      </c>
      <c r="D87" s="833" t="s">
        <v>2113</v>
      </c>
      <c r="E87" s="834" t="s">
        <v>1850</v>
      </c>
      <c r="F87" s="832" t="s">
        <v>1830</v>
      </c>
      <c r="G87" s="832" t="s">
        <v>2049</v>
      </c>
      <c r="H87" s="832" t="s">
        <v>568</v>
      </c>
      <c r="I87" s="832" t="s">
        <v>2050</v>
      </c>
      <c r="J87" s="832" t="s">
        <v>2051</v>
      </c>
      <c r="K87" s="832" t="s">
        <v>2052</v>
      </c>
      <c r="L87" s="835">
        <v>54.13</v>
      </c>
      <c r="M87" s="835">
        <v>54.13</v>
      </c>
      <c r="N87" s="832">
        <v>1</v>
      </c>
      <c r="O87" s="836">
        <v>1</v>
      </c>
      <c r="P87" s="835">
        <v>54.13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6</v>
      </c>
      <c r="B88" s="832" t="s">
        <v>1829</v>
      </c>
      <c r="C88" s="832" t="s">
        <v>1835</v>
      </c>
      <c r="D88" s="833" t="s">
        <v>2113</v>
      </c>
      <c r="E88" s="834" t="s">
        <v>1850</v>
      </c>
      <c r="F88" s="832" t="s">
        <v>1830</v>
      </c>
      <c r="G88" s="832" t="s">
        <v>1987</v>
      </c>
      <c r="H88" s="832" t="s">
        <v>608</v>
      </c>
      <c r="I88" s="832" t="s">
        <v>1522</v>
      </c>
      <c r="J88" s="832" t="s">
        <v>1523</v>
      </c>
      <c r="K88" s="832" t="s">
        <v>1524</v>
      </c>
      <c r="L88" s="835">
        <v>0</v>
      </c>
      <c r="M88" s="835">
        <v>0</v>
      </c>
      <c r="N88" s="832">
        <v>1</v>
      </c>
      <c r="O88" s="836">
        <v>1</v>
      </c>
      <c r="P88" s="835">
        <v>0</v>
      </c>
      <c r="Q88" s="837"/>
      <c r="R88" s="832">
        <v>1</v>
      </c>
      <c r="S88" s="837">
        <v>1</v>
      </c>
      <c r="T88" s="836">
        <v>1</v>
      </c>
      <c r="U88" s="838">
        <v>1</v>
      </c>
    </row>
    <row r="89" spans="1:21" ht="14.4" customHeight="1" x14ac:dyDescent="0.3">
      <c r="A89" s="831">
        <v>6</v>
      </c>
      <c r="B89" s="832" t="s">
        <v>1829</v>
      </c>
      <c r="C89" s="832" t="s">
        <v>1835</v>
      </c>
      <c r="D89" s="833" t="s">
        <v>2113</v>
      </c>
      <c r="E89" s="834" t="s">
        <v>1850</v>
      </c>
      <c r="F89" s="832" t="s">
        <v>1830</v>
      </c>
      <c r="G89" s="832" t="s">
        <v>2053</v>
      </c>
      <c r="H89" s="832" t="s">
        <v>568</v>
      </c>
      <c r="I89" s="832" t="s">
        <v>2054</v>
      </c>
      <c r="J89" s="832" t="s">
        <v>2055</v>
      </c>
      <c r="K89" s="832" t="s">
        <v>2056</v>
      </c>
      <c r="L89" s="835">
        <v>2048.64</v>
      </c>
      <c r="M89" s="835">
        <v>2048.64</v>
      </c>
      <c r="N89" s="832">
        <v>1</v>
      </c>
      <c r="O89" s="836">
        <v>1</v>
      </c>
      <c r="P89" s="835">
        <v>2048.64</v>
      </c>
      <c r="Q89" s="837">
        <v>1</v>
      </c>
      <c r="R89" s="832">
        <v>1</v>
      </c>
      <c r="S89" s="837">
        <v>1</v>
      </c>
      <c r="T89" s="836">
        <v>1</v>
      </c>
      <c r="U89" s="838">
        <v>1</v>
      </c>
    </row>
    <row r="90" spans="1:21" ht="14.4" customHeight="1" x14ac:dyDescent="0.3">
      <c r="A90" s="831">
        <v>6</v>
      </c>
      <c r="B90" s="832" t="s">
        <v>1829</v>
      </c>
      <c r="C90" s="832" t="s">
        <v>1835</v>
      </c>
      <c r="D90" s="833" t="s">
        <v>2113</v>
      </c>
      <c r="E90" s="834" t="s">
        <v>1850</v>
      </c>
      <c r="F90" s="832" t="s">
        <v>1830</v>
      </c>
      <c r="G90" s="832" t="s">
        <v>1956</v>
      </c>
      <c r="H90" s="832" t="s">
        <v>608</v>
      </c>
      <c r="I90" s="832" t="s">
        <v>1487</v>
      </c>
      <c r="J90" s="832" t="s">
        <v>821</v>
      </c>
      <c r="K90" s="832" t="s">
        <v>1488</v>
      </c>
      <c r="L90" s="835">
        <v>154.36000000000001</v>
      </c>
      <c r="M90" s="835">
        <v>154.36000000000001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6</v>
      </c>
      <c r="B91" s="832" t="s">
        <v>1829</v>
      </c>
      <c r="C91" s="832" t="s">
        <v>1835</v>
      </c>
      <c r="D91" s="833" t="s">
        <v>2113</v>
      </c>
      <c r="E91" s="834" t="s">
        <v>1850</v>
      </c>
      <c r="F91" s="832" t="s">
        <v>1831</v>
      </c>
      <c r="G91" s="832" t="s">
        <v>1860</v>
      </c>
      <c r="H91" s="832" t="s">
        <v>568</v>
      </c>
      <c r="I91" s="832" t="s">
        <v>1995</v>
      </c>
      <c r="J91" s="832" t="s">
        <v>1996</v>
      </c>
      <c r="K91" s="832" t="s">
        <v>1997</v>
      </c>
      <c r="L91" s="835">
        <v>179.2</v>
      </c>
      <c r="M91" s="835">
        <v>179.2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6</v>
      </c>
      <c r="B92" s="832" t="s">
        <v>1829</v>
      </c>
      <c r="C92" s="832" t="s">
        <v>1835</v>
      </c>
      <c r="D92" s="833" t="s">
        <v>2113</v>
      </c>
      <c r="E92" s="834" t="s">
        <v>1850</v>
      </c>
      <c r="F92" s="832" t="s">
        <v>1831</v>
      </c>
      <c r="G92" s="832" t="s">
        <v>1860</v>
      </c>
      <c r="H92" s="832" t="s">
        <v>568</v>
      </c>
      <c r="I92" s="832" t="s">
        <v>1861</v>
      </c>
      <c r="J92" s="832" t="s">
        <v>1862</v>
      </c>
      <c r="K92" s="832" t="s">
        <v>1863</v>
      </c>
      <c r="L92" s="835">
        <v>864.39</v>
      </c>
      <c r="M92" s="835">
        <v>45812.669999999984</v>
      </c>
      <c r="N92" s="832">
        <v>53</v>
      </c>
      <c r="O92" s="836">
        <v>53</v>
      </c>
      <c r="P92" s="835">
        <v>40626.32999999998</v>
      </c>
      <c r="Q92" s="837">
        <v>0.88679245283018859</v>
      </c>
      <c r="R92" s="832">
        <v>47</v>
      </c>
      <c r="S92" s="837">
        <v>0.8867924528301887</v>
      </c>
      <c r="T92" s="836">
        <v>47</v>
      </c>
      <c r="U92" s="838">
        <v>0.8867924528301887</v>
      </c>
    </row>
    <row r="93" spans="1:21" ht="14.4" customHeight="1" x14ac:dyDescent="0.3">
      <c r="A93" s="831">
        <v>6</v>
      </c>
      <c r="B93" s="832" t="s">
        <v>1829</v>
      </c>
      <c r="C93" s="832" t="s">
        <v>1835</v>
      </c>
      <c r="D93" s="833" t="s">
        <v>2113</v>
      </c>
      <c r="E93" s="834" t="s">
        <v>1850</v>
      </c>
      <c r="F93" s="832" t="s">
        <v>1831</v>
      </c>
      <c r="G93" s="832" t="s">
        <v>1860</v>
      </c>
      <c r="H93" s="832" t="s">
        <v>568</v>
      </c>
      <c r="I93" s="832" t="s">
        <v>1864</v>
      </c>
      <c r="J93" s="832" t="s">
        <v>1865</v>
      </c>
      <c r="K93" s="832" t="s">
        <v>1866</v>
      </c>
      <c r="L93" s="835">
        <v>1978.94</v>
      </c>
      <c r="M93" s="835">
        <v>71241.840000000026</v>
      </c>
      <c r="N93" s="832">
        <v>36</v>
      </c>
      <c r="O93" s="836">
        <v>36</v>
      </c>
      <c r="P93" s="835">
        <v>65305.020000000033</v>
      </c>
      <c r="Q93" s="837">
        <v>0.91666666666666685</v>
      </c>
      <c r="R93" s="832">
        <v>33</v>
      </c>
      <c r="S93" s="837">
        <v>0.91666666666666663</v>
      </c>
      <c r="T93" s="836">
        <v>33</v>
      </c>
      <c r="U93" s="838">
        <v>0.91666666666666663</v>
      </c>
    </row>
    <row r="94" spans="1:21" ht="14.4" customHeight="1" x14ac:dyDescent="0.3">
      <c r="A94" s="831">
        <v>6</v>
      </c>
      <c r="B94" s="832" t="s">
        <v>1829</v>
      </c>
      <c r="C94" s="832" t="s">
        <v>1835</v>
      </c>
      <c r="D94" s="833" t="s">
        <v>2113</v>
      </c>
      <c r="E94" s="834" t="s">
        <v>1850</v>
      </c>
      <c r="F94" s="832" t="s">
        <v>1831</v>
      </c>
      <c r="G94" s="832" t="s">
        <v>1860</v>
      </c>
      <c r="H94" s="832" t="s">
        <v>568</v>
      </c>
      <c r="I94" s="832" t="s">
        <v>1867</v>
      </c>
      <c r="J94" s="832" t="s">
        <v>1868</v>
      </c>
      <c r="K94" s="832" t="s">
        <v>1869</v>
      </c>
      <c r="L94" s="835">
        <v>700</v>
      </c>
      <c r="M94" s="835">
        <v>21000</v>
      </c>
      <c r="N94" s="832">
        <v>30</v>
      </c>
      <c r="O94" s="836">
        <v>30</v>
      </c>
      <c r="P94" s="835">
        <v>18900</v>
      </c>
      <c r="Q94" s="837">
        <v>0.9</v>
      </c>
      <c r="R94" s="832">
        <v>27</v>
      </c>
      <c r="S94" s="837">
        <v>0.9</v>
      </c>
      <c r="T94" s="836">
        <v>27</v>
      </c>
      <c r="U94" s="838">
        <v>0.9</v>
      </c>
    </row>
    <row r="95" spans="1:21" ht="14.4" customHeight="1" x14ac:dyDescent="0.3">
      <c r="A95" s="831">
        <v>6</v>
      </c>
      <c r="B95" s="832" t="s">
        <v>1829</v>
      </c>
      <c r="C95" s="832" t="s">
        <v>1835</v>
      </c>
      <c r="D95" s="833" t="s">
        <v>2113</v>
      </c>
      <c r="E95" s="834" t="s">
        <v>1850</v>
      </c>
      <c r="F95" s="832" t="s">
        <v>1831</v>
      </c>
      <c r="G95" s="832" t="s">
        <v>1860</v>
      </c>
      <c r="H95" s="832" t="s">
        <v>568</v>
      </c>
      <c r="I95" s="832" t="s">
        <v>2057</v>
      </c>
      <c r="J95" s="832" t="s">
        <v>2058</v>
      </c>
      <c r="K95" s="832" t="s">
        <v>2059</v>
      </c>
      <c r="L95" s="835">
        <v>340</v>
      </c>
      <c r="M95" s="835">
        <v>340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6</v>
      </c>
      <c r="B96" s="832" t="s">
        <v>1829</v>
      </c>
      <c r="C96" s="832" t="s">
        <v>1835</v>
      </c>
      <c r="D96" s="833" t="s">
        <v>2113</v>
      </c>
      <c r="E96" s="834" t="s">
        <v>1850</v>
      </c>
      <c r="F96" s="832" t="s">
        <v>1831</v>
      </c>
      <c r="G96" s="832" t="s">
        <v>1860</v>
      </c>
      <c r="H96" s="832" t="s">
        <v>568</v>
      </c>
      <c r="I96" s="832" t="s">
        <v>2060</v>
      </c>
      <c r="J96" s="832" t="s">
        <v>2061</v>
      </c>
      <c r="K96" s="832" t="s">
        <v>2062</v>
      </c>
      <c r="L96" s="835">
        <v>700</v>
      </c>
      <c r="M96" s="835">
        <v>700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6</v>
      </c>
      <c r="B97" s="832" t="s">
        <v>1829</v>
      </c>
      <c r="C97" s="832" t="s">
        <v>1835</v>
      </c>
      <c r="D97" s="833" t="s">
        <v>2113</v>
      </c>
      <c r="E97" s="834" t="s">
        <v>1850</v>
      </c>
      <c r="F97" s="832" t="s">
        <v>1831</v>
      </c>
      <c r="G97" s="832" t="s">
        <v>2063</v>
      </c>
      <c r="H97" s="832" t="s">
        <v>568</v>
      </c>
      <c r="I97" s="832" t="s">
        <v>2064</v>
      </c>
      <c r="J97" s="832" t="s">
        <v>2065</v>
      </c>
      <c r="K97" s="832" t="s">
        <v>2066</v>
      </c>
      <c r="L97" s="835">
        <v>200</v>
      </c>
      <c r="M97" s="835">
        <v>200</v>
      </c>
      <c r="N97" s="832">
        <v>1</v>
      </c>
      <c r="O97" s="836">
        <v>1</v>
      </c>
      <c r="P97" s="835">
        <v>200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6</v>
      </c>
      <c r="B98" s="832" t="s">
        <v>1829</v>
      </c>
      <c r="C98" s="832" t="s">
        <v>1835</v>
      </c>
      <c r="D98" s="833" t="s">
        <v>2113</v>
      </c>
      <c r="E98" s="834" t="s">
        <v>1850</v>
      </c>
      <c r="F98" s="832" t="s">
        <v>1831</v>
      </c>
      <c r="G98" s="832" t="s">
        <v>2067</v>
      </c>
      <c r="H98" s="832" t="s">
        <v>568</v>
      </c>
      <c r="I98" s="832" t="s">
        <v>2068</v>
      </c>
      <c r="J98" s="832" t="s">
        <v>2069</v>
      </c>
      <c r="K98" s="832" t="s">
        <v>2070</v>
      </c>
      <c r="L98" s="835">
        <v>0</v>
      </c>
      <c r="M98" s="835">
        <v>0</v>
      </c>
      <c r="N98" s="832">
        <v>1</v>
      </c>
      <c r="O98" s="836">
        <v>1</v>
      </c>
      <c r="P98" s="835"/>
      <c r="Q98" s="837"/>
      <c r="R98" s="832"/>
      <c r="S98" s="837">
        <v>0</v>
      </c>
      <c r="T98" s="836"/>
      <c r="U98" s="838">
        <v>0</v>
      </c>
    </row>
    <row r="99" spans="1:21" ht="14.4" customHeight="1" x14ac:dyDescent="0.3">
      <c r="A99" s="831">
        <v>6</v>
      </c>
      <c r="B99" s="832" t="s">
        <v>1829</v>
      </c>
      <c r="C99" s="832" t="s">
        <v>1835</v>
      </c>
      <c r="D99" s="833" t="s">
        <v>2113</v>
      </c>
      <c r="E99" s="834" t="s">
        <v>1843</v>
      </c>
      <c r="F99" s="832" t="s">
        <v>1830</v>
      </c>
      <c r="G99" s="832" t="s">
        <v>2006</v>
      </c>
      <c r="H99" s="832" t="s">
        <v>568</v>
      </c>
      <c r="I99" s="832" t="s">
        <v>2008</v>
      </c>
      <c r="J99" s="832" t="s">
        <v>2009</v>
      </c>
      <c r="K99" s="832" t="s">
        <v>1554</v>
      </c>
      <c r="L99" s="835">
        <v>62.18</v>
      </c>
      <c r="M99" s="835">
        <v>186.54</v>
      </c>
      <c r="N99" s="832">
        <v>3</v>
      </c>
      <c r="O99" s="836">
        <v>1</v>
      </c>
      <c r="P99" s="835">
        <v>186.54</v>
      </c>
      <c r="Q99" s="837">
        <v>1</v>
      </c>
      <c r="R99" s="832">
        <v>3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6</v>
      </c>
      <c r="B100" s="832" t="s">
        <v>1829</v>
      </c>
      <c r="C100" s="832" t="s">
        <v>1835</v>
      </c>
      <c r="D100" s="833" t="s">
        <v>2113</v>
      </c>
      <c r="E100" s="834" t="s">
        <v>1843</v>
      </c>
      <c r="F100" s="832" t="s">
        <v>1830</v>
      </c>
      <c r="G100" s="832" t="s">
        <v>2071</v>
      </c>
      <c r="H100" s="832" t="s">
        <v>568</v>
      </c>
      <c r="I100" s="832" t="s">
        <v>2072</v>
      </c>
      <c r="J100" s="832" t="s">
        <v>2073</v>
      </c>
      <c r="K100" s="832" t="s">
        <v>2074</v>
      </c>
      <c r="L100" s="835">
        <v>119.7</v>
      </c>
      <c r="M100" s="835">
        <v>119.7</v>
      </c>
      <c r="N100" s="832">
        <v>1</v>
      </c>
      <c r="O100" s="836">
        <v>1</v>
      </c>
      <c r="P100" s="835">
        <v>119.7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6</v>
      </c>
      <c r="B101" s="832" t="s">
        <v>1829</v>
      </c>
      <c r="C101" s="832" t="s">
        <v>1835</v>
      </c>
      <c r="D101" s="833" t="s">
        <v>2113</v>
      </c>
      <c r="E101" s="834" t="s">
        <v>1843</v>
      </c>
      <c r="F101" s="832" t="s">
        <v>1830</v>
      </c>
      <c r="G101" s="832" t="s">
        <v>2071</v>
      </c>
      <c r="H101" s="832" t="s">
        <v>608</v>
      </c>
      <c r="I101" s="832" t="s">
        <v>2075</v>
      </c>
      <c r="J101" s="832" t="s">
        <v>2076</v>
      </c>
      <c r="K101" s="832" t="s">
        <v>2074</v>
      </c>
      <c r="L101" s="835">
        <v>70.540000000000006</v>
      </c>
      <c r="M101" s="835">
        <v>70.540000000000006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6</v>
      </c>
      <c r="B102" s="832" t="s">
        <v>1829</v>
      </c>
      <c r="C102" s="832" t="s">
        <v>1835</v>
      </c>
      <c r="D102" s="833" t="s">
        <v>2113</v>
      </c>
      <c r="E102" s="834" t="s">
        <v>1843</v>
      </c>
      <c r="F102" s="832" t="s">
        <v>1830</v>
      </c>
      <c r="G102" s="832" t="s">
        <v>2077</v>
      </c>
      <c r="H102" s="832" t="s">
        <v>568</v>
      </c>
      <c r="I102" s="832" t="s">
        <v>2078</v>
      </c>
      <c r="J102" s="832" t="s">
        <v>2079</v>
      </c>
      <c r="K102" s="832" t="s">
        <v>1880</v>
      </c>
      <c r="L102" s="835">
        <v>105.32</v>
      </c>
      <c r="M102" s="835">
        <v>210.64</v>
      </c>
      <c r="N102" s="832">
        <v>2</v>
      </c>
      <c r="O102" s="836">
        <v>1</v>
      </c>
      <c r="P102" s="835">
        <v>210.64</v>
      </c>
      <c r="Q102" s="837">
        <v>1</v>
      </c>
      <c r="R102" s="832">
        <v>2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6</v>
      </c>
      <c r="B103" s="832" t="s">
        <v>1829</v>
      </c>
      <c r="C103" s="832" t="s">
        <v>1835</v>
      </c>
      <c r="D103" s="833" t="s">
        <v>2113</v>
      </c>
      <c r="E103" s="834" t="s">
        <v>1843</v>
      </c>
      <c r="F103" s="832" t="s">
        <v>1830</v>
      </c>
      <c r="G103" s="832" t="s">
        <v>1881</v>
      </c>
      <c r="H103" s="832" t="s">
        <v>568</v>
      </c>
      <c r="I103" s="832" t="s">
        <v>1882</v>
      </c>
      <c r="J103" s="832" t="s">
        <v>650</v>
      </c>
      <c r="K103" s="832" t="s">
        <v>1883</v>
      </c>
      <c r="L103" s="835">
        <v>182.22</v>
      </c>
      <c r="M103" s="835">
        <v>182.22</v>
      </c>
      <c r="N103" s="832">
        <v>1</v>
      </c>
      <c r="O103" s="836">
        <v>1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6</v>
      </c>
      <c r="B104" s="832" t="s">
        <v>1829</v>
      </c>
      <c r="C104" s="832" t="s">
        <v>1835</v>
      </c>
      <c r="D104" s="833" t="s">
        <v>2113</v>
      </c>
      <c r="E104" s="834" t="s">
        <v>1843</v>
      </c>
      <c r="F104" s="832" t="s">
        <v>1830</v>
      </c>
      <c r="G104" s="832" t="s">
        <v>1888</v>
      </c>
      <c r="H104" s="832" t="s">
        <v>568</v>
      </c>
      <c r="I104" s="832" t="s">
        <v>1889</v>
      </c>
      <c r="J104" s="832" t="s">
        <v>1118</v>
      </c>
      <c r="K104" s="832" t="s">
        <v>1890</v>
      </c>
      <c r="L104" s="835">
        <v>477.5</v>
      </c>
      <c r="M104" s="835">
        <v>477.5</v>
      </c>
      <c r="N104" s="832">
        <v>1</v>
      </c>
      <c r="O104" s="836">
        <v>1</v>
      </c>
      <c r="P104" s="835">
        <v>477.5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" customHeight="1" x14ac:dyDescent="0.3">
      <c r="A105" s="831">
        <v>6</v>
      </c>
      <c r="B105" s="832" t="s">
        <v>1829</v>
      </c>
      <c r="C105" s="832" t="s">
        <v>1835</v>
      </c>
      <c r="D105" s="833" t="s">
        <v>2113</v>
      </c>
      <c r="E105" s="834" t="s">
        <v>1843</v>
      </c>
      <c r="F105" s="832" t="s">
        <v>1830</v>
      </c>
      <c r="G105" s="832" t="s">
        <v>2010</v>
      </c>
      <c r="H105" s="832" t="s">
        <v>568</v>
      </c>
      <c r="I105" s="832" t="s">
        <v>2011</v>
      </c>
      <c r="J105" s="832" t="s">
        <v>2012</v>
      </c>
      <c r="K105" s="832" t="s">
        <v>2013</v>
      </c>
      <c r="L105" s="835">
        <v>93.98</v>
      </c>
      <c r="M105" s="835">
        <v>93.98</v>
      </c>
      <c r="N105" s="832">
        <v>1</v>
      </c>
      <c r="O105" s="836">
        <v>1</v>
      </c>
      <c r="P105" s="835">
        <v>93.98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6</v>
      </c>
      <c r="B106" s="832" t="s">
        <v>1829</v>
      </c>
      <c r="C106" s="832" t="s">
        <v>1835</v>
      </c>
      <c r="D106" s="833" t="s">
        <v>2113</v>
      </c>
      <c r="E106" s="834" t="s">
        <v>1843</v>
      </c>
      <c r="F106" s="832" t="s">
        <v>1830</v>
      </c>
      <c r="G106" s="832" t="s">
        <v>1900</v>
      </c>
      <c r="H106" s="832" t="s">
        <v>568</v>
      </c>
      <c r="I106" s="832" t="s">
        <v>1901</v>
      </c>
      <c r="J106" s="832" t="s">
        <v>1902</v>
      </c>
      <c r="K106" s="832" t="s">
        <v>1903</v>
      </c>
      <c r="L106" s="835">
        <v>98.75</v>
      </c>
      <c r="M106" s="835">
        <v>197.5</v>
      </c>
      <c r="N106" s="832">
        <v>2</v>
      </c>
      <c r="O106" s="836">
        <v>1</v>
      </c>
      <c r="P106" s="835">
        <v>197.5</v>
      </c>
      <c r="Q106" s="837">
        <v>1</v>
      </c>
      <c r="R106" s="832">
        <v>2</v>
      </c>
      <c r="S106" s="837">
        <v>1</v>
      </c>
      <c r="T106" s="836">
        <v>1</v>
      </c>
      <c r="U106" s="838">
        <v>1</v>
      </c>
    </row>
    <row r="107" spans="1:21" ht="14.4" customHeight="1" x14ac:dyDescent="0.3">
      <c r="A107" s="831">
        <v>6</v>
      </c>
      <c r="B107" s="832" t="s">
        <v>1829</v>
      </c>
      <c r="C107" s="832" t="s">
        <v>1835</v>
      </c>
      <c r="D107" s="833" t="s">
        <v>2113</v>
      </c>
      <c r="E107" s="834" t="s">
        <v>1843</v>
      </c>
      <c r="F107" s="832" t="s">
        <v>1830</v>
      </c>
      <c r="G107" s="832" t="s">
        <v>1936</v>
      </c>
      <c r="H107" s="832" t="s">
        <v>568</v>
      </c>
      <c r="I107" s="832" t="s">
        <v>1937</v>
      </c>
      <c r="J107" s="832" t="s">
        <v>1938</v>
      </c>
      <c r="K107" s="832" t="s">
        <v>1939</v>
      </c>
      <c r="L107" s="835">
        <v>0</v>
      </c>
      <c r="M107" s="835">
        <v>0</v>
      </c>
      <c r="N107" s="832">
        <v>2</v>
      </c>
      <c r="O107" s="836">
        <v>1</v>
      </c>
      <c r="P107" s="835"/>
      <c r="Q107" s="837"/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6</v>
      </c>
      <c r="B108" s="832" t="s">
        <v>1829</v>
      </c>
      <c r="C108" s="832" t="s">
        <v>1835</v>
      </c>
      <c r="D108" s="833" t="s">
        <v>2113</v>
      </c>
      <c r="E108" s="834" t="s">
        <v>1843</v>
      </c>
      <c r="F108" s="832" t="s">
        <v>1830</v>
      </c>
      <c r="G108" s="832" t="s">
        <v>1856</v>
      </c>
      <c r="H108" s="832" t="s">
        <v>568</v>
      </c>
      <c r="I108" s="832" t="s">
        <v>2080</v>
      </c>
      <c r="J108" s="832" t="s">
        <v>2081</v>
      </c>
      <c r="K108" s="832" t="s">
        <v>2082</v>
      </c>
      <c r="L108" s="835">
        <v>0</v>
      </c>
      <c r="M108" s="835">
        <v>0</v>
      </c>
      <c r="N108" s="832">
        <v>2</v>
      </c>
      <c r="O108" s="836">
        <v>1</v>
      </c>
      <c r="P108" s="835"/>
      <c r="Q108" s="837"/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6</v>
      </c>
      <c r="B109" s="832" t="s">
        <v>1829</v>
      </c>
      <c r="C109" s="832" t="s">
        <v>1835</v>
      </c>
      <c r="D109" s="833" t="s">
        <v>2113</v>
      </c>
      <c r="E109" s="834" t="s">
        <v>1843</v>
      </c>
      <c r="F109" s="832" t="s">
        <v>1830</v>
      </c>
      <c r="G109" s="832" t="s">
        <v>1952</v>
      </c>
      <c r="H109" s="832" t="s">
        <v>568</v>
      </c>
      <c r="I109" s="832" t="s">
        <v>2083</v>
      </c>
      <c r="J109" s="832" t="s">
        <v>2084</v>
      </c>
      <c r="K109" s="832" t="s">
        <v>2085</v>
      </c>
      <c r="L109" s="835">
        <v>62.65</v>
      </c>
      <c r="M109" s="835">
        <v>62.65</v>
      </c>
      <c r="N109" s="832">
        <v>1</v>
      </c>
      <c r="O109" s="836">
        <v>1</v>
      </c>
      <c r="P109" s="835">
        <v>62.65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" customHeight="1" x14ac:dyDescent="0.3">
      <c r="A110" s="831">
        <v>6</v>
      </c>
      <c r="B110" s="832" t="s">
        <v>1829</v>
      </c>
      <c r="C110" s="832" t="s">
        <v>1835</v>
      </c>
      <c r="D110" s="833" t="s">
        <v>2113</v>
      </c>
      <c r="E110" s="834" t="s">
        <v>1843</v>
      </c>
      <c r="F110" s="832" t="s">
        <v>1830</v>
      </c>
      <c r="G110" s="832" t="s">
        <v>2086</v>
      </c>
      <c r="H110" s="832" t="s">
        <v>608</v>
      </c>
      <c r="I110" s="832" t="s">
        <v>1519</v>
      </c>
      <c r="J110" s="832" t="s">
        <v>804</v>
      </c>
      <c r="K110" s="832" t="s">
        <v>1520</v>
      </c>
      <c r="L110" s="835">
        <v>65.36</v>
      </c>
      <c r="M110" s="835">
        <v>65.36</v>
      </c>
      <c r="N110" s="832">
        <v>1</v>
      </c>
      <c r="O110" s="836">
        <v>1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6</v>
      </c>
      <c r="B111" s="832" t="s">
        <v>1829</v>
      </c>
      <c r="C111" s="832" t="s">
        <v>1835</v>
      </c>
      <c r="D111" s="833" t="s">
        <v>2113</v>
      </c>
      <c r="E111" s="834" t="s">
        <v>1843</v>
      </c>
      <c r="F111" s="832" t="s">
        <v>1831</v>
      </c>
      <c r="G111" s="832" t="s">
        <v>1860</v>
      </c>
      <c r="H111" s="832" t="s">
        <v>568</v>
      </c>
      <c r="I111" s="832" t="s">
        <v>1995</v>
      </c>
      <c r="J111" s="832" t="s">
        <v>1996</v>
      </c>
      <c r="K111" s="832" t="s">
        <v>1997</v>
      </c>
      <c r="L111" s="835">
        <v>179.2</v>
      </c>
      <c r="M111" s="835">
        <v>179.2</v>
      </c>
      <c r="N111" s="832">
        <v>1</v>
      </c>
      <c r="O111" s="836">
        <v>1</v>
      </c>
      <c r="P111" s="835">
        <v>179.2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6</v>
      </c>
      <c r="B112" s="832" t="s">
        <v>1829</v>
      </c>
      <c r="C112" s="832" t="s">
        <v>1835</v>
      </c>
      <c r="D112" s="833" t="s">
        <v>2113</v>
      </c>
      <c r="E112" s="834" t="s">
        <v>1843</v>
      </c>
      <c r="F112" s="832" t="s">
        <v>1831</v>
      </c>
      <c r="G112" s="832" t="s">
        <v>1860</v>
      </c>
      <c r="H112" s="832" t="s">
        <v>568</v>
      </c>
      <c r="I112" s="832" t="s">
        <v>1861</v>
      </c>
      <c r="J112" s="832" t="s">
        <v>1862</v>
      </c>
      <c r="K112" s="832" t="s">
        <v>1863</v>
      </c>
      <c r="L112" s="835">
        <v>864.39</v>
      </c>
      <c r="M112" s="835">
        <v>6050.7300000000005</v>
      </c>
      <c r="N112" s="832">
        <v>7</v>
      </c>
      <c r="O112" s="836">
        <v>7</v>
      </c>
      <c r="P112" s="835">
        <v>6050.7300000000005</v>
      </c>
      <c r="Q112" s="837">
        <v>1</v>
      </c>
      <c r="R112" s="832">
        <v>7</v>
      </c>
      <c r="S112" s="837">
        <v>1</v>
      </c>
      <c r="T112" s="836">
        <v>7</v>
      </c>
      <c r="U112" s="838">
        <v>1</v>
      </c>
    </row>
    <row r="113" spans="1:21" ht="14.4" customHeight="1" x14ac:dyDescent="0.3">
      <c r="A113" s="831">
        <v>6</v>
      </c>
      <c r="B113" s="832" t="s">
        <v>1829</v>
      </c>
      <c r="C113" s="832" t="s">
        <v>1835</v>
      </c>
      <c r="D113" s="833" t="s">
        <v>2113</v>
      </c>
      <c r="E113" s="834" t="s">
        <v>1843</v>
      </c>
      <c r="F113" s="832" t="s">
        <v>1831</v>
      </c>
      <c r="G113" s="832" t="s">
        <v>1860</v>
      </c>
      <c r="H113" s="832" t="s">
        <v>568</v>
      </c>
      <c r="I113" s="832" t="s">
        <v>2087</v>
      </c>
      <c r="J113" s="832" t="s">
        <v>2088</v>
      </c>
      <c r="K113" s="832" t="s">
        <v>2089</v>
      </c>
      <c r="L113" s="835">
        <v>350</v>
      </c>
      <c r="M113" s="835">
        <v>350</v>
      </c>
      <c r="N113" s="832">
        <v>1</v>
      </c>
      <c r="O113" s="836">
        <v>1</v>
      </c>
      <c r="P113" s="835">
        <v>350</v>
      </c>
      <c r="Q113" s="837">
        <v>1</v>
      </c>
      <c r="R113" s="832">
        <v>1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6</v>
      </c>
      <c r="B114" s="832" t="s">
        <v>1829</v>
      </c>
      <c r="C114" s="832" t="s">
        <v>1835</v>
      </c>
      <c r="D114" s="833" t="s">
        <v>2113</v>
      </c>
      <c r="E114" s="834" t="s">
        <v>1843</v>
      </c>
      <c r="F114" s="832" t="s">
        <v>1831</v>
      </c>
      <c r="G114" s="832" t="s">
        <v>1860</v>
      </c>
      <c r="H114" s="832" t="s">
        <v>568</v>
      </c>
      <c r="I114" s="832" t="s">
        <v>1864</v>
      </c>
      <c r="J114" s="832" t="s">
        <v>1865</v>
      </c>
      <c r="K114" s="832" t="s">
        <v>1866</v>
      </c>
      <c r="L114" s="835">
        <v>1978.94</v>
      </c>
      <c r="M114" s="835">
        <v>45515.62000000001</v>
      </c>
      <c r="N114" s="832">
        <v>23</v>
      </c>
      <c r="O114" s="836">
        <v>23</v>
      </c>
      <c r="P114" s="835">
        <v>43536.680000000008</v>
      </c>
      <c r="Q114" s="837">
        <v>0.9565217391304347</v>
      </c>
      <c r="R114" s="832">
        <v>22</v>
      </c>
      <c r="S114" s="837">
        <v>0.95652173913043481</v>
      </c>
      <c r="T114" s="836">
        <v>22</v>
      </c>
      <c r="U114" s="838">
        <v>0.95652173913043481</v>
      </c>
    </row>
    <row r="115" spans="1:21" ht="14.4" customHeight="1" x14ac:dyDescent="0.3">
      <c r="A115" s="831">
        <v>6</v>
      </c>
      <c r="B115" s="832" t="s">
        <v>1829</v>
      </c>
      <c r="C115" s="832" t="s">
        <v>1835</v>
      </c>
      <c r="D115" s="833" t="s">
        <v>2113</v>
      </c>
      <c r="E115" s="834" t="s">
        <v>1851</v>
      </c>
      <c r="F115" s="832" t="s">
        <v>1830</v>
      </c>
      <c r="G115" s="832" t="s">
        <v>1891</v>
      </c>
      <c r="H115" s="832" t="s">
        <v>568</v>
      </c>
      <c r="I115" s="832" t="s">
        <v>1892</v>
      </c>
      <c r="J115" s="832" t="s">
        <v>943</v>
      </c>
      <c r="K115" s="832" t="s">
        <v>1893</v>
      </c>
      <c r="L115" s="835">
        <v>107.27</v>
      </c>
      <c r="M115" s="835">
        <v>107.27</v>
      </c>
      <c r="N115" s="832">
        <v>1</v>
      </c>
      <c r="O115" s="836">
        <v>0.5</v>
      </c>
      <c r="P115" s="835">
        <v>107.27</v>
      </c>
      <c r="Q115" s="837">
        <v>1</v>
      </c>
      <c r="R115" s="832">
        <v>1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6</v>
      </c>
      <c r="B116" s="832" t="s">
        <v>1829</v>
      </c>
      <c r="C116" s="832" t="s">
        <v>1835</v>
      </c>
      <c r="D116" s="833" t="s">
        <v>2113</v>
      </c>
      <c r="E116" s="834" t="s">
        <v>1851</v>
      </c>
      <c r="F116" s="832" t="s">
        <v>1830</v>
      </c>
      <c r="G116" s="832" t="s">
        <v>2090</v>
      </c>
      <c r="H116" s="832" t="s">
        <v>568</v>
      </c>
      <c r="I116" s="832" t="s">
        <v>2091</v>
      </c>
      <c r="J116" s="832" t="s">
        <v>2092</v>
      </c>
      <c r="K116" s="832" t="s">
        <v>2093</v>
      </c>
      <c r="L116" s="835">
        <v>88.76</v>
      </c>
      <c r="M116" s="835">
        <v>88.76</v>
      </c>
      <c r="N116" s="832">
        <v>1</v>
      </c>
      <c r="O116" s="836">
        <v>0.5</v>
      </c>
      <c r="P116" s="835">
        <v>88.76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6</v>
      </c>
      <c r="B117" s="832" t="s">
        <v>1829</v>
      </c>
      <c r="C117" s="832" t="s">
        <v>1835</v>
      </c>
      <c r="D117" s="833" t="s">
        <v>2113</v>
      </c>
      <c r="E117" s="834" t="s">
        <v>1846</v>
      </c>
      <c r="F117" s="832" t="s">
        <v>1830</v>
      </c>
      <c r="G117" s="832" t="s">
        <v>1900</v>
      </c>
      <c r="H117" s="832" t="s">
        <v>568</v>
      </c>
      <c r="I117" s="832" t="s">
        <v>2094</v>
      </c>
      <c r="J117" s="832" t="s">
        <v>2095</v>
      </c>
      <c r="K117" s="832" t="s">
        <v>1903</v>
      </c>
      <c r="L117" s="835">
        <v>98.75</v>
      </c>
      <c r="M117" s="835">
        <v>98.75</v>
      </c>
      <c r="N117" s="832">
        <v>1</v>
      </c>
      <c r="O117" s="836">
        <v>1</v>
      </c>
      <c r="P117" s="835">
        <v>98.75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6</v>
      </c>
      <c r="B118" s="832" t="s">
        <v>1829</v>
      </c>
      <c r="C118" s="832" t="s">
        <v>1835</v>
      </c>
      <c r="D118" s="833" t="s">
        <v>2113</v>
      </c>
      <c r="E118" s="834" t="s">
        <v>1846</v>
      </c>
      <c r="F118" s="832" t="s">
        <v>1830</v>
      </c>
      <c r="G118" s="832" t="s">
        <v>1904</v>
      </c>
      <c r="H118" s="832" t="s">
        <v>568</v>
      </c>
      <c r="I118" s="832" t="s">
        <v>2096</v>
      </c>
      <c r="J118" s="832" t="s">
        <v>1906</v>
      </c>
      <c r="K118" s="832" t="s">
        <v>2097</v>
      </c>
      <c r="L118" s="835">
        <v>132.97999999999999</v>
      </c>
      <c r="M118" s="835">
        <v>132.97999999999999</v>
      </c>
      <c r="N118" s="832">
        <v>1</v>
      </c>
      <c r="O118" s="836">
        <v>1</v>
      </c>
      <c r="P118" s="835">
        <v>132.97999999999999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6</v>
      </c>
      <c r="B119" s="832" t="s">
        <v>1829</v>
      </c>
      <c r="C119" s="832" t="s">
        <v>1835</v>
      </c>
      <c r="D119" s="833" t="s">
        <v>2113</v>
      </c>
      <c r="E119" s="834" t="s">
        <v>1846</v>
      </c>
      <c r="F119" s="832" t="s">
        <v>1830</v>
      </c>
      <c r="G119" s="832" t="s">
        <v>1904</v>
      </c>
      <c r="H119" s="832" t="s">
        <v>568</v>
      </c>
      <c r="I119" s="832" t="s">
        <v>1905</v>
      </c>
      <c r="J119" s="832" t="s">
        <v>1906</v>
      </c>
      <c r="K119" s="832" t="s">
        <v>1907</v>
      </c>
      <c r="L119" s="835">
        <v>77.52</v>
      </c>
      <c r="M119" s="835">
        <v>77.52</v>
      </c>
      <c r="N119" s="832">
        <v>1</v>
      </c>
      <c r="O119" s="836">
        <v>0.5</v>
      </c>
      <c r="P119" s="835">
        <v>77.52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6</v>
      </c>
      <c r="B120" s="832" t="s">
        <v>1829</v>
      </c>
      <c r="C120" s="832" t="s">
        <v>1835</v>
      </c>
      <c r="D120" s="833" t="s">
        <v>2113</v>
      </c>
      <c r="E120" s="834" t="s">
        <v>1846</v>
      </c>
      <c r="F120" s="832" t="s">
        <v>1830</v>
      </c>
      <c r="G120" s="832" t="s">
        <v>2098</v>
      </c>
      <c r="H120" s="832" t="s">
        <v>568</v>
      </c>
      <c r="I120" s="832" t="s">
        <v>2099</v>
      </c>
      <c r="J120" s="832" t="s">
        <v>2100</v>
      </c>
      <c r="K120" s="832" t="s">
        <v>2101</v>
      </c>
      <c r="L120" s="835">
        <v>21.92</v>
      </c>
      <c r="M120" s="835">
        <v>21.92</v>
      </c>
      <c r="N120" s="832">
        <v>1</v>
      </c>
      <c r="O120" s="836">
        <v>1</v>
      </c>
      <c r="P120" s="835">
        <v>21.92</v>
      </c>
      <c r="Q120" s="837">
        <v>1</v>
      </c>
      <c r="R120" s="832">
        <v>1</v>
      </c>
      <c r="S120" s="837">
        <v>1</v>
      </c>
      <c r="T120" s="836">
        <v>1</v>
      </c>
      <c r="U120" s="838">
        <v>1</v>
      </c>
    </row>
    <row r="121" spans="1:21" ht="14.4" customHeight="1" x14ac:dyDescent="0.3">
      <c r="A121" s="831">
        <v>6</v>
      </c>
      <c r="B121" s="832" t="s">
        <v>1829</v>
      </c>
      <c r="C121" s="832" t="s">
        <v>1835</v>
      </c>
      <c r="D121" s="833" t="s">
        <v>2113</v>
      </c>
      <c r="E121" s="834" t="s">
        <v>1846</v>
      </c>
      <c r="F121" s="832" t="s">
        <v>1830</v>
      </c>
      <c r="G121" s="832" t="s">
        <v>1987</v>
      </c>
      <c r="H121" s="832" t="s">
        <v>608</v>
      </c>
      <c r="I121" s="832" t="s">
        <v>1522</v>
      </c>
      <c r="J121" s="832" t="s">
        <v>1523</v>
      </c>
      <c r="K121" s="832" t="s">
        <v>1524</v>
      </c>
      <c r="L121" s="835">
        <v>0</v>
      </c>
      <c r="M121" s="835">
        <v>0</v>
      </c>
      <c r="N121" s="832">
        <v>4</v>
      </c>
      <c r="O121" s="836">
        <v>3.5</v>
      </c>
      <c r="P121" s="835">
        <v>0</v>
      </c>
      <c r="Q121" s="837"/>
      <c r="R121" s="832">
        <v>2</v>
      </c>
      <c r="S121" s="837">
        <v>0.5</v>
      </c>
      <c r="T121" s="836">
        <v>1.5</v>
      </c>
      <c r="U121" s="838">
        <v>0.42857142857142855</v>
      </c>
    </row>
    <row r="122" spans="1:21" ht="14.4" customHeight="1" x14ac:dyDescent="0.3">
      <c r="A122" s="831">
        <v>6</v>
      </c>
      <c r="B122" s="832" t="s">
        <v>1829</v>
      </c>
      <c r="C122" s="832" t="s">
        <v>1835</v>
      </c>
      <c r="D122" s="833" t="s">
        <v>2113</v>
      </c>
      <c r="E122" s="834" t="s">
        <v>1846</v>
      </c>
      <c r="F122" s="832" t="s">
        <v>1831</v>
      </c>
      <c r="G122" s="832" t="s">
        <v>1860</v>
      </c>
      <c r="H122" s="832" t="s">
        <v>568</v>
      </c>
      <c r="I122" s="832" t="s">
        <v>1861</v>
      </c>
      <c r="J122" s="832" t="s">
        <v>1862</v>
      </c>
      <c r="K122" s="832" t="s">
        <v>1863</v>
      </c>
      <c r="L122" s="835">
        <v>864.39</v>
      </c>
      <c r="M122" s="835">
        <v>5186.34</v>
      </c>
      <c r="N122" s="832">
        <v>6</v>
      </c>
      <c r="O122" s="836">
        <v>6</v>
      </c>
      <c r="P122" s="835">
        <v>5186.34</v>
      </c>
      <c r="Q122" s="837">
        <v>1</v>
      </c>
      <c r="R122" s="832">
        <v>6</v>
      </c>
      <c r="S122" s="837">
        <v>1</v>
      </c>
      <c r="T122" s="836">
        <v>6</v>
      </c>
      <c r="U122" s="838">
        <v>1</v>
      </c>
    </row>
    <row r="123" spans="1:21" ht="14.4" customHeight="1" x14ac:dyDescent="0.3">
      <c r="A123" s="831">
        <v>6</v>
      </c>
      <c r="B123" s="832" t="s">
        <v>1829</v>
      </c>
      <c r="C123" s="832" t="s">
        <v>1835</v>
      </c>
      <c r="D123" s="833" t="s">
        <v>2113</v>
      </c>
      <c r="E123" s="834" t="s">
        <v>1846</v>
      </c>
      <c r="F123" s="832" t="s">
        <v>1831</v>
      </c>
      <c r="G123" s="832" t="s">
        <v>1860</v>
      </c>
      <c r="H123" s="832" t="s">
        <v>568</v>
      </c>
      <c r="I123" s="832" t="s">
        <v>1864</v>
      </c>
      <c r="J123" s="832" t="s">
        <v>1865</v>
      </c>
      <c r="K123" s="832" t="s">
        <v>1866</v>
      </c>
      <c r="L123" s="835">
        <v>1978.94</v>
      </c>
      <c r="M123" s="835">
        <v>73220.780000000028</v>
      </c>
      <c r="N123" s="832">
        <v>37</v>
      </c>
      <c r="O123" s="836">
        <v>37</v>
      </c>
      <c r="P123" s="835">
        <v>57389.260000000024</v>
      </c>
      <c r="Q123" s="837">
        <v>0.78378378378378377</v>
      </c>
      <c r="R123" s="832">
        <v>29</v>
      </c>
      <c r="S123" s="837">
        <v>0.78378378378378377</v>
      </c>
      <c r="T123" s="836">
        <v>29</v>
      </c>
      <c r="U123" s="838">
        <v>0.78378378378378377</v>
      </c>
    </row>
    <row r="124" spans="1:21" ht="14.4" customHeight="1" x14ac:dyDescent="0.3">
      <c r="A124" s="831">
        <v>6</v>
      </c>
      <c r="B124" s="832" t="s">
        <v>1829</v>
      </c>
      <c r="C124" s="832" t="s">
        <v>1835</v>
      </c>
      <c r="D124" s="833" t="s">
        <v>2113</v>
      </c>
      <c r="E124" s="834" t="s">
        <v>1846</v>
      </c>
      <c r="F124" s="832" t="s">
        <v>1831</v>
      </c>
      <c r="G124" s="832" t="s">
        <v>1860</v>
      </c>
      <c r="H124" s="832" t="s">
        <v>568</v>
      </c>
      <c r="I124" s="832" t="s">
        <v>1867</v>
      </c>
      <c r="J124" s="832" t="s">
        <v>1868</v>
      </c>
      <c r="K124" s="832" t="s">
        <v>1869</v>
      </c>
      <c r="L124" s="835">
        <v>700</v>
      </c>
      <c r="M124" s="835">
        <v>700</v>
      </c>
      <c r="N124" s="832">
        <v>1</v>
      </c>
      <c r="O124" s="836">
        <v>1</v>
      </c>
      <c r="P124" s="835">
        <v>700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" customHeight="1" x14ac:dyDescent="0.3">
      <c r="A125" s="831">
        <v>6</v>
      </c>
      <c r="B125" s="832" t="s">
        <v>1829</v>
      </c>
      <c r="C125" s="832" t="s">
        <v>1835</v>
      </c>
      <c r="D125" s="833" t="s">
        <v>2113</v>
      </c>
      <c r="E125" s="834" t="s">
        <v>1846</v>
      </c>
      <c r="F125" s="832" t="s">
        <v>1831</v>
      </c>
      <c r="G125" s="832" t="s">
        <v>2063</v>
      </c>
      <c r="H125" s="832" t="s">
        <v>568</v>
      </c>
      <c r="I125" s="832" t="s">
        <v>2102</v>
      </c>
      <c r="J125" s="832" t="s">
        <v>2103</v>
      </c>
      <c r="K125" s="832" t="s">
        <v>2104</v>
      </c>
      <c r="L125" s="835">
        <v>260</v>
      </c>
      <c r="M125" s="835">
        <v>520</v>
      </c>
      <c r="N125" s="832">
        <v>2</v>
      </c>
      <c r="O125" s="836">
        <v>1</v>
      </c>
      <c r="P125" s="835">
        <v>520</v>
      </c>
      <c r="Q125" s="837">
        <v>1</v>
      </c>
      <c r="R125" s="832">
        <v>2</v>
      </c>
      <c r="S125" s="837">
        <v>1</v>
      </c>
      <c r="T125" s="836">
        <v>1</v>
      </c>
      <c r="U125" s="838">
        <v>1</v>
      </c>
    </row>
    <row r="126" spans="1:21" ht="14.4" customHeight="1" x14ac:dyDescent="0.3">
      <c r="A126" s="831">
        <v>6</v>
      </c>
      <c r="B126" s="832" t="s">
        <v>1829</v>
      </c>
      <c r="C126" s="832" t="s">
        <v>1835</v>
      </c>
      <c r="D126" s="833" t="s">
        <v>2113</v>
      </c>
      <c r="E126" s="834" t="s">
        <v>1852</v>
      </c>
      <c r="F126" s="832" t="s">
        <v>1831</v>
      </c>
      <c r="G126" s="832" t="s">
        <v>1860</v>
      </c>
      <c r="H126" s="832" t="s">
        <v>568</v>
      </c>
      <c r="I126" s="832" t="s">
        <v>1864</v>
      </c>
      <c r="J126" s="832" t="s">
        <v>1865</v>
      </c>
      <c r="K126" s="832" t="s">
        <v>1866</v>
      </c>
      <c r="L126" s="835">
        <v>1978.94</v>
      </c>
      <c r="M126" s="835">
        <v>1978.94</v>
      </c>
      <c r="N126" s="832">
        <v>1</v>
      </c>
      <c r="O126" s="836">
        <v>1</v>
      </c>
      <c r="P126" s="835">
        <v>1978.94</v>
      </c>
      <c r="Q126" s="837">
        <v>1</v>
      </c>
      <c r="R126" s="832">
        <v>1</v>
      </c>
      <c r="S126" s="837">
        <v>1</v>
      </c>
      <c r="T126" s="836">
        <v>1</v>
      </c>
      <c r="U126" s="838">
        <v>1</v>
      </c>
    </row>
    <row r="127" spans="1:21" ht="14.4" customHeight="1" x14ac:dyDescent="0.3">
      <c r="A127" s="831">
        <v>6</v>
      </c>
      <c r="B127" s="832" t="s">
        <v>1829</v>
      </c>
      <c r="C127" s="832" t="s">
        <v>1833</v>
      </c>
      <c r="D127" s="833" t="s">
        <v>2114</v>
      </c>
      <c r="E127" s="834" t="s">
        <v>1848</v>
      </c>
      <c r="F127" s="832" t="s">
        <v>1831</v>
      </c>
      <c r="G127" s="832" t="s">
        <v>1860</v>
      </c>
      <c r="H127" s="832" t="s">
        <v>568</v>
      </c>
      <c r="I127" s="832" t="s">
        <v>1861</v>
      </c>
      <c r="J127" s="832" t="s">
        <v>1862</v>
      </c>
      <c r="K127" s="832" t="s">
        <v>1863</v>
      </c>
      <c r="L127" s="835">
        <v>864.39</v>
      </c>
      <c r="M127" s="835">
        <v>864.39</v>
      </c>
      <c r="N127" s="832">
        <v>1</v>
      </c>
      <c r="O127" s="836">
        <v>1</v>
      </c>
      <c r="P127" s="835">
        <v>864.39</v>
      </c>
      <c r="Q127" s="837">
        <v>1</v>
      </c>
      <c r="R127" s="832">
        <v>1</v>
      </c>
      <c r="S127" s="837">
        <v>1</v>
      </c>
      <c r="T127" s="836">
        <v>1</v>
      </c>
      <c r="U127" s="838">
        <v>1</v>
      </c>
    </row>
    <row r="128" spans="1:21" ht="14.4" customHeight="1" x14ac:dyDescent="0.3">
      <c r="A128" s="831">
        <v>6</v>
      </c>
      <c r="B128" s="832" t="s">
        <v>1829</v>
      </c>
      <c r="C128" s="832" t="s">
        <v>1833</v>
      </c>
      <c r="D128" s="833" t="s">
        <v>2114</v>
      </c>
      <c r="E128" s="834" t="s">
        <v>1848</v>
      </c>
      <c r="F128" s="832" t="s">
        <v>1831</v>
      </c>
      <c r="G128" s="832" t="s">
        <v>1860</v>
      </c>
      <c r="H128" s="832" t="s">
        <v>568</v>
      </c>
      <c r="I128" s="832" t="s">
        <v>1864</v>
      </c>
      <c r="J128" s="832" t="s">
        <v>1865</v>
      </c>
      <c r="K128" s="832" t="s">
        <v>1866</v>
      </c>
      <c r="L128" s="835">
        <v>1978.94</v>
      </c>
      <c r="M128" s="835">
        <v>1978.94</v>
      </c>
      <c r="N128" s="832">
        <v>1</v>
      </c>
      <c r="O128" s="836">
        <v>1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6</v>
      </c>
      <c r="B129" s="832" t="s">
        <v>1829</v>
      </c>
      <c r="C129" s="832" t="s">
        <v>1833</v>
      </c>
      <c r="D129" s="833" t="s">
        <v>2114</v>
      </c>
      <c r="E129" s="834" t="s">
        <v>1849</v>
      </c>
      <c r="F129" s="832" t="s">
        <v>1830</v>
      </c>
      <c r="G129" s="832" t="s">
        <v>1970</v>
      </c>
      <c r="H129" s="832" t="s">
        <v>568</v>
      </c>
      <c r="I129" s="832" t="s">
        <v>1974</v>
      </c>
      <c r="J129" s="832" t="s">
        <v>1975</v>
      </c>
      <c r="K129" s="832" t="s">
        <v>1976</v>
      </c>
      <c r="L129" s="835">
        <v>741.88</v>
      </c>
      <c r="M129" s="835">
        <v>1483.76</v>
      </c>
      <c r="N129" s="832">
        <v>2</v>
      </c>
      <c r="O129" s="836">
        <v>1</v>
      </c>
      <c r="P129" s="835">
        <v>1483.76</v>
      </c>
      <c r="Q129" s="837">
        <v>1</v>
      </c>
      <c r="R129" s="832">
        <v>2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6</v>
      </c>
      <c r="B130" s="832" t="s">
        <v>1829</v>
      </c>
      <c r="C130" s="832" t="s">
        <v>1833</v>
      </c>
      <c r="D130" s="833" t="s">
        <v>2114</v>
      </c>
      <c r="E130" s="834" t="s">
        <v>1850</v>
      </c>
      <c r="F130" s="832" t="s">
        <v>1830</v>
      </c>
      <c r="G130" s="832" t="s">
        <v>2041</v>
      </c>
      <c r="H130" s="832" t="s">
        <v>568</v>
      </c>
      <c r="I130" s="832" t="s">
        <v>2042</v>
      </c>
      <c r="J130" s="832" t="s">
        <v>2043</v>
      </c>
      <c r="K130" s="832" t="s">
        <v>2044</v>
      </c>
      <c r="L130" s="835">
        <v>140.72</v>
      </c>
      <c r="M130" s="835">
        <v>140.72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6</v>
      </c>
      <c r="B131" s="832" t="s">
        <v>1829</v>
      </c>
      <c r="C131" s="832" t="s">
        <v>1833</v>
      </c>
      <c r="D131" s="833" t="s">
        <v>2114</v>
      </c>
      <c r="E131" s="834" t="s">
        <v>1850</v>
      </c>
      <c r="F131" s="832" t="s">
        <v>1831</v>
      </c>
      <c r="G131" s="832" t="s">
        <v>2063</v>
      </c>
      <c r="H131" s="832" t="s">
        <v>568</v>
      </c>
      <c r="I131" s="832" t="s">
        <v>2064</v>
      </c>
      <c r="J131" s="832" t="s">
        <v>2065</v>
      </c>
      <c r="K131" s="832" t="s">
        <v>2066</v>
      </c>
      <c r="L131" s="835">
        <v>200</v>
      </c>
      <c r="M131" s="835">
        <v>200</v>
      </c>
      <c r="N131" s="832">
        <v>1</v>
      </c>
      <c r="O131" s="836">
        <v>1</v>
      </c>
      <c r="P131" s="835">
        <v>200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" customHeight="1" x14ac:dyDescent="0.3">
      <c r="A132" s="831">
        <v>6</v>
      </c>
      <c r="B132" s="832" t="s">
        <v>1829</v>
      </c>
      <c r="C132" s="832" t="s">
        <v>1837</v>
      </c>
      <c r="D132" s="833" t="s">
        <v>2115</v>
      </c>
      <c r="E132" s="834" t="s">
        <v>1842</v>
      </c>
      <c r="F132" s="832" t="s">
        <v>1830</v>
      </c>
      <c r="G132" s="832" t="s">
        <v>2105</v>
      </c>
      <c r="H132" s="832" t="s">
        <v>568</v>
      </c>
      <c r="I132" s="832" t="s">
        <v>2106</v>
      </c>
      <c r="J132" s="832" t="s">
        <v>2107</v>
      </c>
      <c r="K132" s="832" t="s">
        <v>1925</v>
      </c>
      <c r="L132" s="835">
        <v>55.95</v>
      </c>
      <c r="M132" s="835">
        <v>55.95</v>
      </c>
      <c r="N132" s="832">
        <v>1</v>
      </c>
      <c r="O132" s="836">
        <v>0.5</v>
      </c>
      <c r="P132" s="835">
        <v>55.95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6</v>
      </c>
      <c r="B133" s="832" t="s">
        <v>1829</v>
      </c>
      <c r="C133" s="832" t="s">
        <v>1837</v>
      </c>
      <c r="D133" s="833" t="s">
        <v>2115</v>
      </c>
      <c r="E133" s="834" t="s">
        <v>1842</v>
      </c>
      <c r="F133" s="832" t="s">
        <v>1830</v>
      </c>
      <c r="G133" s="832" t="s">
        <v>2105</v>
      </c>
      <c r="H133" s="832" t="s">
        <v>568</v>
      </c>
      <c r="I133" s="832" t="s">
        <v>2108</v>
      </c>
      <c r="J133" s="832" t="s">
        <v>2107</v>
      </c>
      <c r="K133" s="832" t="s">
        <v>2109</v>
      </c>
      <c r="L133" s="835">
        <v>128.55000000000001</v>
      </c>
      <c r="M133" s="835">
        <v>128.55000000000001</v>
      </c>
      <c r="N133" s="832">
        <v>1</v>
      </c>
      <c r="O133" s="836">
        <v>0.5</v>
      </c>
      <c r="P133" s="835">
        <v>128.55000000000001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6</v>
      </c>
      <c r="B134" s="832" t="s">
        <v>1829</v>
      </c>
      <c r="C134" s="832" t="s">
        <v>1837</v>
      </c>
      <c r="D134" s="833" t="s">
        <v>2115</v>
      </c>
      <c r="E134" s="834" t="s">
        <v>1842</v>
      </c>
      <c r="F134" s="832" t="s">
        <v>1830</v>
      </c>
      <c r="G134" s="832" t="s">
        <v>1900</v>
      </c>
      <c r="H134" s="832" t="s">
        <v>568</v>
      </c>
      <c r="I134" s="832" t="s">
        <v>2110</v>
      </c>
      <c r="J134" s="832" t="s">
        <v>2111</v>
      </c>
      <c r="K134" s="832" t="s">
        <v>2112</v>
      </c>
      <c r="L134" s="835">
        <v>98.75</v>
      </c>
      <c r="M134" s="835">
        <v>197.5</v>
      </c>
      <c r="N134" s="832">
        <v>2</v>
      </c>
      <c r="O134" s="836">
        <v>0.5</v>
      </c>
      <c r="P134" s="835">
        <v>197.5</v>
      </c>
      <c r="Q134" s="837">
        <v>1</v>
      </c>
      <c r="R134" s="832">
        <v>2</v>
      </c>
      <c r="S134" s="837">
        <v>1</v>
      </c>
      <c r="T134" s="836">
        <v>0.5</v>
      </c>
      <c r="U134" s="838">
        <v>1</v>
      </c>
    </row>
    <row r="135" spans="1:21" ht="14.4" customHeight="1" thickBot="1" x14ac:dyDescent="0.35">
      <c r="A135" s="839">
        <v>6</v>
      </c>
      <c r="B135" s="840" t="s">
        <v>1829</v>
      </c>
      <c r="C135" s="840" t="s">
        <v>1837</v>
      </c>
      <c r="D135" s="841" t="s">
        <v>2115</v>
      </c>
      <c r="E135" s="842" t="s">
        <v>1842</v>
      </c>
      <c r="F135" s="840" t="s">
        <v>1830</v>
      </c>
      <c r="G135" s="840" t="s">
        <v>1956</v>
      </c>
      <c r="H135" s="840" t="s">
        <v>608</v>
      </c>
      <c r="I135" s="840" t="s">
        <v>1485</v>
      </c>
      <c r="J135" s="840" t="s">
        <v>821</v>
      </c>
      <c r="K135" s="840" t="s">
        <v>1486</v>
      </c>
      <c r="L135" s="843">
        <v>225.06</v>
      </c>
      <c r="M135" s="843">
        <v>225.06</v>
      </c>
      <c r="N135" s="840">
        <v>1</v>
      </c>
      <c r="O135" s="844">
        <v>0.5</v>
      </c>
      <c r="P135" s="843">
        <v>225.06</v>
      </c>
      <c r="Q135" s="845">
        <v>1</v>
      </c>
      <c r="R135" s="840">
        <v>1</v>
      </c>
      <c r="S135" s="845">
        <v>1</v>
      </c>
      <c r="T135" s="844">
        <v>0.5</v>
      </c>
      <c r="U135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2117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1848</v>
      </c>
      <c r="B5" s="225">
        <v>1777.79</v>
      </c>
      <c r="C5" s="830">
        <v>0.58613163473553365</v>
      </c>
      <c r="D5" s="225">
        <v>1255.3000000000002</v>
      </c>
      <c r="E5" s="830">
        <v>0.4138683652644663</v>
      </c>
      <c r="F5" s="848">
        <v>3033.09</v>
      </c>
    </row>
    <row r="6" spans="1:6" ht="14.4" customHeight="1" x14ac:dyDescent="0.3">
      <c r="A6" s="857" t="s">
        <v>1843</v>
      </c>
      <c r="B6" s="849">
        <v>516.88</v>
      </c>
      <c r="C6" s="837">
        <v>0.79181347467753305</v>
      </c>
      <c r="D6" s="849">
        <v>135.9</v>
      </c>
      <c r="E6" s="837">
        <v>0.20818652532246701</v>
      </c>
      <c r="F6" s="850">
        <v>652.78</v>
      </c>
    </row>
    <row r="7" spans="1:6" ht="14.4" customHeight="1" x14ac:dyDescent="0.3">
      <c r="A7" s="857" t="s">
        <v>1846</v>
      </c>
      <c r="B7" s="849">
        <v>98.75</v>
      </c>
      <c r="C7" s="837">
        <v>1</v>
      </c>
      <c r="D7" s="849">
        <v>0</v>
      </c>
      <c r="E7" s="837">
        <v>0</v>
      </c>
      <c r="F7" s="850">
        <v>98.75</v>
      </c>
    </row>
    <row r="8" spans="1:6" ht="14.4" customHeight="1" x14ac:dyDescent="0.3">
      <c r="A8" s="857" t="s">
        <v>1844</v>
      </c>
      <c r="B8" s="849">
        <v>62.18</v>
      </c>
      <c r="C8" s="837">
        <v>2.9141866241739704E-2</v>
      </c>
      <c r="D8" s="849">
        <v>2071.52</v>
      </c>
      <c r="E8" s="837">
        <v>0.97085813375826036</v>
      </c>
      <c r="F8" s="850">
        <v>2133.6999999999998</v>
      </c>
    </row>
    <row r="9" spans="1:6" ht="14.4" customHeight="1" x14ac:dyDescent="0.3">
      <c r="A9" s="857" t="s">
        <v>1845</v>
      </c>
      <c r="B9" s="849"/>
      <c r="C9" s="837">
        <v>0</v>
      </c>
      <c r="D9" s="849">
        <v>241.54</v>
      </c>
      <c r="E9" s="837">
        <v>1</v>
      </c>
      <c r="F9" s="850">
        <v>241.54</v>
      </c>
    </row>
    <row r="10" spans="1:6" ht="14.4" customHeight="1" x14ac:dyDescent="0.3">
      <c r="A10" s="857" t="s">
        <v>1849</v>
      </c>
      <c r="B10" s="849"/>
      <c r="C10" s="837">
        <v>0</v>
      </c>
      <c r="D10" s="849">
        <v>1404.46</v>
      </c>
      <c r="E10" s="837">
        <v>1</v>
      </c>
      <c r="F10" s="850">
        <v>1404.46</v>
      </c>
    </row>
    <row r="11" spans="1:6" ht="14.4" customHeight="1" x14ac:dyDescent="0.3">
      <c r="A11" s="857" t="s">
        <v>1850</v>
      </c>
      <c r="B11" s="849"/>
      <c r="C11" s="837">
        <v>0</v>
      </c>
      <c r="D11" s="849">
        <v>400.75</v>
      </c>
      <c r="E11" s="837">
        <v>1</v>
      </c>
      <c r="F11" s="850">
        <v>400.75</v>
      </c>
    </row>
    <row r="12" spans="1:6" ht="14.4" customHeight="1" thickBot="1" x14ac:dyDescent="0.35">
      <c r="A12" s="858" t="s">
        <v>1842</v>
      </c>
      <c r="B12" s="853"/>
      <c r="C12" s="854">
        <v>0</v>
      </c>
      <c r="D12" s="853">
        <v>274.14</v>
      </c>
      <c r="E12" s="854">
        <v>1</v>
      </c>
      <c r="F12" s="855">
        <v>274.14</v>
      </c>
    </row>
    <row r="13" spans="1:6" ht="14.4" customHeight="1" thickBot="1" x14ac:dyDescent="0.35">
      <c r="A13" s="771" t="s">
        <v>3</v>
      </c>
      <c r="B13" s="772">
        <v>2455.6</v>
      </c>
      <c r="C13" s="773">
        <v>0.29803828279653027</v>
      </c>
      <c r="D13" s="772">
        <v>5783.61</v>
      </c>
      <c r="E13" s="773">
        <v>0.70196171720346978</v>
      </c>
      <c r="F13" s="774">
        <v>8239.2099999999991</v>
      </c>
    </row>
    <row r="14" spans="1:6" ht="14.4" customHeight="1" thickBot="1" x14ac:dyDescent="0.35"/>
    <row r="15" spans="1:6" ht="14.4" customHeight="1" x14ac:dyDescent="0.3">
      <c r="A15" s="856" t="s">
        <v>1385</v>
      </c>
      <c r="B15" s="225">
        <v>860.1</v>
      </c>
      <c r="C15" s="830">
        <v>1</v>
      </c>
      <c r="D15" s="225"/>
      <c r="E15" s="830">
        <v>0</v>
      </c>
      <c r="F15" s="848">
        <v>860.1</v>
      </c>
    </row>
    <row r="16" spans="1:6" ht="14.4" customHeight="1" x14ac:dyDescent="0.3">
      <c r="A16" s="857" t="s">
        <v>1363</v>
      </c>
      <c r="B16" s="849">
        <v>300.33</v>
      </c>
      <c r="C16" s="837">
        <v>1</v>
      </c>
      <c r="D16" s="849"/>
      <c r="E16" s="837">
        <v>0</v>
      </c>
      <c r="F16" s="850">
        <v>300.33</v>
      </c>
    </row>
    <row r="17" spans="1:6" ht="14.4" customHeight="1" x14ac:dyDescent="0.3">
      <c r="A17" s="857" t="s">
        <v>2118</v>
      </c>
      <c r="B17" s="849">
        <v>282.5</v>
      </c>
      <c r="C17" s="837">
        <v>1</v>
      </c>
      <c r="D17" s="849"/>
      <c r="E17" s="837">
        <v>0</v>
      </c>
      <c r="F17" s="850">
        <v>282.5</v>
      </c>
    </row>
    <row r="18" spans="1:6" ht="14.4" customHeight="1" x14ac:dyDescent="0.3">
      <c r="A18" s="857" t="s">
        <v>1374</v>
      </c>
      <c r="B18" s="849">
        <v>248.72</v>
      </c>
      <c r="C18" s="837">
        <v>0.8</v>
      </c>
      <c r="D18" s="849">
        <v>62.18</v>
      </c>
      <c r="E18" s="837">
        <v>0.2</v>
      </c>
      <c r="F18" s="850">
        <v>310.89999999999998</v>
      </c>
    </row>
    <row r="19" spans="1:6" ht="14.4" customHeight="1" x14ac:dyDescent="0.3">
      <c r="A19" s="857" t="s">
        <v>1372</v>
      </c>
      <c r="B19" s="849">
        <v>210.64</v>
      </c>
      <c r="C19" s="837">
        <v>1</v>
      </c>
      <c r="D19" s="849"/>
      <c r="E19" s="837">
        <v>0</v>
      </c>
      <c r="F19" s="850">
        <v>210.64</v>
      </c>
    </row>
    <row r="20" spans="1:6" ht="14.4" customHeight="1" x14ac:dyDescent="0.3">
      <c r="A20" s="857" t="s">
        <v>1431</v>
      </c>
      <c r="B20" s="849">
        <v>168.36</v>
      </c>
      <c r="C20" s="837">
        <v>0.77428256070640189</v>
      </c>
      <c r="D20" s="849">
        <v>49.08</v>
      </c>
      <c r="E20" s="837">
        <v>0.22571743929359822</v>
      </c>
      <c r="F20" s="850">
        <v>217.44</v>
      </c>
    </row>
    <row r="21" spans="1:6" ht="14.4" customHeight="1" x14ac:dyDescent="0.3">
      <c r="A21" s="857" t="s">
        <v>1356</v>
      </c>
      <c r="B21" s="849">
        <v>166.5</v>
      </c>
      <c r="C21" s="837">
        <v>1</v>
      </c>
      <c r="D21" s="849"/>
      <c r="E21" s="837">
        <v>0</v>
      </c>
      <c r="F21" s="850">
        <v>166.5</v>
      </c>
    </row>
    <row r="22" spans="1:6" ht="14.4" customHeight="1" x14ac:dyDescent="0.3">
      <c r="A22" s="857" t="s">
        <v>2119</v>
      </c>
      <c r="B22" s="849">
        <v>119.7</v>
      </c>
      <c r="C22" s="837">
        <v>0.6292052144659378</v>
      </c>
      <c r="D22" s="849">
        <v>70.540000000000006</v>
      </c>
      <c r="E22" s="837">
        <v>0.37079478553406225</v>
      </c>
      <c r="F22" s="850">
        <v>190.24</v>
      </c>
    </row>
    <row r="23" spans="1:6" ht="14.4" customHeight="1" x14ac:dyDescent="0.3">
      <c r="A23" s="857" t="s">
        <v>2120</v>
      </c>
      <c r="B23" s="849">
        <v>98.75</v>
      </c>
      <c r="C23" s="837">
        <v>1</v>
      </c>
      <c r="D23" s="849"/>
      <c r="E23" s="837">
        <v>0</v>
      </c>
      <c r="F23" s="850">
        <v>98.75</v>
      </c>
    </row>
    <row r="24" spans="1:6" ht="14.4" customHeight="1" x14ac:dyDescent="0.3">
      <c r="A24" s="857" t="s">
        <v>1378</v>
      </c>
      <c r="B24" s="849"/>
      <c r="C24" s="837">
        <v>0</v>
      </c>
      <c r="D24" s="849">
        <v>145.72999999999999</v>
      </c>
      <c r="E24" s="837">
        <v>1</v>
      </c>
      <c r="F24" s="850">
        <v>145.72999999999999</v>
      </c>
    </row>
    <row r="25" spans="1:6" ht="14.4" customHeight="1" x14ac:dyDescent="0.3">
      <c r="A25" s="857" t="s">
        <v>1389</v>
      </c>
      <c r="B25" s="849"/>
      <c r="C25" s="837">
        <v>0</v>
      </c>
      <c r="D25" s="849">
        <v>438.36</v>
      </c>
      <c r="E25" s="837">
        <v>1</v>
      </c>
      <c r="F25" s="850">
        <v>438.36</v>
      </c>
    </row>
    <row r="26" spans="1:6" ht="14.4" customHeight="1" x14ac:dyDescent="0.3">
      <c r="A26" s="857" t="s">
        <v>2121</v>
      </c>
      <c r="B26" s="849"/>
      <c r="C26" s="837">
        <v>0</v>
      </c>
      <c r="D26" s="849">
        <v>352.64</v>
      </c>
      <c r="E26" s="837">
        <v>1</v>
      </c>
      <c r="F26" s="850">
        <v>352.64</v>
      </c>
    </row>
    <row r="27" spans="1:6" ht="14.4" customHeight="1" x14ac:dyDescent="0.3">
      <c r="A27" s="857" t="s">
        <v>1428</v>
      </c>
      <c r="B27" s="849"/>
      <c r="C27" s="837">
        <v>0</v>
      </c>
      <c r="D27" s="849">
        <v>1067.56</v>
      </c>
      <c r="E27" s="837">
        <v>1</v>
      </c>
      <c r="F27" s="850">
        <v>1067.56</v>
      </c>
    </row>
    <row r="28" spans="1:6" ht="14.4" customHeight="1" x14ac:dyDescent="0.3">
      <c r="A28" s="857" t="s">
        <v>1362</v>
      </c>
      <c r="B28" s="849"/>
      <c r="C28" s="837">
        <v>0</v>
      </c>
      <c r="D28" s="849">
        <v>1847.49</v>
      </c>
      <c r="E28" s="837">
        <v>1</v>
      </c>
      <c r="F28" s="850">
        <v>1847.49</v>
      </c>
    </row>
    <row r="29" spans="1:6" ht="14.4" customHeight="1" x14ac:dyDescent="0.3">
      <c r="A29" s="857" t="s">
        <v>1415</v>
      </c>
      <c r="B29" s="849"/>
      <c r="C29" s="837">
        <v>0</v>
      </c>
      <c r="D29" s="849">
        <v>246.39</v>
      </c>
      <c r="E29" s="837">
        <v>1</v>
      </c>
      <c r="F29" s="850">
        <v>246.39</v>
      </c>
    </row>
    <row r="30" spans="1:6" ht="14.4" customHeight="1" x14ac:dyDescent="0.3">
      <c r="A30" s="857" t="s">
        <v>1357</v>
      </c>
      <c r="B30" s="849"/>
      <c r="C30" s="837">
        <v>0</v>
      </c>
      <c r="D30" s="849">
        <v>73.72</v>
      </c>
      <c r="E30" s="837">
        <v>1</v>
      </c>
      <c r="F30" s="850">
        <v>73.72</v>
      </c>
    </row>
    <row r="31" spans="1:6" ht="14.4" customHeight="1" x14ac:dyDescent="0.3">
      <c r="A31" s="857" t="s">
        <v>1420</v>
      </c>
      <c r="B31" s="849"/>
      <c r="C31" s="837">
        <v>0</v>
      </c>
      <c r="D31" s="849">
        <v>352.64</v>
      </c>
      <c r="E31" s="837">
        <v>1</v>
      </c>
      <c r="F31" s="850">
        <v>352.64</v>
      </c>
    </row>
    <row r="32" spans="1:6" ht="14.4" customHeight="1" x14ac:dyDescent="0.3">
      <c r="A32" s="857" t="s">
        <v>1403</v>
      </c>
      <c r="B32" s="849"/>
      <c r="C32" s="837"/>
      <c r="D32" s="849">
        <v>0</v>
      </c>
      <c r="E32" s="837"/>
      <c r="F32" s="850">
        <v>0</v>
      </c>
    </row>
    <row r="33" spans="1:6" ht="14.4" customHeight="1" x14ac:dyDescent="0.3">
      <c r="A33" s="857" t="s">
        <v>1426</v>
      </c>
      <c r="B33" s="849"/>
      <c r="C33" s="837">
        <v>0</v>
      </c>
      <c r="D33" s="849">
        <v>65.36</v>
      </c>
      <c r="E33" s="837">
        <v>1</v>
      </c>
      <c r="F33" s="850">
        <v>65.36</v>
      </c>
    </row>
    <row r="34" spans="1:6" ht="14.4" customHeight="1" x14ac:dyDescent="0.3">
      <c r="A34" s="857" t="s">
        <v>2122</v>
      </c>
      <c r="B34" s="849">
        <v>0</v>
      </c>
      <c r="C34" s="837">
        <v>0</v>
      </c>
      <c r="D34" s="849">
        <v>241.54</v>
      </c>
      <c r="E34" s="837">
        <v>1</v>
      </c>
      <c r="F34" s="850">
        <v>241.54</v>
      </c>
    </row>
    <row r="35" spans="1:6" ht="14.4" customHeight="1" x14ac:dyDescent="0.3">
      <c r="A35" s="857" t="s">
        <v>1382</v>
      </c>
      <c r="B35" s="849"/>
      <c r="C35" s="837">
        <v>0</v>
      </c>
      <c r="D35" s="849">
        <v>155.58000000000001</v>
      </c>
      <c r="E35" s="837">
        <v>1</v>
      </c>
      <c r="F35" s="850">
        <v>155.58000000000001</v>
      </c>
    </row>
    <row r="36" spans="1:6" ht="14.4" customHeight="1" x14ac:dyDescent="0.3">
      <c r="A36" s="857" t="s">
        <v>1413</v>
      </c>
      <c r="B36" s="849">
        <v>0</v>
      </c>
      <c r="C36" s="837"/>
      <c r="D36" s="849">
        <v>0</v>
      </c>
      <c r="E36" s="837"/>
      <c r="F36" s="850">
        <v>0</v>
      </c>
    </row>
    <row r="37" spans="1:6" ht="14.4" customHeight="1" thickBot="1" x14ac:dyDescent="0.35">
      <c r="A37" s="858" t="s">
        <v>2123</v>
      </c>
      <c r="B37" s="853"/>
      <c r="C37" s="854">
        <v>0</v>
      </c>
      <c r="D37" s="853">
        <v>614.79999999999995</v>
      </c>
      <c r="E37" s="854">
        <v>1</v>
      </c>
      <c r="F37" s="855">
        <v>614.79999999999995</v>
      </c>
    </row>
    <row r="38" spans="1:6" ht="14.4" customHeight="1" thickBot="1" x14ac:dyDescent="0.35">
      <c r="A38" s="771" t="s">
        <v>3</v>
      </c>
      <c r="B38" s="772">
        <v>2455.6</v>
      </c>
      <c r="C38" s="773">
        <v>0.29803828279653022</v>
      </c>
      <c r="D38" s="772">
        <v>5783.6099999999988</v>
      </c>
      <c r="E38" s="773">
        <v>0.70196171720346956</v>
      </c>
      <c r="F38" s="774">
        <v>8239.2100000000009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{34AC4383-D229-4DFB-AA55-BB66403E858E}</x14:id>
        </ext>
      </extLst>
    </cfRule>
  </conditionalFormatting>
  <conditionalFormatting sqref="F15:F3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{3EE256E5-571A-4E00-A797-608584C31636}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AC4383-D229-4DFB-AA55-BB66403E85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3EE256E5-571A-4E00-A797-608584C316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F15:F37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2130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21</v>
      </c>
      <c r="G3" s="47">
        <f>SUBTOTAL(9,G6:G1048576)</f>
        <v>2455.6</v>
      </c>
      <c r="H3" s="48">
        <f>IF(M3=0,0,G3/M3)</f>
        <v>0.29803828279653027</v>
      </c>
      <c r="I3" s="47">
        <f>SUBTOTAL(9,I6:I1048576)</f>
        <v>43</v>
      </c>
      <c r="J3" s="47">
        <f>SUBTOTAL(9,J6:J1048576)</f>
        <v>5783.6100000000006</v>
      </c>
      <c r="K3" s="48">
        <f>IF(M3=0,0,J3/M3)</f>
        <v>0.70196171720346989</v>
      </c>
      <c r="L3" s="47">
        <f>SUBTOTAL(9,L6:L1048576)</f>
        <v>64</v>
      </c>
      <c r="M3" s="49">
        <f>SUBTOTAL(9,M6:M1048576)</f>
        <v>8239.2099999999991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1842</v>
      </c>
      <c r="B6" s="825" t="s">
        <v>1480</v>
      </c>
      <c r="C6" s="825" t="s">
        <v>1481</v>
      </c>
      <c r="D6" s="825" t="s">
        <v>1482</v>
      </c>
      <c r="E6" s="825" t="s">
        <v>1483</v>
      </c>
      <c r="F6" s="225"/>
      <c r="G6" s="225"/>
      <c r="H6" s="830">
        <v>0</v>
      </c>
      <c r="I6" s="225">
        <v>1</v>
      </c>
      <c r="J6" s="225">
        <v>49.08</v>
      </c>
      <c r="K6" s="830">
        <v>1</v>
      </c>
      <c r="L6" s="225">
        <v>1</v>
      </c>
      <c r="M6" s="848">
        <v>49.08</v>
      </c>
    </row>
    <row r="7" spans="1:13" ht="14.4" customHeight="1" x14ac:dyDescent="0.3">
      <c r="A7" s="831" t="s">
        <v>1842</v>
      </c>
      <c r="B7" s="832" t="s">
        <v>1484</v>
      </c>
      <c r="C7" s="832" t="s">
        <v>1485</v>
      </c>
      <c r="D7" s="832" t="s">
        <v>821</v>
      </c>
      <c r="E7" s="832" t="s">
        <v>1486</v>
      </c>
      <c r="F7" s="849"/>
      <c r="G7" s="849"/>
      <c r="H7" s="837">
        <v>0</v>
      </c>
      <c r="I7" s="849">
        <v>1</v>
      </c>
      <c r="J7" s="849">
        <v>225.06</v>
      </c>
      <c r="K7" s="837">
        <v>1</v>
      </c>
      <c r="L7" s="849">
        <v>1</v>
      </c>
      <c r="M7" s="850">
        <v>225.06</v>
      </c>
    </row>
    <row r="8" spans="1:13" ht="14.4" customHeight="1" x14ac:dyDescent="0.3">
      <c r="A8" s="831" t="s">
        <v>1842</v>
      </c>
      <c r="B8" s="832" t="s">
        <v>1544</v>
      </c>
      <c r="C8" s="832" t="s">
        <v>1547</v>
      </c>
      <c r="D8" s="832" t="s">
        <v>815</v>
      </c>
      <c r="E8" s="832" t="s">
        <v>1548</v>
      </c>
      <c r="F8" s="849"/>
      <c r="G8" s="849"/>
      <c r="H8" s="837"/>
      <c r="I8" s="849">
        <v>2</v>
      </c>
      <c r="J8" s="849">
        <v>0</v>
      </c>
      <c r="K8" s="837"/>
      <c r="L8" s="849">
        <v>2</v>
      </c>
      <c r="M8" s="850">
        <v>0</v>
      </c>
    </row>
    <row r="9" spans="1:13" ht="14.4" customHeight="1" x14ac:dyDescent="0.3">
      <c r="A9" s="831" t="s">
        <v>1843</v>
      </c>
      <c r="B9" s="832" t="s">
        <v>1583</v>
      </c>
      <c r="C9" s="832" t="s">
        <v>2078</v>
      </c>
      <c r="D9" s="832" t="s">
        <v>2079</v>
      </c>
      <c r="E9" s="832" t="s">
        <v>1880</v>
      </c>
      <c r="F9" s="849">
        <v>2</v>
      </c>
      <c r="G9" s="849">
        <v>210.64</v>
      </c>
      <c r="H9" s="837">
        <v>1</v>
      </c>
      <c r="I9" s="849"/>
      <c r="J9" s="849"/>
      <c r="K9" s="837">
        <v>0</v>
      </c>
      <c r="L9" s="849">
        <v>2</v>
      </c>
      <c r="M9" s="850">
        <v>210.64</v>
      </c>
    </row>
    <row r="10" spans="1:13" ht="14.4" customHeight="1" x14ac:dyDescent="0.3">
      <c r="A10" s="831" t="s">
        <v>1843</v>
      </c>
      <c r="B10" s="832" t="s">
        <v>1458</v>
      </c>
      <c r="C10" s="832" t="s">
        <v>2008</v>
      </c>
      <c r="D10" s="832" t="s">
        <v>2009</v>
      </c>
      <c r="E10" s="832" t="s">
        <v>1554</v>
      </c>
      <c r="F10" s="849">
        <v>3</v>
      </c>
      <c r="G10" s="849">
        <v>186.54</v>
      </c>
      <c r="H10" s="837">
        <v>1</v>
      </c>
      <c r="I10" s="849"/>
      <c r="J10" s="849"/>
      <c r="K10" s="837">
        <v>0</v>
      </c>
      <c r="L10" s="849">
        <v>3</v>
      </c>
      <c r="M10" s="850">
        <v>186.54</v>
      </c>
    </row>
    <row r="11" spans="1:13" ht="14.4" customHeight="1" x14ac:dyDescent="0.3">
      <c r="A11" s="831" t="s">
        <v>1843</v>
      </c>
      <c r="B11" s="832" t="s">
        <v>2124</v>
      </c>
      <c r="C11" s="832" t="s">
        <v>2072</v>
      </c>
      <c r="D11" s="832" t="s">
        <v>2073</v>
      </c>
      <c r="E11" s="832" t="s">
        <v>2074</v>
      </c>
      <c r="F11" s="849">
        <v>1</v>
      </c>
      <c r="G11" s="849">
        <v>119.7</v>
      </c>
      <c r="H11" s="837">
        <v>1</v>
      </c>
      <c r="I11" s="849"/>
      <c r="J11" s="849"/>
      <c r="K11" s="837">
        <v>0</v>
      </c>
      <c r="L11" s="849">
        <v>1</v>
      </c>
      <c r="M11" s="850">
        <v>119.7</v>
      </c>
    </row>
    <row r="12" spans="1:13" ht="14.4" customHeight="1" x14ac:dyDescent="0.3">
      <c r="A12" s="831" t="s">
        <v>1843</v>
      </c>
      <c r="B12" s="832" t="s">
        <v>2124</v>
      </c>
      <c r="C12" s="832" t="s">
        <v>2075</v>
      </c>
      <c r="D12" s="832" t="s">
        <v>2076</v>
      </c>
      <c r="E12" s="832" t="s">
        <v>2074</v>
      </c>
      <c r="F12" s="849"/>
      <c r="G12" s="849"/>
      <c r="H12" s="837">
        <v>0</v>
      </c>
      <c r="I12" s="849">
        <v>1</v>
      </c>
      <c r="J12" s="849">
        <v>70.540000000000006</v>
      </c>
      <c r="K12" s="837">
        <v>1</v>
      </c>
      <c r="L12" s="849">
        <v>1</v>
      </c>
      <c r="M12" s="850">
        <v>70.540000000000006</v>
      </c>
    </row>
    <row r="13" spans="1:13" ht="14.4" customHeight="1" x14ac:dyDescent="0.3">
      <c r="A13" s="831" t="s">
        <v>1843</v>
      </c>
      <c r="B13" s="832" t="s">
        <v>2125</v>
      </c>
      <c r="C13" s="832" t="s">
        <v>2080</v>
      </c>
      <c r="D13" s="832" t="s">
        <v>2081</v>
      </c>
      <c r="E13" s="832" t="s">
        <v>2082</v>
      </c>
      <c r="F13" s="849">
        <v>2</v>
      </c>
      <c r="G13" s="849">
        <v>0</v>
      </c>
      <c r="H13" s="837"/>
      <c r="I13" s="849"/>
      <c r="J13" s="849"/>
      <c r="K13" s="837"/>
      <c r="L13" s="849">
        <v>2</v>
      </c>
      <c r="M13" s="850">
        <v>0</v>
      </c>
    </row>
    <row r="14" spans="1:13" ht="14.4" customHeight="1" x14ac:dyDescent="0.3">
      <c r="A14" s="831" t="s">
        <v>1843</v>
      </c>
      <c r="B14" s="832" t="s">
        <v>1518</v>
      </c>
      <c r="C14" s="832" t="s">
        <v>1519</v>
      </c>
      <c r="D14" s="832" t="s">
        <v>804</v>
      </c>
      <c r="E14" s="832" t="s">
        <v>1520</v>
      </c>
      <c r="F14" s="849"/>
      <c r="G14" s="849"/>
      <c r="H14" s="837">
        <v>0</v>
      </c>
      <c r="I14" s="849">
        <v>1</v>
      </c>
      <c r="J14" s="849">
        <v>65.36</v>
      </c>
      <c r="K14" s="837">
        <v>1</v>
      </c>
      <c r="L14" s="849">
        <v>1</v>
      </c>
      <c r="M14" s="850">
        <v>65.36</v>
      </c>
    </row>
    <row r="15" spans="1:13" ht="14.4" customHeight="1" x14ac:dyDescent="0.3">
      <c r="A15" s="831" t="s">
        <v>1844</v>
      </c>
      <c r="B15" s="832" t="s">
        <v>1432</v>
      </c>
      <c r="C15" s="832" t="s">
        <v>2019</v>
      </c>
      <c r="D15" s="832" t="s">
        <v>1436</v>
      </c>
      <c r="E15" s="832" t="s">
        <v>2020</v>
      </c>
      <c r="F15" s="849"/>
      <c r="G15" s="849"/>
      <c r="H15" s="837">
        <v>0</v>
      </c>
      <c r="I15" s="849">
        <v>2</v>
      </c>
      <c r="J15" s="849">
        <v>16.12</v>
      </c>
      <c r="K15" s="837">
        <v>1</v>
      </c>
      <c r="L15" s="849">
        <v>2</v>
      </c>
      <c r="M15" s="850">
        <v>16.12</v>
      </c>
    </row>
    <row r="16" spans="1:13" ht="14.4" customHeight="1" x14ac:dyDescent="0.3">
      <c r="A16" s="831" t="s">
        <v>1844</v>
      </c>
      <c r="B16" s="832" t="s">
        <v>1444</v>
      </c>
      <c r="C16" s="832" t="s">
        <v>2015</v>
      </c>
      <c r="D16" s="832" t="s">
        <v>918</v>
      </c>
      <c r="E16" s="832" t="s">
        <v>2016</v>
      </c>
      <c r="F16" s="849"/>
      <c r="G16" s="849"/>
      <c r="H16" s="837">
        <v>0</v>
      </c>
      <c r="I16" s="849">
        <v>1</v>
      </c>
      <c r="J16" s="849">
        <v>1847.49</v>
      </c>
      <c r="K16" s="837">
        <v>1</v>
      </c>
      <c r="L16" s="849">
        <v>1</v>
      </c>
      <c r="M16" s="850">
        <v>1847.49</v>
      </c>
    </row>
    <row r="17" spans="1:13" ht="14.4" customHeight="1" x14ac:dyDescent="0.3">
      <c r="A17" s="831" t="s">
        <v>1844</v>
      </c>
      <c r="B17" s="832" t="s">
        <v>1458</v>
      </c>
      <c r="C17" s="832" t="s">
        <v>2007</v>
      </c>
      <c r="D17" s="832" t="s">
        <v>1460</v>
      </c>
      <c r="E17" s="832" t="s">
        <v>1554</v>
      </c>
      <c r="F17" s="849"/>
      <c r="G17" s="849"/>
      <c r="H17" s="837">
        <v>0</v>
      </c>
      <c r="I17" s="849">
        <v>1</v>
      </c>
      <c r="J17" s="849">
        <v>62.18</v>
      </c>
      <c r="K17" s="837">
        <v>1</v>
      </c>
      <c r="L17" s="849">
        <v>1</v>
      </c>
      <c r="M17" s="850">
        <v>62.18</v>
      </c>
    </row>
    <row r="18" spans="1:13" ht="14.4" customHeight="1" x14ac:dyDescent="0.3">
      <c r="A18" s="831" t="s">
        <v>1844</v>
      </c>
      <c r="B18" s="832" t="s">
        <v>1458</v>
      </c>
      <c r="C18" s="832" t="s">
        <v>2008</v>
      </c>
      <c r="D18" s="832" t="s">
        <v>2009</v>
      </c>
      <c r="E18" s="832" t="s">
        <v>1554</v>
      </c>
      <c r="F18" s="849">
        <v>1</v>
      </c>
      <c r="G18" s="849">
        <v>62.18</v>
      </c>
      <c r="H18" s="837">
        <v>1</v>
      </c>
      <c r="I18" s="849"/>
      <c r="J18" s="849"/>
      <c r="K18" s="837">
        <v>0</v>
      </c>
      <c r="L18" s="849">
        <v>1</v>
      </c>
      <c r="M18" s="850">
        <v>62.18</v>
      </c>
    </row>
    <row r="19" spans="1:13" ht="14.4" customHeight="1" x14ac:dyDescent="0.3">
      <c r="A19" s="831" t="s">
        <v>1844</v>
      </c>
      <c r="B19" s="832" t="s">
        <v>1726</v>
      </c>
      <c r="C19" s="832" t="s">
        <v>2026</v>
      </c>
      <c r="D19" s="832" t="s">
        <v>1728</v>
      </c>
      <c r="E19" s="832" t="s">
        <v>2027</v>
      </c>
      <c r="F19" s="849"/>
      <c r="G19" s="849"/>
      <c r="H19" s="837">
        <v>0</v>
      </c>
      <c r="I19" s="849">
        <v>1</v>
      </c>
      <c r="J19" s="849">
        <v>145.72999999999999</v>
      </c>
      <c r="K19" s="837">
        <v>1</v>
      </c>
      <c r="L19" s="849">
        <v>1</v>
      </c>
      <c r="M19" s="850">
        <v>145.72999999999999</v>
      </c>
    </row>
    <row r="20" spans="1:13" ht="14.4" customHeight="1" x14ac:dyDescent="0.3">
      <c r="A20" s="831" t="s">
        <v>1844</v>
      </c>
      <c r="B20" s="832" t="s">
        <v>1521</v>
      </c>
      <c r="C20" s="832" t="s">
        <v>1522</v>
      </c>
      <c r="D20" s="832" t="s">
        <v>1523</v>
      </c>
      <c r="E20" s="832" t="s">
        <v>1524</v>
      </c>
      <c r="F20" s="849"/>
      <c r="G20" s="849"/>
      <c r="H20" s="837"/>
      <c r="I20" s="849">
        <v>2</v>
      </c>
      <c r="J20" s="849">
        <v>0</v>
      </c>
      <c r="K20" s="837"/>
      <c r="L20" s="849">
        <v>2</v>
      </c>
      <c r="M20" s="850">
        <v>0</v>
      </c>
    </row>
    <row r="21" spans="1:13" ht="14.4" customHeight="1" x14ac:dyDescent="0.3">
      <c r="A21" s="831" t="s">
        <v>1844</v>
      </c>
      <c r="B21" s="832" t="s">
        <v>1544</v>
      </c>
      <c r="C21" s="832" t="s">
        <v>1545</v>
      </c>
      <c r="D21" s="832" t="s">
        <v>815</v>
      </c>
      <c r="E21" s="832" t="s">
        <v>1546</v>
      </c>
      <c r="F21" s="849"/>
      <c r="G21" s="849"/>
      <c r="H21" s="837"/>
      <c r="I21" s="849">
        <v>1</v>
      </c>
      <c r="J21" s="849">
        <v>0</v>
      </c>
      <c r="K21" s="837"/>
      <c r="L21" s="849">
        <v>1</v>
      </c>
      <c r="M21" s="850">
        <v>0</v>
      </c>
    </row>
    <row r="22" spans="1:13" ht="14.4" customHeight="1" x14ac:dyDescent="0.3">
      <c r="A22" s="831" t="s">
        <v>1844</v>
      </c>
      <c r="B22" s="832" t="s">
        <v>1544</v>
      </c>
      <c r="C22" s="832" t="s">
        <v>2028</v>
      </c>
      <c r="D22" s="832" t="s">
        <v>2029</v>
      </c>
      <c r="E22" s="832" t="s">
        <v>2030</v>
      </c>
      <c r="F22" s="849">
        <v>2</v>
      </c>
      <c r="G22" s="849">
        <v>0</v>
      </c>
      <c r="H22" s="837"/>
      <c r="I22" s="849"/>
      <c r="J22" s="849"/>
      <c r="K22" s="837"/>
      <c r="L22" s="849">
        <v>2</v>
      </c>
      <c r="M22" s="850">
        <v>0</v>
      </c>
    </row>
    <row r="23" spans="1:13" ht="14.4" customHeight="1" x14ac:dyDescent="0.3">
      <c r="A23" s="831" t="s">
        <v>1845</v>
      </c>
      <c r="B23" s="832" t="s">
        <v>2125</v>
      </c>
      <c r="C23" s="832" t="s">
        <v>1857</v>
      </c>
      <c r="D23" s="832" t="s">
        <v>1858</v>
      </c>
      <c r="E23" s="832" t="s">
        <v>1859</v>
      </c>
      <c r="F23" s="849"/>
      <c r="G23" s="849"/>
      <c r="H23" s="837">
        <v>0</v>
      </c>
      <c r="I23" s="849">
        <v>2</v>
      </c>
      <c r="J23" s="849">
        <v>241.54</v>
      </c>
      <c r="K23" s="837">
        <v>1</v>
      </c>
      <c r="L23" s="849">
        <v>2</v>
      </c>
      <c r="M23" s="850">
        <v>241.54</v>
      </c>
    </row>
    <row r="24" spans="1:13" ht="14.4" customHeight="1" x14ac:dyDescent="0.3">
      <c r="A24" s="831" t="s">
        <v>1846</v>
      </c>
      <c r="B24" s="832" t="s">
        <v>2126</v>
      </c>
      <c r="C24" s="832" t="s">
        <v>2094</v>
      </c>
      <c r="D24" s="832" t="s">
        <v>2095</v>
      </c>
      <c r="E24" s="832" t="s">
        <v>1903</v>
      </c>
      <c r="F24" s="849">
        <v>1</v>
      </c>
      <c r="G24" s="849">
        <v>98.75</v>
      </c>
      <c r="H24" s="837">
        <v>1</v>
      </c>
      <c r="I24" s="849"/>
      <c r="J24" s="849"/>
      <c r="K24" s="837">
        <v>0</v>
      </c>
      <c r="L24" s="849">
        <v>1</v>
      </c>
      <c r="M24" s="850">
        <v>98.75</v>
      </c>
    </row>
    <row r="25" spans="1:13" ht="14.4" customHeight="1" x14ac:dyDescent="0.3">
      <c r="A25" s="831" t="s">
        <v>1846</v>
      </c>
      <c r="B25" s="832" t="s">
        <v>1521</v>
      </c>
      <c r="C25" s="832" t="s">
        <v>1522</v>
      </c>
      <c r="D25" s="832" t="s">
        <v>1523</v>
      </c>
      <c r="E25" s="832" t="s">
        <v>1524</v>
      </c>
      <c r="F25" s="849"/>
      <c r="G25" s="849"/>
      <c r="H25" s="837"/>
      <c r="I25" s="849">
        <v>4</v>
      </c>
      <c r="J25" s="849">
        <v>0</v>
      </c>
      <c r="K25" s="837"/>
      <c r="L25" s="849">
        <v>4</v>
      </c>
      <c r="M25" s="850">
        <v>0</v>
      </c>
    </row>
    <row r="26" spans="1:13" ht="14.4" customHeight="1" x14ac:dyDescent="0.3">
      <c r="A26" s="831" t="s">
        <v>1848</v>
      </c>
      <c r="B26" s="832" t="s">
        <v>1560</v>
      </c>
      <c r="C26" s="832" t="s">
        <v>1945</v>
      </c>
      <c r="D26" s="832" t="s">
        <v>1946</v>
      </c>
      <c r="E26" s="832" t="s">
        <v>1947</v>
      </c>
      <c r="F26" s="849">
        <v>2</v>
      </c>
      <c r="G26" s="849">
        <v>166.5</v>
      </c>
      <c r="H26" s="837">
        <v>1</v>
      </c>
      <c r="I26" s="849"/>
      <c r="J26" s="849"/>
      <c r="K26" s="837">
        <v>0</v>
      </c>
      <c r="L26" s="849">
        <v>2</v>
      </c>
      <c r="M26" s="850">
        <v>166.5</v>
      </c>
    </row>
    <row r="27" spans="1:13" ht="14.4" customHeight="1" x14ac:dyDescent="0.3">
      <c r="A27" s="831" t="s">
        <v>1848</v>
      </c>
      <c r="B27" s="832" t="s">
        <v>1570</v>
      </c>
      <c r="C27" s="832" t="s">
        <v>1909</v>
      </c>
      <c r="D27" s="832" t="s">
        <v>1910</v>
      </c>
      <c r="E27" s="832" t="s">
        <v>1911</v>
      </c>
      <c r="F27" s="849">
        <v>1</v>
      </c>
      <c r="G27" s="849">
        <v>300.33</v>
      </c>
      <c r="H27" s="837">
        <v>1</v>
      </c>
      <c r="I27" s="849"/>
      <c r="J27" s="849"/>
      <c r="K27" s="837">
        <v>0</v>
      </c>
      <c r="L27" s="849">
        <v>1</v>
      </c>
      <c r="M27" s="850">
        <v>300.33</v>
      </c>
    </row>
    <row r="28" spans="1:13" ht="14.4" customHeight="1" x14ac:dyDescent="0.3">
      <c r="A28" s="831" t="s">
        <v>1848</v>
      </c>
      <c r="B28" s="832" t="s">
        <v>1468</v>
      </c>
      <c r="C28" s="832" t="s">
        <v>1919</v>
      </c>
      <c r="D28" s="832" t="s">
        <v>736</v>
      </c>
      <c r="E28" s="832" t="s">
        <v>1920</v>
      </c>
      <c r="F28" s="849"/>
      <c r="G28" s="849"/>
      <c r="H28" s="837">
        <v>0</v>
      </c>
      <c r="I28" s="849">
        <v>2</v>
      </c>
      <c r="J28" s="849">
        <v>155.58000000000001</v>
      </c>
      <c r="K28" s="837">
        <v>1</v>
      </c>
      <c r="L28" s="849">
        <v>2</v>
      </c>
      <c r="M28" s="850">
        <v>155.58000000000001</v>
      </c>
    </row>
    <row r="29" spans="1:13" ht="14.4" customHeight="1" x14ac:dyDescent="0.3">
      <c r="A29" s="831" t="s">
        <v>1848</v>
      </c>
      <c r="B29" s="832" t="s">
        <v>1618</v>
      </c>
      <c r="C29" s="832" t="s">
        <v>1949</v>
      </c>
      <c r="D29" s="832" t="s">
        <v>1950</v>
      </c>
      <c r="E29" s="832" t="s">
        <v>1951</v>
      </c>
      <c r="F29" s="849">
        <v>2</v>
      </c>
      <c r="G29" s="849">
        <v>860.1</v>
      </c>
      <c r="H29" s="837">
        <v>1</v>
      </c>
      <c r="I29" s="849"/>
      <c r="J29" s="849"/>
      <c r="K29" s="837">
        <v>0</v>
      </c>
      <c r="L29" s="849">
        <v>2</v>
      </c>
      <c r="M29" s="850">
        <v>860.1</v>
      </c>
    </row>
    <row r="30" spans="1:13" ht="14.4" customHeight="1" x14ac:dyDescent="0.3">
      <c r="A30" s="831" t="s">
        <v>1848</v>
      </c>
      <c r="B30" s="832" t="s">
        <v>1475</v>
      </c>
      <c r="C30" s="832" t="s">
        <v>1748</v>
      </c>
      <c r="D30" s="832" t="s">
        <v>1749</v>
      </c>
      <c r="E30" s="832" t="s">
        <v>1750</v>
      </c>
      <c r="F30" s="849"/>
      <c r="G30" s="849"/>
      <c r="H30" s="837">
        <v>0</v>
      </c>
      <c r="I30" s="849">
        <v>2</v>
      </c>
      <c r="J30" s="849">
        <v>438.36</v>
      </c>
      <c r="K30" s="837">
        <v>1</v>
      </c>
      <c r="L30" s="849">
        <v>2</v>
      </c>
      <c r="M30" s="850">
        <v>438.36</v>
      </c>
    </row>
    <row r="31" spans="1:13" ht="14.4" customHeight="1" x14ac:dyDescent="0.3">
      <c r="A31" s="831" t="s">
        <v>1848</v>
      </c>
      <c r="B31" s="832" t="s">
        <v>1480</v>
      </c>
      <c r="C31" s="832" t="s">
        <v>1958</v>
      </c>
      <c r="D31" s="832" t="s">
        <v>1482</v>
      </c>
      <c r="E31" s="832" t="s">
        <v>1959</v>
      </c>
      <c r="F31" s="849">
        <v>2</v>
      </c>
      <c r="G31" s="849">
        <v>168.36</v>
      </c>
      <c r="H31" s="837">
        <v>1</v>
      </c>
      <c r="I31" s="849"/>
      <c r="J31" s="849"/>
      <c r="K31" s="837">
        <v>0</v>
      </c>
      <c r="L31" s="849">
        <v>2</v>
      </c>
      <c r="M31" s="850">
        <v>168.36</v>
      </c>
    </row>
    <row r="32" spans="1:13" ht="14.4" customHeight="1" x14ac:dyDescent="0.3">
      <c r="A32" s="831" t="s">
        <v>1848</v>
      </c>
      <c r="B32" s="832" t="s">
        <v>1484</v>
      </c>
      <c r="C32" s="832" t="s">
        <v>1487</v>
      </c>
      <c r="D32" s="832" t="s">
        <v>821</v>
      </c>
      <c r="E32" s="832" t="s">
        <v>1488</v>
      </c>
      <c r="F32" s="849"/>
      <c r="G32" s="849"/>
      <c r="H32" s="837">
        <v>0</v>
      </c>
      <c r="I32" s="849">
        <v>2</v>
      </c>
      <c r="J32" s="849">
        <v>308.72000000000003</v>
      </c>
      <c r="K32" s="837">
        <v>1</v>
      </c>
      <c r="L32" s="849">
        <v>2</v>
      </c>
      <c r="M32" s="850">
        <v>308.72000000000003</v>
      </c>
    </row>
    <row r="33" spans="1:13" ht="14.4" customHeight="1" x14ac:dyDescent="0.3">
      <c r="A33" s="831" t="s">
        <v>1848</v>
      </c>
      <c r="B33" s="832" t="s">
        <v>2127</v>
      </c>
      <c r="C33" s="832" t="s">
        <v>1927</v>
      </c>
      <c r="D33" s="832" t="s">
        <v>1928</v>
      </c>
      <c r="E33" s="832" t="s">
        <v>1929</v>
      </c>
      <c r="F33" s="849">
        <v>2</v>
      </c>
      <c r="G33" s="849">
        <v>282.5</v>
      </c>
      <c r="H33" s="837">
        <v>1</v>
      </c>
      <c r="I33" s="849"/>
      <c r="J33" s="849"/>
      <c r="K33" s="837">
        <v>0</v>
      </c>
      <c r="L33" s="849">
        <v>2</v>
      </c>
      <c r="M33" s="850">
        <v>282.5</v>
      </c>
    </row>
    <row r="34" spans="1:13" ht="14.4" customHeight="1" x14ac:dyDescent="0.3">
      <c r="A34" s="831" t="s">
        <v>1848</v>
      </c>
      <c r="B34" s="832" t="s">
        <v>2128</v>
      </c>
      <c r="C34" s="832" t="s">
        <v>1878</v>
      </c>
      <c r="D34" s="832" t="s">
        <v>1879</v>
      </c>
      <c r="E34" s="832" t="s">
        <v>1880</v>
      </c>
      <c r="F34" s="849"/>
      <c r="G34" s="849"/>
      <c r="H34" s="837">
        <v>0</v>
      </c>
      <c r="I34" s="849">
        <v>2</v>
      </c>
      <c r="J34" s="849">
        <v>352.64</v>
      </c>
      <c r="K34" s="837">
        <v>1</v>
      </c>
      <c r="L34" s="849">
        <v>2</v>
      </c>
      <c r="M34" s="850">
        <v>352.64</v>
      </c>
    </row>
    <row r="35" spans="1:13" ht="14.4" customHeight="1" x14ac:dyDescent="0.3">
      <c r="A35" s="831" t="s">
        <v>1849</v>
      </c>
      <c r="B35" s="832" t="s">
        <v>1432</v>
      </c>
      <c r="C35" s="832" t="s">
        <v>1982</v>
      </c>
      <c r="D35" s="832" t="s">
        <v>1436</v>
      </c>
      <c r="E35" s="832" t="s">
        <v>1437</v>
      </c>
      <c r="F35" s="849"/>
      <c r="G35" s="849"/>
      <c r="H35" s="837">
        <v>0</v>
      </c>
      <c r="I35" s="849">
        <v>1</v>
      </c>
      <c r="J35" s="849">
        <v>57.6</v>
      </c>
      <c r="K35" s="837">
        <v>1</v>
      </c>
      <c r="L35" s="849">
        <v>1</v>
      </c>
      <c r="M35" s="850">
        <v>57.6</v>
      </c>
    </row>
    <row r="36" spans="1:13" ht="14.4" customHeight="1" x14ac:dyDescent="0.3">
      <c r="A36" s="831" t="s">
        <v>1849</v>
      </c>
      <c r="B36" s="832" t="s">
        <v>1484</v>
      </c>
      <c r="C36" s="832" t="s">
        <v>1487</v>
      </c>
      <c r="D36" s="832" t="s">
        <v>821</v>
      </c>
      <c r="E36" s="832" t="s">
        <v>1488</v>
      </c>
      <c r="F36" s="849"/>
      <c r="G36" s="849"/>
      <c r="H36" s="837">
        <v>0</v>
      </c>
      <c r="I36" s="849">
        <v>1</v>
      </c>
      <c r="J36" s="849">
        <v>154.36000000000001</v>
      </c>
      <c r="K36" s="837">
        <v>1</v>
      </c>
      <c r="L36" s="849">
        <v>1</v>
      </c>
      <c r="M36" s="850">
        <v>154.36000000000001</v>
      </c>
    </row>
    <row r="37" spans="1:13" ht="14.4" customHeight="1" x14ac:dyDescent="0.3">
      <c r="A37" s="831" t="s">
        <v>1849</v>
      </c>
      <c r="B37" s="832" t="s">
        <v>1484</v>
      </c>
      <c r="C37" s="832" t="s">
        <v>1485</v>
      </c>
      <c r="D37" s="832" t="s">
        <v>821</v>
      </c>
      <c r="E37" s="832" t="s">
        <v>1486</v>
      </c>
      <c r="F37" s="849"/>
      <c r="G37" s="849"/>
      <c r="H37" s="837">
        <v>0</v>
      </c>
      <c r="I37" s="849">
        <v>1</v>
      </c>
      <c r="J37" s="849">
        <v>225.06</v>
      </c>
      <c r="K37" s="837">
        <v>1</v>
      </c>
      <c r="L37" s="849">
        <v>1</v>
      </c>
      <c r="M37" s="850">
        <v>225.06</v>
      </c>
    </row>
    <row r="38" spans="1:13" ht="14.4" customHeight="1" x14ac:dyDescent="0.3">
      <c r="A38" s="831" t="s">
        <v>1849</v>
      </c>
      <c r="B38" s="832" t="s">
        <v>1521</v>
      </c>
      <c r="C38" s="832" t="s">
        <v>1522</v>
      </c>
      <c r="D38" s="832" t="s">
        <v>1523</v>
      </c>
      <c r="E38" s="832" t="s">
        <v>1524</v>
      </c>
      <c r="F38" s="849"/>
      <c r="G38" s="849"/>
      <c r="H38" s="837"/>
      <c r="I38" s="849">
        <v>2</v>
      </c>
      <c r="J38" s="849">
        <v>0</v>
      </c>
      <c r="K38" s="837"/>
      <c r="L38" s="849">
        <v>2</v>
      </c>
      <c r="M38" s="850">
        <v>0</v>
      </c>
    </row>
    <row r="39" spans="1:13" ht="14.4" customHeight="1" x14ac:dyDescent="0.3">
      <c r="A39" s="831" t="s">
        <v>1849</v>
      </c>
      <c r="B39" s="832" t="s">
        <v>2129</v>
      </c>
      <c r="C39" s="832" t="s">
        <v>1984</v>
      </c>
      <c r="D39" s="832" t="s">
        <v>1985</v>
      </c>
      <c r="E39" s="832" t="s">
        <v>1986</v>
      </c>
      <c r="F39" s="849"/>
      <c r="G39" s="849"/>
      <c r="H39" s="837">
        <v>0</v>
      </c>
      <c r="I39" s="849">
        <v>5</v>
      </c>
      <c r="J39" s="849">
        <v>614.79999999999995</v>
      </c>
      <c r="K39" s="837">
        <v>1</v>
      </c>
      <c r="L39" s="849">
        <v>5</v>
      </c>
      <c r="M39" s="850">
        <v>614.79999999999995</v>
      </c>
    </row>
    <row r="40" spans="1:13" ht="14.4" customHeight="1" x14ac:dyDescent="0.3">
      <c r="A40" s="831" t="s">
        <v>1849</v>
      </c>
      <c r="B40" s="832" t="s">
        <v>1818</v>
      </c>
      <c r="C40" s="832" t="s">
        <v>1819</v>
      </c>
      <c r="D40" s="832" t="s">
        <v>1820</v>
      </c>
      <c r="E40" s="832" t="s">
        <v>1821</v>
      </c>
      <c r="F40" s="849"/>
      <c r="G40" s="849"/>
      <c r="H40" s="837">
        <v>0</v>
      </c>
      <c r="I40" s="849">
        <v>2</v>
      </c>
      <c r="J40" s="849">
        <v>352.64</v>
      </c>
      <c r="K40" s="837">
        <v>1</v>
      </c>
      <c r="L40" s="849">
        <v>2</v>
      </c>
      <c r="M40" s="850">
        <v>352.64</v>
      </c>
    </row>
    <row r="41" spans="1:13" ht="14.4" customHeight="1" x14ac:dyDescent="0.3">
      <c r="A41" s="831" t="s">
        <v>1850</v>
      </c>
      <c r="B41" s="832" t="s">
        <v>1484</v>
      </c>
      <c r="C41" s="832" t="s">
        <v>1487</v>
      </c>
      <c r="D41" s="832" t="s">
        <v>821</v>
      </c>
      <c r="E41" s="832" t="s">
        <v>1488</v>
      </c>
      <c r="F41" s="849"/>
      <c r="G41" s="849"/>
      <c r="H41" s="837">
        <v>0</v>
      </c>
      <c r="I41" s="849">
        <v>1</v>
      </c>
      <c r="J41" s="849">
        <v>154.36000000000001</v>
      </c>
      <c r="K41" s="837">
        <v>1</v>
      </c>
      <c r="L41" s="849">
        <v>1</v>
      </c>
      <c r="M41" s="850">
        <v>154.36000000000001</v>
      </c>
    </row>
    <row r="42" spans="1:13" ht="14.4" customHeight="1" x14ac:dyDescent="0.3">
      <c r="A42" s="831" t="s">
        <v>1850</v>
      </c>
      <c r="B42" s="832" t="s">
        <v>1521</v>
      </c>
      <c r="C42" s="832" t="s">
        <v>1522</v>
      </c>
      <c r="D42" s="832" t="s">
        <v>1523</v>
      </c>
      <c r="E42" s="832" t="s">
        <v>1524</v>
      </c>
      <c r="F42" s="849"/>
      <c r="G42" s="849"/>
      <c r="H42" s="837"/>
      <c r="I42" s="849">
        <v>1</v>
      </c>
      <c r="J42" s="849">
        <v>0</v>
      </c>
      <c r="K42" s="837"/>
      <c r="L42" s="849">
        <v>1</v>
      </c>
      <c r="M42" s="850">
        <v>0</v>
      </c>
    </row>
    <row r="43" spans="1:13" ht="14.4" customHeight="1" thickBot="1" x14ac:dyDescent="0.35">
      <c r="A43" s="839" t="s">
        <v>1850</v>
      </c>
      <c r="B43" s="840" t="s">
        <v>1670</v>
      </c>
      <c r="C43" s="840" t="s">
        <v>2039</v>
      </c>
      <c r="D43" s="840" t="s">
        <v>1672</v>
      </c>
      <c r="E43" s="840" t="s">
        <v>2040</v>
      </c>
      <c r="F43" s="851"/>
      <c r="G43" s="851"/>
      <c r="H43" s="845">
        <v>0</v>
      </c>
      <c r="I43" s="851">
        <v>1</v>
      </c>
      <c r="J43" s="851">
        <v>246.39</v>
      </c>
      <c r="K43" s="845">
        <v>1</v>
      </c>
      <c r="L43" s="851">
        <v>1</v>
      </c>
      <c r="M43" s="852">
        <v>246.39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566</v>
      </c>
      <c r="B5" s="730" t="s">
        <v>567</v>
      </c>
      <c r="C5" s="731" t="s">
        <v>568</v>
      </c>
      <c r="D5" s="731" t="s">
        <v>568</v>
      </c>
      <c r="E5" s="731"/>
      <c r="F5" s="731" t="s">
        <v>568</v>
      </c>
      <c r="G5" s="731" t="s">
        <v>568</v>
      </c>
      <c r="H5" s="731" t="s">
        <v>568</v>
      </c>
      <c r="I5" s="732" t="s">
        <v>568</v>
      </c>
      <c r="J5" s="733" t="s">
        <v>73</v>
      </c>
    </row>
    <row r="6" spans="1:10" ht="14.4" customHeight="1" x14ac:dyDescent="0.3">
      <c r="A6" s="729" t="s">
        <v>566</v>
      </c>
      <c r="B6" s="730" t="s">
        <v>2131</v>
      </c>
      <c r="C6" s="731">
        <v>8618.6070500000023</v>
      </c>
      <c r="D6" s="731">
        <v>6421.4172300000027</v>
      </c>
      <c r="E6" s="731"/>
      <c r="F6" s="731">
        <v>7788.8297700000021</v>
      </c>
      <c r="G6" s="731">
        <v>7199.848</v>
      </c>
      <c r="H6" s="731">
        <v>588.98177000000214</v>
      </c>
      <c r="I6" s="732">
        <v>1.0818047506002908</v>
      </c>
      <c r="J6" s="733" t="s">
        <v>1</v>
      </c>
    </row>
    <row r="7" spans="1:10" ht="14.4" customHeight="1" x14ac:dyDescent="0.3">
      <c r="A7" s="729" t="s">
        <v>566</v>
      </c>
      <c r="B7" s="730" t="s">
        <v>2132</v>
      </c>
      <c r="C7" s="731">
        <v>978.88481000000002</v>
      </c>
      <c r="D7" s="731">
        <v>3297.6847399999997</v>
      </c>
      <c r="E7" s="731"/>
      <c r="F7" s="731">
        <v>4036.1068499999997</v>
      </c>
      <c r="G7" s="731">
        <v>4000.0729999999999</v>
      </c>
      <c r="H7" s="731">
        <v>36.033849999999802</v>
      </c>
      <c r="I7" s="732">
        <v>1.0090082980985597</v>
      </c>
      <c r="J7" s="733" t="s">
        <v>1</v>
      </c>
    </row>
    <row r="8" spans="1:10" ht="14.4" customHeight="1" x14ac:dyDescent="0.3">
      <c r="A8" s="729" t="s">
        <v>566</v>
      </c>
      <c r="B8" s="730" t="s">
        <v>2133</v>
      </c>
      <c r="C8" s="731">
        <v>13813.455079999998</v>
      </c>
      <c r="D8" s="731">
        <v>10909.316779999999</v>
      </c>
      <c r="E8" s="731"/>
      <c r="F8" s="731">
        <v>14570.334000000001</v>
      </c>
      <c r="G8" s="731">
        <v>11400.248</v>
      </c>
      <c r="H8" s="731">
        <v>3170.0860000000011</v>
      </c>
      <c r="I8" s="732">
        <v>1.2780716700198103</v>
      </c>
      <c r="J8" s="733" t="s">
        <v>1</v>
      </c>
    </row>
    <row r="9" spans="1:10" ht="14.4" customHeight="1" x14ac:dyDescent="0.3">
      <c r="A9" s="729" t="s">
        <v>566</v>
      </c>
      <c r="B9" s="730" t="s">
        <v>2134</v>
      </c>
      <c r="C9" s="731">
        <v>781.39416000000017</v>
      </c>
      <c r="D9" s="731">
        <v>928.10979000000009</v>
      </c>
      <c r="E9" s="731"/>
      <c r="F9" s="731">
        <v>2081.3312100000007</v>
      </c>
      <c r="G9" s="731">
        <v>1155</v>
      </c>
      <c r="H9" s="731">
        <v>926.33121000000074</v>
      </c>
      <c r="I9" s="732">
        <v>1.8020183636363643</v>
      </c>
      <c r="J9" s="733" t="s">
        <v>1</v>
      </c>
    </row>
    <row r="10" spans="1:10" ht="14.4" customHeight="1" x14ac:dyDescent="0.3">
      <c r="A10" s="729" t="s">
        <v>566</v>
      </c>
      <c r="B10" s="730" t="s">
        <v>2135</v>
      </c>
      <c r="C10" s="731">
        <v>10.34102</v>
      </c>
      <c r="D10" s="731">
        <v>5.31968</v>
      </c>
      <c r="E10" s="731"/>
      <c r="F10" s="731">
        <v>2.35494</v>
      </c>
      <c r="G10" s="731">
        <v>7.4999996948242185</v>
      </c>
      <c r="H10" s="731">
        <v>-5.1450596948242184</v>
      </c>
      <c r="I10" s="732">
        <v>0.31399201277636773</v>
      </c>
      <c r="J10" s="733" t="s">
        <v>1</v>
      </c>
    </row>
    <row r="11" spans="1:10" ht="14.4" customHeight="1" x14ac:dyDescent="0.3">
      <c r="A11" s="729" t="s">
        <v>566</v>
      </c>
      <c r="B11" s="730" t="s">
        <v>2136</v>
      </c>
      <c r="C11" s="731">
        <v>0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568</v>
      </c>
      <c r="J11" s="733" t="s">
        <v>1</v>
      </c>
    </row>
    <row r="12" spans="1:10" ht="14.4" customHeight="1" x14ac:dyDescent="0.3">
      <c r="A12" s="729" t="s">
        <v>566</v>
      </c>
      <c r="B12" s="730" t="s">
        <v>2137</v>
      </c>
      <c r="C12" s="731">
        <v>707.22603000000004</v>
      </c>
      <c r="D12" s="731">
        <v>637.87748999999974</v>
      </c>
      <c r="E12" s="731"/>
      <c r="F12" s="731">
        <v>815.37587000000008</v>
      </c>
      <c r="G12" s="731">
        <v>707.5000141601563</v>
      </c>
      <c r="H12" s="731">
        <v>107.87585583984378</v>
      </c>
      <c r="I12" s="732">
        <v>1.1524747048491564</v>
      </c>
      <c r="J12" s="733" t="s">
        <v>1</v>
      </c>
    </row>
    <row r="13" spans="1:10" ht="14.4" customHeight="1" x14ac:dyDescent="0.3">
      <c r="A13" s="729" t="s">
        <v>566</v>
      </c>
      <c r="B13" s="730" t="s">
        <v>2138</v>
      </c>
      <c r="C13" s="731">
        <v>1617.4673699999998</v>
      </c>
      <c r="D13" s="731">
        <v>1689.7992999999997</v>
      </c>
      <c r="E13" s="731"/>
      <c r="F13" s="731">
        <v>2475.7999099999997</v>
      </c>
      <c r="G13" s="731">
        <v>2000.0000107421874</v>
      </c>
      <c r="H13" s="731">
        <v>475.79989925781229</v>
      </c>
      <c r="I13" s="732">
        <v>1.2378999483511233</v>
      </c>
      <c r="J13" s="733" t="s">
        <v>1</v>
      </c>
    </row>
    <row r="14" spans="1:10" ht="14.4" customHeight="1" x14ac:dyDescent="0.3">
      <c r="A14" s="729" t="s">
        <v>566</v>
      </c>
      <c r="B14" s="730" t="s">
        <v>2139</v>
      </c>
      <c r="C14" s="731">
        <v>28.013459999999998</v>
      </c>
      <c r="D14" s="731">
        <v>29.780260000000002</v>
      </c>
      <c r="E14" s="731"/>
      <c r="F14" s="731">
        <v>30.913189999999997</v>
      </c>
      <c r="G14" s="731">
        <v>37.499999389648437</v>
      </c>
      <c r="H14" s="731">
        <v>-6.5868093896484403</v>
      </c>
      <c r="I14" s="732">
        <v>0.82435174675051659</v>
      </c>
      <c r="J14" s="733" t="s">
        <v>1</v>
      </c>
    </row>
    <row r="15" spans="1:10" ht="14.4" customHeight="1" x14ac:dyDescent="0.3">
      <c r="A15" s="729" t="s">
        <v>566</v>
      </c>
      <c r="B15" s="730" t="s">
        <v>2140</v>
      </c>
      <c r="C15" s="731">
        <v>363.30160000000018</v>
      </c>
      <c r="D15" s="731">
        <v>360.00758000000008</v>
      </c>
      <c r="E15" s="731"/>
      <c r="F15" s="731">
        <v>386.39527000000004</v>
      </c>
      <c r="G15" s="731">
        <v>385</v>
      </c>
      <c r="H15" s="731">
        <v>1.3952700000000391</v>
      </c>
      <c r="I15" s="732">
        <v>1.003624077922078</v>
      </c>
      <c r="J15" s="733" t="s">
        <v>1</v>
      </c>
    </row>
    <row r="16" spans="1:10" ht="14.4" customHeight="1" x14ac:dyDescent="0.3">
      <c r="A16" s="729" t="s">
        <v>566</v>
      </c>
      <c r="B16" s="730" t="s">
        <v>2141</v>
      </c>
      <c r="C16" s="731">
        <v>28.941110000000002</v>
      </c>
      <c r="D16" s="731">
        <v>35.383340000000004</v>
      </c>
      <c r="E16" s="731"/>
      <c r="F16" s="731">
        <v>46.129910000000002</v>
      </c>
      <c r="G16" s="731">
        <v>45.00000033569335</v>
      </c>
      <c r="H16" s="731">
        <v>1.129909664306652</v>
      </c>
      <c r="I16" s="732">
        <v>1.0251091034639488</v>
      </c>
      <c r="J16" s="733" t="s">
        <v>1</v>
      </c>
    </row>
    <row r="17" spans="1:10" ht="14.4" customHeight="1" x14ac:dyDescent="0.3">
      <c r="A17" s="729" t="s">
        <v>566</v>
      </c>
      <c r="B17" s="730" t="s">
        <v>2142</v>
      </c>
      <c r="C17" s="731">
        <v>130.96747999999999</v>
      </c>
      <c r="D17" s="731">
        <v>196.82263999999998</v>
      </c>
      <c r="E17" s="731"/>
      <c r="F17" s="731">
        <v>227.72370000000001</v>
      </c>
      <c r="G17" s="731">
        <v>195.0000061035156</v>
      </c>
      <c r="H17" s="731">
        <v>32.723693896484406</v>
      </c>
      <c r="I17" s="732">
        <v>1.1678138096011805</v>
      </c>
      <c r="J17" s="733" t="s">
        <v>1</v>
      </c>
    </row>
    <row r="18" spans="1:10" ht="14.4" customHeight="1" x14ac:dyDescent="0.3">
      <c r="A18" s="729" t="s">
        <v>566</v>
      </c>
      <c r="B18" s="730" t="s">
        <v>2143</v>
      </c>
      <c r="C18" s="731">
        <v>83.139160000000004</v>
      </c>
      <c r="D18" s="731">
        <v>0</v>
      </c>
      <c r="E18" s="731"/>
      <c r="F18" s="731">
        <v>112.37034</v>
      </c>
      <c r="G18" s="731">
        <v>150</v>
      </c>
      <c r="H18" s="731">
        <v>-37.629660000000001</v>
      </c>
      <c r="I18" s="732">
        <v>0.74913560000000001</v>
      </c>
      <c r="J18" s="733" t="s">
        <v>1</v>
      </c>
    </row>
    <row r="19" spans="1:10" ht="14.4" customHeight="1" x14ac:dyDescent="0.3">
      <c r="A19" s="729" t="s">
        <v>566</v>
      </c>
      <c r="B19" s="730" t="s">
        <v>2144</v>
      </c>
      <c r="C19" s="731">
        <v>1046.3024599999999</v>
      </c>
      <c r="D19" s="731">
        <v>1130.4011</v>
      </c>
      <c r="E19" s="731"/>
      <c r="F19" s="731">
        <v>308.07569999999998</v>
      </c>
      <c r="G19" s="731">
        <v>1125.000046875</v>
      </c>
      <c r="H19" s="731">
        <v>-816.92434687499997</v>
      </c>
      <c r="I19" s="732">
        <v>0.27384505525645603</v>
      </c>
      <c r="J19" s="733" t="s">
        <v>1</v>
      </c>
    </row>
    <row r="20" spans="1:10" ht="14.4" customHeight="1" x14ac:dyDescent="0.3">
      <c r="A20" s="729" t="s">
        <v>566</v>
      </c>
      <c r="B20" s="730" t="s">
        <v>2145</v>
      </c>
      <c r="C20" s="731">
        <v>156.17842999999999</v>
      </c>
      <c r="D20" s="731">
        <v>180.43510000000003</v>
      </c>
      <c r="E20" s="731"/>
      <c r="F20" s="731">
        <v>148.67668</v>
      </c>
      <c r="G20" s="731">
        <v>169.99999932861326</v>
      </c>
      <c r="H20" s="731">
        <v>-21.323319328613252</v>
      </c>
      <c r="I20" s="732">
        <v>0.8745687093363167</v>
      </c>
      <c r="J20" s="733" t="s">
        <v>1</v>
      </c>
    </row>
    <row r="21" spans="1:10" ht="14.4" customHeight="1" x14ac:dyDescent="0.3">
      <c r="A21" s="729" t="s">
        <v>566</v>
      </c>
      <c r="B21" s="730" t="s">
        <v>2146</v>
      </c>
      <c r="C21" s="731">
        <v>7.2550400000000002</v>
      </c>
      <c r="D21" s="731">
        <v>7.2550400000000002</v>
      </c>
      <c r="E21" s="731"/>
      <c r="F21" s="731">
        <v>0</v>
      </c>
      <c r="G21" s="731">
        <v>7.5</v>
      </c>
      <c r="H21" s="731">
        <v>-7.5</v>
      </c>
      <c r="I21" s="732">
        <v>0</v>
      </c>
      <c r="J21" s="733" t="s">
        <v>1</v>
      </c>
    </row>
    <row r="22" spans="1:10" ht="14.4" customHeight="1" x14ac:dyDescent="0.3">
      <c r="A22" s="729" t="s">
        <v>566</v>
      </c>
      <c r="B22" s="730" t="s">
        <v>2147</v>
      </c>
      <c r="C22" s="731">
        <v>0</v>
      </c>
      <c r="D22" s="731">
        <v>0</v>
      </c>
      <c r="E22" s="731"/>
      <c r="F22" s="731">
        <v>9.3149999999999995</v>
      </c>
      <c r="G22" s="731">
        <v>0</v>
      </c>
      <c r="H22" s="731">
        <v>9.3149999999999995</v>
      </c>
      <c r="I22" s="732" t="s">
        <v>568</v>
      </c>
      <c r="J22" s="733" t="s">
        <v>1</v>
      </c>
    </row>
    <row r="23" spans="1:10" ht="14.4" customHeight="1" x14ac:dyDescent="0.3">
      <c r="A23" s="729" t="s">
        <v>566</v>
      </c>
      <c r="B23" s="730" t="s">
        <v>579</v>
      </c>
      <c r="C23" s="731">
        <v>28371.474259999995</v>
      </c>
      <c r="D23" s="731">
        <v>25829.610069999999</v>
      </c>
      <c r="E23" s="731"/>
      <c r="F23" s="731">
        <v>33039.732340000002</v>
      </c>
      <c r="G23" s="731">
        <v>28585.169076629645</v>
      </c>
      <c r="H23" s="731">
        <v>4454.5632633703572</v>
      </c>
      <c r="I23" s="732">
        <v>1.1558347705213425</v>
      </c>
      <c r="J23" s="733" t="s">
        <v>580</v>
      </c>
    </row>
    <row r="25" spans="1:10" ht="14.4" customHeight="1" x14ac:dyDescent="0.3">
      <c r="A25" s="729" t="s">
        <v>566</v>
      </c>
      <c r="B25" s="730" t="s">
        <v>567</v>
      </c>
      <c r="C25" s="731" t="s">
        <v>568</v>
      </c>
      <c r="D25" s="731" t="s">
        <v>568</v>
      </c>
      <c r="E25" s="731"/>
      <c r="F25" s="731" t="s">
        <v>568</v>
      </c>
      <c r="G25" s="731" t="s">
        <v>568</v>
      </c>
      <c r="H25" s="731" t="s">
        <v>568</v>
      </c>
      <c r="I25" s="732" t="s">
        <v>568</v>
      </c>
      <c r="J25" s="733" t="s">
        <v>73</v>
      </c>
    </row>
    <row r="26" spans="1:10" ht="14.4" customHeight="1" x14ac:dyDescent="0.3">
      <c r="A26" s="729" t="s">
        <v>581</v>
      </c>
      <c r="B26" s="730" t="s">
        <v>582</v>
      </c>
      <c r="C26" s="731" t="s">
        <v>568</v>
      </c>
      <c r="D26" s="731" t="s">
        <v>568</v>
      </c>
      <c r="E26" s="731"/>
      <c r="F26" s="731" t="s">
        <v>568</v>
      </c>
      <c r="G26" s="731" t="s">
        <v>568</v>
      </c>
      <c r="H26" s="731" t="s">
        <v>568</v>
      </c>
      <c r="I26" s="732" t="s">
        <v>568</v>
      </c>
      <c r="J26" s="733" t="s">
        <v>0</v>
      </c>
    </row>
    <row r="27" spans="1:10" ht="14.4" customHeight="1" x14ac:dyDescent="0.3">
      <c r="A27" s="729" t="s">
        <v>581</v>
      </c>
      <c r="B27" s="730" t="s">
        <v>2137</v>
      </c>
      <c r="C27" s="731">
        <v>13.697849999999999</v>
      </c>
      <c r="D27" s="731">
        <v>14.590290000000001</v>
      </c>
      <c r="E27" s="731"/>
      <c r="F27" s="731">
        <v>14.809249999999999</v>
      </c>
      <c r="G27" s="731">
        <v>14</v>
      </c>
      <c r="H27" s="731">
        <v>0.80924999999999869</v>
      </c>
      <c r="I27" s="732">
        <v>1.0578035714285714</v>
      </c>
      <c r="J27" s="733" t="s">
        <v>1</v>
      </c>
    </row>
    <row r="28" spans="1:10" ht="14.4" customHeight="1" x14ac:dyDescent="0.3">
      <c r="A28" s="729" t="s">
        <v>581</v>
      </c>
      <c r="B28" s="730" t="s">
        <v>2138</v>
      </c>
      <c r="C28" s="731">
        <v>13.860050000000001</v>
      </c>
      <c r="D28" s="731">
        <v>18.195040000000002</v>
      </c>
      <c r="E28" s="731"/>
      <c r="F28" s="731">
        <v>20.655140000000003</v>
      </c>
      <c r="G28" s="731">
        <v>15</v>
      </c>
      <c r="H28" s="731">
        <v>5.6551400000000029</v>
      </c>
      <c r="I28" s="732">
        <v>1.3770093333333335</v>
      </c>
      <c r="J28" s="733" t="s">
        <v>1</v>
      </c>
    </row>
    <row r="29" spans="1:10" ht="14.4" customHeight="1" x14ac:dyDescent="0.3">
      <c r="A29" s="729" t="s">
        <v>581</v>
      </c>
      <c r="B29" s="730" t="s">
        <v>2139</v>
      </c>
      <c r="C29" s="731">
        <v>0</v>
      </c>
      <c r="D29" s="731">
        <v>2.4504999999999999</v>
      </c>
      <c r="E29" s="731"/>
      <c r="F29" s="731">
        <v>0</v>
      </c>
      <c r="G29" s="731">
        <v>1</v>
      </c>
      <c r="H29" s="731">
        <v>-1</v>
      </c>
      <c r="I29" s="732">
        <v>0</v>
      </c>
      <c r="J29" s="733" t="s">
        <v>1</v>
      </c>
    </row>
    <row r="30" spans="1:10" ht="14.4" customHeight="1" x14ac:dyDescent="0.3">
      <c r="A30" s="729" t="s">
        <v>581</v>
      </c>
      <c r="B30" s="730" t="s">
        <v>2141</v>
      </c>
      <c r="C30" s="731">
        <v>1.899</v>
      </c>
      <c r="D30" s="731">
        <v>1.5009999999999999</v>
      </c>
      <c r="E30" s="731"/>
      <c r="F30" s="731">
        <v>2.0960000000000001</v>
      </c>
      <c r="G30" s="731">
        <v>2</v>
      </c>
      <c r="H30" s="731">
        <v>9.6000000000000085E-2</v>
      </c>
      <c r="I30" s="732">
        <v>1.048</v>
      </c>
      <c r="J30" s="733" t="s">
        <v>1</v>
      </c>
    </row>
    <row r="31" spans="1:10" ht="14.4" customHeight="1" x14ac:dyDescent="0.3">
      <c r="A31" s="729" t="s">
        <v>581</v>
      </c>
      <c r="B31" s="730" t="s">
        <v>2142</v>
      </c>
      <c r="C31" s="731">
        <v>6.8772000000000002</v>
      </c>
      <c r="D31" s="731">
        <v>7.5414000000000003</v>
      </c>
      <c r="E31" s="731"/>
      <c r="F31" s="731">
        <v>6.7484999999999999</v>
      </c>
      <c r="G31" s="731">
        <v>7</v>
      </c>
      <c r="H31" s="731">
        <v>-0.25150000000000006</v>
      </c>
      <c r="I31" s="732">
        <v>0.96407142857142858</v>
      </c>
      <c r="J31" s="733" t="s">
        <v>1</v>
      </c>
    </row>
    <row r="32" spans="1:10" ht="14.4" customHeight="1" x14ac:dyDescent="0.3">
      <c r="A32" s="729" t="s">
        <v>581</v>
      </c>
      <c r="B32" s="730" t="s">
        <v>2145</v>
      </c>
      <c r="C32" s="731">
        <v>2.59307</v>
      </c>
      <c r="D32" s="731">
        <v>2.52033</v>
      </c>
      <c r="E32" s="731"/>
      <c r="F32" s="731">
        <v>2.5732000000000004</v>
      </c>
      <c r="G32" s="731">
        <v>2</v>
      </c>
      <c r="H32" s="731">
        <v>0.57320000000000038</v>
      </c>
      <c r="I32" s="732">
        <v>1.2866000000000002</v>
      </c>
      <c r="J32" s="733" t="s">
        <v>1</v>
      </c>
    </row>
    <row r="33" spans="1:10" ht="14.4" customHeight="1" x14ac:dyDescent="0.3">
      <c r="A33" s="729" t="s">
        <v>581</v>
      </c>
      <c r="B33" s="730" t="s">
        <v>583</v>
      </c>
      <c r="C33" s="731">
        <v>38.927169999999997</v>
      </c>
      <c r="D33" s="731">
        <v>46.798560000000002</v>
      </c>
      <c r="E33" s="731"/>
      <c r="F33" s="731">
        <v>46.882089999999998</v>
      </c>
      <c r="G33" s="731">
        <v>42</v>
      </c>
      <c r="H33" s="731">
        <v>4.882089999999998</v>
      </c>
      <c r="I33" s="732">
        <v>1.1162402380952381</v>
      </c>
      <c r="J33" s="733" t="s">
        <v>584</v>
      </c>
    </row>
    <row r="34" spans="1:10" ht="14.4" customHeight="1" x14ac:dyDescent="0.3">
      <c r="A34" s="729" t="s">
        <v>568</v>
      </c>
      <c r="B34" s="730" t="s">
        <v>568</v>
      </c>
      <c r="C34" s="731" t="s">
        <v>568</v>
      </c>
      <c r="D34" s="731" t="s">
        <v>568</v>
      </c>
      <c r="E34" s="731"/>
      <c r="F34" s="731" t="s">
        <v>568</v>
      </c>
      <c r="G34" s="731" t="s">
        <v>568</v>
      </c>
      <c r="H34" s="731" t="s">
        <v>568</v>
      </c>
      <c r="I34" s="732" t="s">
        <v>568</v>
      </c>
      <c r="J34" s="733" t="s">
        <v>585</v>
      </c>
    </row>
    <row r="35" spans="1:10" ht="14.4" customHeight="1" x14ac:dyDescent="0.3">
      <c r="A35" s="729" t="s">
        <v>586</v>
      </c>
      <c r="B35" s="730" t="s">
        <v>587</v>
      </c>
      <c r="C35" s="731" t="s">
        <v>568</v>
      </c>
      <c r="D35" s="731" t="s">
        <v>568</v>
      </c>
      <c r="E35" s="731"/>
      <c r="F35" s="731" t="s">
        <v>568</v>
      </c>
      <c r="G35" s="731" t="s">
        <v>568</v>
      </c>
      <c r="H35" s="731" t="s">
        <v>568</v>
      </c>
      <c r="I35" s="732" t="s">
        <v>568</v>
      </c>
      <c r="J35" s="733" t="s">
        <v>0</v>
      </c>
    </row>
    <row r="36" spans="1:10" ht="14.4" customHeight="1" x14ac:dyDescent="0.3">
      <c r="A36" s="729" t="s">
        <v>586</v>
      </c>
      <c r="B36" s="730" t="s">
        <v>2135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568</v>
      </c>
      <c r="J36" s="733" t="s">
        <v>1</v>
      </c>
    </row>
    <row r="37" spans="1:10" ht="14.4" customHeight="1" x14ac:dyDescent="0.3">
      <c r="A37" s="729" t="s">
        <v>586</v>
      </c>
      <c r="B37" s="730" t="s">
        <v>2136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568</v>
      </c>
      <c r="J37" s="733" t="s">
        <v>1</v>
      </c>
    </row>
    <row r="38" spans="1:10" ht="14.4" customHeight="1" x14ac:dyDescent="0.3">
      <c r="A38" s="729" t="s">
        <v>586</v>
      </c>
      <c r="B38" s="730" t="s">
        <v>2137</v>
      </c>
      <c r="C38" s="731">
        <v>20.503400000000003</v>
      </c>
      <c r="D38" s="731">
        <v>21.331289999999996</v>
      </c>
      <c r="E38" s="731"/>
      <c r="F38" s="731">
        <v>20.736759999999997</v>
      </c>
      <c r="G38" s="731">
        <v>20</v>
      </c>
      <c r="H38" s="731">
        <v>0.73675999999999675</v>
      </c>
      <c r="I38" s="732">
        <v>1.0368379999999999</v>
      </c>
      <c r="J38" s="733" t="s">
        <v>1</v>
      </c>
    </row>
    <row r="39" spans="1:10" ht="14.4" customHeight="1" x14ac:dyDescent="0.3">
      <c r="A39" s="729" t="s">
        <v>586</v>
      </c>
      <c r="B39" s="730" t="s">
        <v>2138</v>
      </c>
      <c r="C39" s="731">
        <v>25.544159999999998</v>
      </c>
      <c r="D39" s="731">
        <v>26.258599999999994</v>
      </c>
      <c r="E39" s="731"/>
      <c r="F39" s="731">
        <v>32.394139999999993</v>
      </c>
      <c r="G39" s="731">
        <v>25</v>
      </c>
      <c r="H39" s="731">
        <v>7.3941399999999931</v>
      </c>
      <c r="I39" s="732">
        <v>1.2957655999999997</v>
      </c>
      <c r="J39" s="733" t="s">
        <v>1</v>
      </c>
    </row>
    <row r="40" spans="1:10" ht="14.4" customHeight="1" x14ac:dyDescent="0.3">
      <c r="A40" s="729" t="s">
        <v>586</v>
      </c>
      <c r="B40" s="730" t="s">
        <v>2139</v>
      </c>
      <c r="C40" s="731">
        <v>2.4510000000000001</v>
      </c>
      <c r="D40" s="731">
        <v>3.9750999999999999</v>
      </c>
      <c r="E40" s="731"/>
      <c r="F40" s="731">
        <v>2.0339999999999998</v>
      </c>
      <c r="G40" s="731">
        <v>2</v>
      </c>
      <c r="H40" s="731">
        <v>3.3999999999999808E-2</v>
      </c>
      <c r="I40" s="732">
        <v>1.0169999999999999</v>
      </c>
      <c r="J40" s="733" t="s">
        <v>1</v>
      </c>
    </row>
    <row r="41" spans="1:10" ht="14.4" customHeight="1" x14ac:dyDescent="0.3">
      <c r="A41" s="729" t="s">
        <v>586</v>
      </c>
      <c r="B41" s="730" t="s">
        <v>2141</v>
      </c>
      <c r="C41" s="731">
        <v>1.4890000000000001</v>
      </c>
      <c r="D41" s="731">
        <v>1.32</v>
      </c>
      <c r="E41" s="731"/>
      <c r="F41" s="731">
        <v>2.6587499999999999</v>
      </c>
      <c r="G41" s="731">
        <v>2</v>
      </c>
      <c r="H41" s="731">
        <v>0.65874999999999995</v>
      </c>
      <c r="I41" s="732">
        <v>1.329375</v>
      </c>
      <c r="J41" s="733" t="s">
        <v>1</v>
      </c>
    </row>
    <row r="42" spans="1:10" ht="14.4" customHeight="1" x14ac:dyDescent="0.3">
      <c r="A42" s="729" t="s">
        <v>586</v>
      </c>
      <c r="B42" s="730" t="s">
        <v>2142</v>
      </c>
      <c r="C42" s="731">
        <v>8.5809999999999995</v>
      </c>
      <c r="D42" s="731">
        <v>8.3411000000000008</v>
      </c>
      <c r="E42" s="731"/>
      <c r="F42" s="731">
        <v>8.0570000000000004</v>
      </c>
      <c r="G42" s="731">
        <v>8</v>
      </c>
      <c r="H42" s="731">
        <v>5.7000000000000384E-2</v>
      </c>
      <c r="I42" s="732">
        <v>1.007125</v>
      </c>
      <c r="J42" s="733" t="s">
        <v>1</v>
      </c>
    </row>
    <row r="43" spans="1:10" ht="14.4" customHeight="1" x14ac:dyDescent="0.3">
      <c r="A43" s="729" t="s">
        <v>586</v>
      </c>
      <c r="B43" s="730" t="s">
        <v>2145</v>
      </c>
      <c r="C43" s="731">
        <v>0.93659999999999988</v>
      </c>
      <c r="D43" s="731">
        <v>0</v>
      </c>
      <c r="E43" s="731"/>
      <c r="F43" s="731">
        <v>0.71805999999999992</v>
      </c>
      <c r="G43" s="731">
        <v>0</v>
      </c>
      <c r="H43" s="731">
        <v>0.71805999999999992</v>
      </c>
      <c r="I43" s="732" t="s">
        <v>568</v>
      </c>
      <c r="J43" s="733" t="s">
        <v>1</v>
      </c>
    </row>
    <row r="44" spans="1:10" ht="14.4" customHeight="1" x14ac:dyDescent="0.3">
      <c r="A44" s="729" t="s">
        <v>586</v>
      </c>
      <c r="B44" s="730" t="s">
        <v>588</v>
      </c>
      <c r="C44" s="731">
        <v>59.505160000000004</v>
      </c>
      <c r="D44" s="731">
        <v>61.226089999999985</v>
      </c>
      <c r="E44" s="731"/>
      <c r="F44" s="731">
        <v>66.598709999999983</v>
      </c>
      <c r="G44" s="731">
        <v>58</v>
      </c>
      <c r="H44" s="731">
        <v>8.5987099999999828</v>
      </c>
      <c r="I44" s="732">
        <v>1.148253620689655</v>
      </c>
      <c r="J44" s="733" t="s">
        <v>584</v>
      </c>
    </row>
    <row r="45" spans="1:10" ht="14.4" customHeight="1" x14ac:dyDescent="0.3">
      <c r="A45" s="729" t="s">
        <v>568</v>
      </c>
      <c r="B45" s="730" t="s">
        <v>568</v>
      </c>
      <c r="C45" s="731" t="s">
        <v>568</v>
      </c>
      <c r="D45" s="731" t="s">
        <v>568</v>
      </c>
      <c r="E45" s="731"/>
      <c r="F45" s="731" t="s">
        <v>568</v>
      </c>
      <c r="G45" s="731" t="s">
        <v>568</v>
      </c>
      <c r="H45" s="731" t="s">
        <v>568</v>
      </c>
      <c r="I45" s="732" t="s">
        <v>568</v>
      </c>
      <c r="J45" s="733" t="s">
        <v>585</v>
      </c>
    </row>
    <row r="46" spans="1:10" ht="14.4" customHeight="1" x14ac:dyDescent="0.3">
      <c r="A46" s="729" t="s">
        <v>589</v>
      </c>
      <c r="B46" s="730" t="s">
        <v>590</v>
      </c>
      <c r="C46" s="731" t="s">
        <v>568</v>
      </c>
      <c r="D46" s="731" t="s">
        <v>568</v>
      </c>
      <c r="E46" s="731"/>
      <c r="F46" s="731" t="s">
        <v>568</v>
      </c>
      <c r="G46" s="731" t="s">
        <v>568</v>
      </c>
      <c r="H46" s="731" t="s">
        <v>568</v>
      </c>
      <c r="I46" s="732" t="s">
        <v>568</v>
      </c>
      <c r="J46" s="733" t="s">
        <v>0</v>
      </c>
    </row>
    <row r="47" spans="1:10" ht="14.4" customHeight="1" x14ac:dyDescent="0.3">
      <c r="A47" s="729" t="s">
        <v>589</v>
      </c>
      <c r="B47" s="730" t="s">
        <v>2137</v>
      </c>
      <c r="C47" s="731">
        <v>2.14283</v>
      </c>
      <c r="D47" s="731">
        <v>1.9599000000000002</v>
      </c>
      <c r="E47" s="731"/>
      <c r="F47" s="731">
        <v>1.4231500000000001</v>
      </c>
      <c r="G47" s="731">
        <v>2</v>
      </c>
      <c r="H47" s="731">
        <v>-0.57684999999999986</v>
      </c>
      <c r="I47" s="732">
        <v>0.71157500000000007</v>
      </c>
      <c r="J47" s="733" t="s">
        <v>1</v>
      </c>
    </row>
    <row r="48" spans="1:10" ht="14.4" customHeight="1" x14ac:dyDescent="0.3">
      <c r="A48" s="729" t="s">
        <v>589</v>
      </c>
      <c r="B48" s="730" t="s">
        <v>2138</v>
      </c>
      <c r="C48" s="731">
        <v>1.3894</v>
      </c>
      <c r="D48" s="731">
        <v>1.4842800000000003</v>
      </c>
      <c r="E48" s="731"/>
      <c r="F48" s="731">
        <v>1.00685</v>
      </c>
      <c r="G48" s="731">
        <v>1</v>
      </c>
      <c r="H48" s="731">
        <v>6.8500000000000227E-3</v>
      </c>
      <c r="I48" s="732">
        <v>1.00685</v>
      </c>
      <c r="J48" s="733" t="s">
        <v>1</v>
      </c>
    </row>
    <row r="49" spans="1:10" ht="14.4" customHeight="1" x14ac:dyDescent="0.3">
      <c r="A49" s="729" t="s">
        <v>589</v>
      </c>
      <c r="B49" s="730" t="s">
        <v>2141</v>
      </c>
      <c r="C49" s="731">
        <v>0.22900000000000001</v>
      </c>
      <c r="D49" s="731">
        <v>0.19450000000000001</v>
      </c>
      <c r="E49" s="731"/>
      <c r="F49" s="731">
        <v>0.14099999999999999</v>
      </c>
      <c r="G49" s="731">
        <v>0</v>
      </c>
      <c r="H49" s="731">
        <v>0.14099999999999999</v>
      </c>
      <c r="I49" s="732" t="s">
        <v>568</v>
      </c>
      <c r="J49" s="733" t="s">
        <v>1</v>
      </c>
    </row>
    <row r="50" spans="1:10" ht="14.4" customHeight="1" x14ac:dyDescent="0.3">
      <c r="A50" s="729" t="s">
        <v>589</v>
      </c>
      <c r="B50" s="730" t="s">
        <v>2142</v>
      </c>
      <c r="C50" s="731">
        <v>1.1975</v>
      </c>
      <c r="D50" s="731">
        <v>1.1735</v>
      </c>
      <c r="E50" s="731"/>
      <c r="F50" s="731">
        <v>2.0747</v>
      </c>
      <c r="G50" s="731">
        <v>2</v>
      </c>
      <c r="H50" s="731">
        <v>7.4699999999999989E-2</v>
      </c>
      <c r="I50" s="732">
        <v>1.03735</v>
      </c>
      <c r="J50" s="733" t="s">
        <v>1</v>
      </c>
    </row>
    <row r="51" spans="1:10" ht="14.4" customHeight="1" x14ac:dyDescent="0.3">
      <c r="A51" s="729" t="s">
        <v>589</v>
      </c>
      <c r="B51" s="730" t="s">
        <v>591</v>
      </c>
      <c r="C51" s="731">
        <v>4.9587300000000001</v>
      </c>
      <c r="D51" s="731">
        <v>4.8121800000000006</v>
      </c>
      <c r="E51" s="731"/>
      <c r="F51" s="731">
        <v>4.6456999999999997</v>
      </c>
      <c r="G51" s="731">
        <v>6</v>
      </c>
      <c r="H51" s="731">
        <v>-1.3543000000000003</v>
      </c>
      <c r="I51" s="732">
        <v>0.77428333333333332</v>
      </c>
      <c r="J51" s="733" t="s">
        <v>584</v>
      </c>
    </row>
    <row r="52" spans="1:10" ht="14.4" customHeight="1" x14ac:dyDescent="0.3">
      <c r="A52" s="729" t="s">
        <v>568</v>
      </c>
      <c r="B52" s="730" t="s">
        <v>568</v>
      </c>
      <c r="C52" s="731" t="s">
        <v>568</v>
      </c>
      <c r="D52" s="731" t="s">
        <v>568</v>
      </c>
      <c r="E52" s="731"/>
      <c r="F52" s="731" t="s">
        <v>568</v>
      </c>
      <c r="G52" s="731" t="s">
        <v>568</v>
      </c>
      <c r="H52" s="731" t="s">
        <v>568</v>
      </c>
      <c r="I52" s="732" t="s">
        <v>568</v>
      </c>
      <c r="J52" s="733" t="s">
        <v>585</v>
      </c>
    </row>
    <row r="53" spans="1:10" ht="14.4" customHeight="1" x14ac:dyDescent="0.3">
      <c r="A53" s="729" t="s">
        <v>592</v>
      </c>
      <c r="B53" s="730" t="s">
        <v>593</v>
      </c>
      <c r="C53" s="731" t="s">
        <v>568</v>
      </c>
      <c r="D53" s="731" t="s">
        <v>568</v>
      </c>
      <c r="E53" s="731"/>
      <c r="F53" s="731" t="s">
        <v>568</v>
      </c>
      <c r="G53" s="731" t="s">
        <v>568</v>
      </c>
      <c r="H53" s="731" t="s">
        <v>568</v>
      </c>
      <c r="I53" s="732" t="s">
        <v>568</v>
      </c>
      <c r="J53" s="733" t="s">
        <v>0</v>
      </c>
    </row>
    <row r="54" spans="1:10" ht="14.4" customHeight="1" x14ac:dyDescent="0.3">
      <c r="A54" s="729" t="s">
        <v>592</v>
      </c>
      <c r="B54" s="730" t="s">
        <v>2131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568</v>
      </c>
      <c r="J54" s="733" t="s">
        <v>1</v>
      </c>
    </row>
    <row r="55" spans="1:10" ht="14.4" customHeight="1" x14ac:dyDescent="0.3">
      <c r="A55" s="729" t="s">
        <v>592</v>
      </c>
      <c r="B55" s="730" t="s">
        <v>2135</v>
      </c>
      <c r="C55" s="731">
        <v>7.1214199999999996</v>
      </c>
      <c r="D55" s="731">
        <v>5.31968</v>
      </c>
      <c r="E55" s="731"/>
      <c r="F55" s="731">
        <v>2.35494</v>
      </c>
      <c r="G55" s="731">
        <v>7</v>
      </c>
      <c r="H55" s="731">
        <v>-4.64506</v>
      </c>
      <c r="I55" s="732">
        <v>0.33642</v>
      </c>
      <c r="J55" s="733" t="s">
        <v>1</v>
      </c>
    </row>
    <row r="56" spans="1:10" ht="14.4" customHeight="1" x14ac:dyDescent="0.3">
      <c r="A56" s="729" t="s">
        <v>592</v>
      </c>
      <c r="B56" s="730" t="s">
        <v>2136</v>
      </c>
      <c r="C56" s="731">
        <v>0</v>
      </c>
      <c r="D56" s="731">
        <v>0</v>
      </c>
      <c r="E56" s="731"/>
      <c r="F56" s="731">
        <v>0</v>
      </c>
      <c r="G56" s="731">
        <v>0</v>
      </c>
      <c r="H56" s="731">
        <v>0</v>
      </c>
      <c r="I56" s="732" t="s">
        <v>568</v>
      </c>
      <c r="J56" s="733" t="s">
        <v>1</v>
      </c>
    </row>
    <row r="57" spans="1:10" ht="14.4" customHeight="1" x14ac:dyDescent="0.3">
      <c r="A57" s="729" t="s">
        <v>592</v>
      </c>
      <c r="B57" s="730" t="s">
        <v>2137</v>
      </c>
      <c r="C57" s="731">
        <v>180.97471999999999</v>
      </c>
      <c r="D57" s="731">
        <v>192.53088999999994</v>
      </c>
      <c r="E57" s="731"/>
      <c r="F57" s="731">
        <v>184.31094999999999</v>
      </c>
      <c r="G57" s="731">
        <v>226</v>
      </c>
      <c r="H57" s="731">
        <v>-41.689050000000009</v>
      </c>
      <c r="I57" s="732">
        <v>0.81553517699115041</v>
      </c>
      <c r="J57" s="733" t="s">
        <v>1</v>
      </c>
    </row>
    <row r="58" spans="1:10" ht="14.4" customHeight="1" x14ac:dyDescent="0.3">
      <c r="A58" s="729" t="s">
        <v>592</v>
      </c>
      <c r="B58" s="730" t="s">
        <v>2138</v>
      </c>
      <c r="C58" s="731">
        <v>736.7968699999999</v>
      </c>
      <c r="D58" s="731">
        <v>605.97990000000004</v>
      </c>
      <c r="E58" s="731"/>
      <c r="F58" s="731">
        <v>603.40281000000004</v>
      </c>
      <c r="G58" s="731">
        <v>619</v>
      </c>
      <c r="H58" s="731">
        <v>-15.597189999999955</v>
      </c>
      <c r="I58" s="732">
        <v>0.97480260096930538</v>
      </c>
      <c r="J58" s="733" t="s">
        <v>1</v>
      </c>
    </row>
    <row r="59" spans="1:10" ht="14.4" customHeight="1" x14ac:dyDescent="0.3">
      <c r="A59" s="729" t="s">
        <v>592</v>
      </c>
      <c r="B59" s="730" t="s">
        <v>2139</v>
      </c>
      <c r="C59" s="731">
        <v>25.562459999999998</v>
      </c>
      <c r="D59" s="731">
        <v>23.354659999999999</v>
      </c>
      <c r="E59" s="731"/>
      <c r="F59" s="731">
        <v>28.879189999999998</v>
      </c>
      <c r="G59" s="731">
        <v>34</v>
      </c>
      <c r="H59" s="731">
        <v>-5.1208100000000023</v>
      </c>
      <c r="I59" s="732">
        <v>0.84938794117647054</v>
      </c>
      <c r="J59" s="733" t="s">
        <v>1</v>
      </c>
    </row>
    <row r="60" spans="1:10" ht="14.4" customHeight="1" x14ac:dyDescent="0.3">
      <c r="A60" s="729" t="s">
        <v>592</v>
      </c>
      <c r="B60" s="730" t="s">
        <v>2141</v>
      </c>
      <c r="C60" s="731">
        <v>8.4377499999999994</v>
      </c>
      <c r="D60" s="731">
        <v>6.9485000000000001</v>
      </c>
      <c r="E60" s="731"/>
      <c r="F60" s="731">
        <v>13.21358</v>
      </c>
      <c r="G60" s="731">
        <v>9</v>
      </c>
      <c r="H60" s="731">
        <v>4.2135800000000003</v>
      </c>
      <c r="I60" s="732">
        <v>1.4681755555555556</v>
      </c>
      <c r="J60" s="733" t="s">
        <v>1</v>
      </c>
    </row>
    <row r="61" spans="1:10" ht="14.4" customHeight="1" x14ac:dyDescent="0.3">
      <c r="A61" s="729" t="s">
        <v>592</v>
      </c>
      <c r="B61" s="730" t="s">
        <v>2142</v>
      </c>
      <c r="C61" s="731">
        <v>66.911749999999998</v>
      </c>
      <c r="D61" s="731">
        <v>91.988350000000011</v>
      </c>
      <c r="E61" s="731"/>
      <c r="F61" s="731">
        <v>92.184900000000013</v>
      </c>
      <c r="G61" s="731">
        <v>85</v>
      </c>
      <c r="H61" s="731">
        <v>7.1849000000000132</v>
      </c>
      <c r="I61" s="732">
        <v>1.0845282352941179</v>
      </c>
      <c r="J61" s="733" t="s">
        <v>1</v>
      </c>
    </row>
    <row r="62" spans="1:10" ht="14.4" customHeight="1" x14ac:dyDescent="0.3">
      <c r="A62" s="729" t="s">
        <v>592</v>
      </c>
      <c r="B62" s="730" t="s">
        <v>2143</v>
      </c>
      <c r="C62" s="731">
        <v>83.139160000000004</v>
      </c>
      <c r="D62" s="731">
        <v>0</v>
      </c>
      <c r="E62" s="731"/>
      <c r="F62" s="731">
        <v>112.37034</v>
      </c>
      <c r="G62" s="731">
        <v>150</v>
      </c>
      <c r="H62" s="731">
        <v>-37.629660000000001</v>
      </c>
      <c r="I62" s="732">
        <v>0.74913560000000001</v>
      </c>
      <c r="J62" s="733" t="s">
        <v>1</v>
      </c>
    </row>
    <row r="63" spans="1:10" ht="14.4" customHeight="1" x14ac:dyDescent="0.3">
      <c r="A63" s="729" t="s">
        <v>592</v>
      </c>
      <c r="B63" s="730" t="s">
        <v>2144</v>
      </c>
      <c r="C63" s="731">
        <v>110.59550999999999</v>
      </c>
      <c r="D63" s="731">
        <v>141.59385</v>
      </c>
      <c r="E63" s="731"/>
      <c r="F63" s="731">
        <v>104.64780000000002</v>
      </c>
      <c r="G63" s="731">
        <v>153</v>
      </c>
      <c r="H63" s="731">
        <v>-48.352199999999982</v>
      </c>
      <c r="I63" s="732">
        <v>0.68397254901960791</v>
      </c>
      <c r="J63" s="733" t="s">
        <v>1</v>
      </c>
    </row>
    <row r="64" spans="1:10" ht="14.4" customHeight="1" x14ac:dyDescent="0.3">
      <c r="A64" s="729" t="s">
        <v>592</v>
      </c>
      <c r="B64" s="730" t="s">
        <v>2145</v>
      </c>
      <c r="C64" s="731">
        <v>151.97116</v>
      </c>
      <c r="D64" s="731">
        <v>177.23717000000002</v>
      </c>
      <c r="E64" s="731"/>
      <c r="F64" s="731">
        <v>145.38541999999998</v>
      </c>
      <c r="G64" s="731">
        <v>166</v>
      </c>
      <c r="H64" s="731">
        <v>-20.614580000000018</v>
      </c>
      <c r="I64" s="732">
        <v>0.87581578313253006</v>
      </c>
      <c r="J64" s="733" t="s">
        <v>1</v>
      </c>
    </row>
    <row r="65" spans="1:10" ht="14.4" customHeight="1" x14ac:dyDescent="0.3">
      <c r="A65" s="729" t="s">
        <v>592</v>
      </c>
      <c r="B65" s="730" t="s">
        <v>2147</v>
      </c>
      <c r="C65" s="731">
        <v>0</v>
      </c>
      <c r="D65" s="731">
        <v>0</v>
      </c>
      <c r="E65" s="731"/>
      <c r="F65" s="731">
        <v>9.3149999999999995</v>
      </c>
      <c r="G65" s="731">
        <v>0</v>
      </c>
      <c r="H65" s="731">
        <v>9.3149999999999995</v>
      </c>
      <c r="I65" s="732" t="s">
        <v>568</v>
      </c>
      <c r="J65" s="733" t="s">
        <v>1</v>
      </c>
    </row>
    <row r="66" spans="1:10" ht="14.4" customHeight="1" x14ac:dyDescent="0.3">
      <c r="A66" s="729" t="s">
        <v>592</v>
      </c>
      <c r="B66" s="730" t="s">
        <v>594</v>
      </c>
      <c r="C66" s="731">
        <v>1371.5108</v>
      </c>
      <c r="D66" s="731">
        <v>1244.953</v>
      </c>
      <c r="E66" s="731"/>
      <c r="F66" s="731">
        <v>1296.06493</v>
      </c>
      <c r="G66" s="731">
        <v>1450</v>
      </c>
      <c r="H66" s="731">
        <v>-153.93507</v>
      </c>
      <c r="I66" s="732">
        <v>0.89383788275862064</v>
      </c>
      <c r="J66" s="733" t="s">
        <v>584</v>
      </c>
    </row>
    <row r="67" spans="1:10" ht="14.4" customHeight="1" x14ac:dyDescent="0.3">
      <c r="A67" s="729" t="s">
        <v>568</v>
      </c>
      <c r="B67" s="730" t="s">
        <v>568</v>
      </c>
      <c r="C67" s="731" t="s">
        <v>568</v>
      </c>
      <c r="D67" s="731" t="s">
        <v>568</v>
      </c>
      <c r="E67" s="731"/>
      <c r="F67" s="731" t="s">
        <v>568</v>
      </c>
      <c r="G67" s="731" t="s">
        <v>568</v>
      </c>
      <c r="H67" s="731" t="s">
        <v>568</v>
      </c>
      <c r="I67" s="732" t="s">
        <v>568</v>
      </c>
      <c r="J67" s="733" t="s">
        <v>585</v>
      </c>
    </row>
    <row r="68" spans="1:10" ht="14.4" customHeight="1" x14ac:dyDescent="0.3">
      <c r="A68" s="729" t="s">
        <v>595</v>
      </c>
      <c r="B68" s="730" t="s">
        <v>596</v>
      </c>
      <c r="C68" s="731" t="s">
        <v>568</v>
      </c>
      <c r="D68" s="731" t="s">
        <v>568</v>
      </c>
      <c r="E68" s="731"/>
      <c r="F68" s="731" t="s">
        <v>568</v>
      </c>
      <c r="G68" s="731" t="s">
        <v>568</v>
      </c>
      <c r="H68" s="731" t="s">
        <v>568</v>
      </c>
      <c r="I68" s="732" t="s">
        <v>568</v>
      </c>
      <c r="J68" s="733" t="s">
        <v>0</v>
      </c>
    </row>
    <row r="69" spans="1:10" ht="14.4" customHeight="1" x14ac:dyDescent="0.3">
      <c r="A69" s="729" t="s">
        <v>595</v>
      </c>
      <c r="B69" s="730" t="s">
        <v>2131</v>
      </c>
      <c r="C69" s="731">
        <v>8618.6070500000023</v>
      </c>
      <c r="D69" s="731">
        <v>6421.4172300000027</v>
      </c>
      <c r="E69" s="731"/>
      <c r="F69" s="731">
        <v>7788.8297700000021</v>
      </c>
      <c r="G69" s="731">
        <v>7200</v>
      </c>
      <c r="H69" s="731">
        <v>588.8297700000021</v>
      </c>
      <c r="I69" s="732">
        <v>1.0817819125000003</v>
      </c>
      <c r="J69" s="733" t="s">
        <v>1</v>
      </c>
    </row>
    <row r="70" spans="1:10" ht="14.4" customHeight="1" x14ac:dyDescent="0.3">
      <c r="A70" s="729" t="s">
        <v>595</v>
      </c>
      <c r="B70" s="730" t="s">
        <v>2132</v>
      </c>
      <c r="C70" s="731">
        <v>978.88481000000002</v>
      </c>
      <c r="D70" s="731">
        <v>3297.6847399999997</v>
      </c>
      <c r="E70" s="731"/>
      <c r="F70" s="731">
        <v>4036.1068499999997</v>
      </c>
      <c r="G70" s="731">
        <v>4000</v>
      </c>
      <c r="H70" s="731">
        <v>36.106849999999667</v>
      </c>
      <c r="I70" s="732">
        <v>1.0090267124999999</v>
      </c>
      <c r="J70" s="733" t="s">
        <v>1</v>
      </c>
    </row>
    <row r="71" spans="1:10" ht="14.4" customHeight="1" x14ac:dyDescent="0.3">
      <c r="A71" s="729" t="s">
        <v>595</v>
      </c>
      <c r="B71" s="730" t="s">
        <v>2133</v>
      </c>
      <c r="C71" s="731">
        <v>13813.455079999998</v>
      </c>
      <c r="D71" s="731">
        <v>10909.316779999999</v>
      </c>
      <c r="E71" s="731"/>
      <c r="F71" s="731">
        <v>14570.334000000001</v>
      </c>
      <c r="G71" s="731">
        <v>11400</v>
      </c>
      <c r="H71" s="731">
        <v>3170.3340000000007</v>
      </c>
      <c r="I71" s="732">
        <v>1.2780994736842106</v>
      </c>
      <c r="J71" s="733" t="s">
        <v>1</v>
      </c>
    </row>
    <row r="72" spans="1:10" ht="14.4" customHeight="1" x14ac:dyDescent="0.3">
      <c r="A72" s="729" t="s">
        <v>595</v>
      </c>
      <c r="B72" s="730" t="s">
        <v>2134</v>
      </c>
      <c r="C72" s="731">
        <v>781.39416000000017</v>
      </c>
      <c r="D72" s="731">
        <v>928.10979000000009</v>
      </c>
      <c r="E72" s="731"/>
      <c r="F72" s="731">
        <v>2081.3312100000007</v>
      </c>
      <c r="G72" s="731">
        <v>1155</v>
      </c>
      <c r="H72" s="731">
        <v>926.33121000000074</v>
      </c>
      <c r="I72" s="732">
        <v>1.8020183636363643</v>
      </c>
      <c r="J72" s="733" t="s">
        <v>1</v>
      </c>
    </row>
    <row r="73" spans="1:10" ht="14.4" customHeight="1" x14ac:dyDescent="0.3">
      <c r="A73" s="729" t="s">
        <v>595</v>
      </c>
      <c r="B73" s="730" t="s">
        <v>2135</v>
      </c>
      <c r="C73" s="731">
        <v>3.2195999999999998</v>
      </c>
      <c r="D73" s="731">
        <v>0</v>
      </c>
      <c r="E73" s="731"/>
      <c r="F73" s="731">
        <v>0</v>
      </c>
      <c r="G73" s="731">
        <v>0</v>
      </c>
      <c r="H73" s="731">
        <v>0</v>
      </c>
      <c r="I73" s="732" t="s">
        <v>568</v>
      </c>
      <c r="J73" s="733" t="s">
        <v>1</v>
      </c>
    </row>
    <row r="74" spans="1:10" ht="14.4" customHeight="1" x14ac:dyDescent="0.3">
      <c r="A74" s="729" t="s">
        <v>595</v>
      </c>
      <c r="B74" s="730" t="s">
        <v>2137</v>
      </c>
      <c r="C74" s="731">
        <v>489.90722999999997</v>
      </c>
      <c r="D74" s="731">
        <v>407.4651199999999</v>
      </c>
      <c r="E74" s="731"/>
      <c r="F74" s="731">
        <v>594.09576000000004</v>
      </c>
      <c r="G74" s="731">
        <v>444</v>
      </c>
      <c r="H74" s="731">
        <v>150.09576000000004</v>
      </c>
      <c r="I74" s="732">
        <v>1.3380535135135136</v>
      </c>
      <c r="J74" s="733" t="s">
        <v>1</v>
      </c>
    </row>
    <row r="75" spans="1:10" ht="14.4" customHeight="1" x14ac:dyDescent="0.3">
      <c r="A75" s="729" t="s">
        <v>595</v>
      </c>
      <c r="B75" s="730" t="s">
        <v>2138</v>
      </c>
      <c r="C75" s="731">
        <v>839.87688999999989</v>
      </c>
      <c r="D75" s="731">
        <v>1037.8814799999998</v>
      </c>
      <c r="E75" s="731"/>
      <c r="F75" s="731">
        <v>1818.34097</v>
      </c>
      <c r="G75" s="731">
        <v>1340</v>
      </c>
      <c r="H75" s="731">
        <v>478.34096999999997</v>
      </c>
      <c r="I75" s="732">
        <v>1.3569708731343284</v>
      </c>
      <c r="J75" s="733" t="s">
        <v>1</v>
      </c>
    </row>
    <row r="76" spans="1:10" ht="14.4" customHeight="1" x14ac:dyDescent="0.3">
      <c r="A76" s="729" t="s">
        <v>595</v>
      </c>
      <c r="B76" s="730" t="s">
        <v>2140</v>
      </c>
      <c r="C76" s="731">
        <v>363.30160000000018</v>
      </c>
      <c r="D76" s="731">
        <v>360.00758000000008</v>
      </c>
      <c r="E76" s="731"/>
      <c r="F76" s="731">
        <v>386.39527000000004</v>
      </c>
      <c r="G76" s="731">
        <v>385</v>
      </c>
      <c r="H76" s="731">
        <v>1.3952700000000391</v>
      </c>
      <c r="I76" s="732">
        <v>1.003624077922078</v>
      </c>
      <c r="J76" s="733" t="s">
        <v>1</v>
      </c>
    </row>
    <row r="77" spans="1:10" ht="14.4" customHeight="1" x14ac:dyDescent="0.3">
      <c r="A77" s="729" t="s">
        <v>595</v>
      </c>
      <c r="B77" s="730" t="s">
        <v>2141</v>
      </c>
      <c r="C77" s="731">
        <v>16.88636</v>
      </c>
      <c r="D77" s="731">
        <v>25.419340000000002</v>
      </c>
      <c r="E77" s="731"/>
      <c r="F77" s="731">
        <v>28.020580000000002</v>
      </c>
      <c r="G77" s="731">
        <v>32</v>
      </c>
      <c r="H77" s="731">
        <v>-3.9794199999999975</v>
      </c>
      <c r="I77" s="732">
        <v>0.87564312500000008</v>
      </c>
      <c r="J77" s="733" t="s">
        <v>1</v>
      </c>
    </row>
    <row r="78" spans="1:10" ht="14.4" customHeight="1" x14ac:dyDescent="0.3">
      <c r="A78" s="729" t="s">
        <v>595</v>
      </c>
      <c r="B78" s="730" t="s">
        <v>2142</v>
      </c>
      <c r="C78" s="731">
        <v>47.400030000000001</v>
      </c>
      <c r="D78" s="731">
        <v>87.778289999999984</v>
      </c>
      <c r="E78" s="731"/>
      <c r="F78" s="731">
        <v>118.65860000000001</v>
      </c>
      <c r="G78" s="731">
        <v>92</v>
      </c>
      <c r="H78" s="731">
        <v>26.658600000000007</v>
      </c>
      <c r="I78" s="732">
        <v>1.2897673913043479</v>
      </c>
      <c r="J78" s="733" t="s">
        <v>1</v>
      </c>
    </row>
    <row r="79" spans="1:10" ht="14.4" customHeight="1" x14ac:dyDescent="0.3">
      <c r="A79" s="729" t="s">
        <v>595</v>
      </c>
      <c r="B79" s="730" t="s">
        <v>2144</v>
      </c>
      <c r="C79" s="731">
        <v>935.70694999999989</v>
      </c>
      <c r="D79" s="731">
        <v>988.80724999999995</v>
      </c>
      <c r="E79" s="731"/>
      <c r="F79" s="731">
        <v>203.42789999999999</v>
      </c>
      <c r="G79" s="731">
        <v>972</v>
      </c>
      <c r="H79" s="731">
        <v>-768.57209999999998</v>
      </c>
      <c r="I79" s="732">
        <v>0.20928796296296295</v>
      </c>
      <c r="J79" s="733" t="s">
        <v>1</v>
      </c>
    </row>
    <row r="80" spans="1:10" ht="14.4" customHeight="1" x14ac:dyDescent="0.3">
      <c r="A80" s="729" t="s">
        <v>595</v>
      </c>
      <c r="B80" s="730" t="s">
        <v>2145</v>
      </c>
      <c r="C80" s="731">
        <v>0.67759999999999998</v>
      </c>
      <c r="D80" s="731">
        <v>0.67759999999999998</v>
      </c>
      <c r="E80" s="731"/>
      <c r="F80" s="731">
        <v>0</v>
      </c>
      <c r="G80" s="731">
        <v>2</v>
      </c>
      <c r="H80" s="731">
        <v>-2</v>
      </c>
      <c r="I80" s="732">
        <v>0</v>
      </c>
      <c r="J80" s="733" t="s">
        <v>1</v>
      </c>
    </row>
    <row r="81" spans="1:10" ht="14.4" customHeight="1" x14ac:dyDescent="0.3">
      <c r="A81" s="729" t="s">
        <v>595</v>
      </c>
      <c r="B81" s="730" t="s">
        <v>2146</v>
      </c>
      <c r="C81" s="731">
        <v>7.2550400000000002</v>
      </c>
      <c r="D81" s="731">
        <v>7.2550400000000002</v>
      </c>
      <c r="E81" s="731"/>
      <c r="F81" s="731">
        <v>0</v>
      </c>
      <c r="G81" s="731">
        <v>8</v>
      </c>
      <c r="H81" s="731">
        <v>-8</v>
      </c>
      <c r="I81" s="732">
        <v>0</v>
      </c>
      <c r="J81" s="733" t="s">
        <v>1</v>
      </c>
    </row>
    <row r="82" spans="1:10" ht="14.4" customHeight="1" x14ac:dyDescent="0.3">
      <c r="A82" s="729" t="s">
        <v>595</v>
      </c>
      <c r="B82" s="730" t="s">
        <v>597</v>
      </c>
      <c r="C82" s="731">
        <v>26896.572400000001</v>
      </c>
      <c r="D82" s="731">
        <v>24471.820240000005</v>
      </c>
      <c r="E82" s="731"/>
      <c r="F82" s="731">
        <v>31625.540910000003</v>
      </c>
      <c r="G82" s="731">
        <v>27030</v>
      </c>
      <c r="H82" s="731">
        <v>4595.5409100000034</v>
      </c>
      <c r="I82" s="732">
        <v>1.1700163118756939</v>
      </c>
      <c r="J82" s="733" t="s">
        <v>584</v>
      </c>
    </row>
    <row r="83" spans="1:10" ht="14.4" customHeight="1" x14ac:dyDescent="0.3">
      <c r="A83" s="729" t="s">
        <v>568</v>
      </c>
      <c r="B83" s="730" t="s">
        <v>568</v>
      </c>
      <c r="C83" s="731" t="s">
        <v>568</v>
      </c>
      <c r="D83" s="731" t="s">
        <v>568</v>
      </c>
      <c r="E83" s="731"/>
      <c r="F83" s="731" t="s">
        <v>568</v>
      </c>
      <c r="G83" s="731" t="s">
        <v>568</v>
      </c>
      <c r="H83" s="731" t="s">
        <v>568</v>
      </c>
      <c r="I83" s="732" t="s">
        <v>568</v>
      </c>
      <c r="J83" s="733" t="s">
        <v>585</v>
      </c>
    </row>
    <row r="84" spans="1:10" ht="14.4" customHeight="1" x14ac:dyDescent="0.3">
      <c r="A84" s="729" t="s">
        <v>566</v>
      </c>
      <c r="B84" s="730" t="s">
        <v>579</v>
      </c>
      <c r="C84" s="731">
        <v>28371.474259999999</v>
      </c>
      <c r="D84" s="731">
        <v>25829.610069999999</v>
      </c>
      <c r="E84" s="731"/>
      <c r="F84" s="731">
        <v>33039.73234000001</v>
      </c>
      <c r="G84" s="731">
        <v>28585</v>
      </c>
      <c r="H84" s="731">
        <v>4454.7323400000096</v>
      </c>
      <c r="I84" s="732">
        <v>1.1558416071366104</v>
      </c>
      <c r="J84" s="733" t="s">
        <v>580</v>
      </c>
    </row>
  </sheetData>
  <mergeCells count="3">
    <mergeCell ref="A1:I1"/>
    <mergeCell ref="F3:I3"/>
    <mergeCell ref="C4:D4"/>
  </mergeCells>
  <conditionalFormatting sqref="F24 F85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4">
    <cfRule type="expression" dxfId="32" priority="6">
      <formula>$H25&gt;0</formula>
    </cfRule>
  </conditionalFormatting>
  <conditionalFormatting sqref="A25:A84">
    <cfRule type="expression" dxfId="31" priority="5">
      <formula>AND($J25&lt;&gt;"mezeraKL",$J25&lt;&gt;"")</formula>
    </cfRule>
  </conditionalFormatting>
  <conditionalFormatting sqref="I25:I84">
    <cfRule type="expression" dxfId="30" priority="7">
      <formula>$I25&gt;1</formula>
    </cfRule>
  </conditionalFormatting>
  <conditionalFormatting sqref="B25:B84">
    <cfRule type="expression" dxfId="29" priority="4">
      <formula>OR($J25="NS",$J25="SumaNS",$J25="Účet")</formula>
    </cfRule>
  </conditionalFormatting>
  <conditionalFormatting sqref="A25:D84 F25:I84">
    <cfRule type="expression" dxfId="28" priority="8">
      <formula>AND($J25&lt;&gt;"",$J25&lt;&gt;"mezeraKL")</formula>
    </cfRule>
  </conditionalFormatting>
  <conditionalFormatting sqref="B25:D84 F25:I84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4 F25:I84">
    <cfRule type="expression" dxfId="26" priority="2">
      <formula>OR($J25="SumaNS",$J25="NS")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3329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73.100934533187811</v>
      </c>
      <c r="J3" s="203">
        <f>SUBTOTAL(9,J5:J1048576)</f>
        <v>443287</v>
      </c>
      <c r="K3" s="204">
        <f>SUBTOTAL(9,K5:K1048576)</f>
        <v>32404693.966413222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566</v>
      </c>
      <c r="B5" s="825" t="s">
        <v>567</v>
      </c>
      <c r="C5" s="828" t="s">
        <v>581</v>
      </c>
      <c r="D5" s="862" t="s">
        <v>582</v>
      </c>
      <c r="E5" s="828" t="s">
        <v>2148</v>
      </c>
      <c r="F5" s="862" t="s">
        <v>2149</v>
      </c>
      <c r="G5" s="828" t="s">
        <v>2150</v>
      </c>
      <c r="H5" s="828" t="s">
        <v>2151</v>
      </c>
      <c r="I5" s="225">
        <v>6.2433331807454424</v>
      </c>
      <c r="J5" s="225">
        <v>110</v>
      </c>
      <c r="K5" s="848">
        <v>686.69999694824219</v>
      </c>
    </row>
    <row r="6" spans="1:11" ht="14.4" customHeight="1" x14ac:dyDescent="0.3">
      <c r="A6" s="831" t="s">
        <v>566</v>
      </c>
      <c r="B6" s="832" t="s">
        <v>567</v>
      </c>
      <c r="C6" s="835" t="s">
        <v>581</v>
      </c>
      <c r="D6" s="863" t="s">
        <v>582</v>
      </c>
      <c r="E6" s="835" t="s">
        <v>2148</v>
      </c>
      <c r="F6" s="863" t="s">
        <v>2149</v>
      </c>
      <c r="G6" s="835" t="s">
        <v>2152</v>
      </c>
      <c r="H6" s="835" t="s">
        <v>2153</v>
      </c>
      <c r="I6" s="849">
        <v>1.2933332920074463</v>
      </c>
      <c r="J6" s="849">
        <v>2300</v>
      </c>
      <c r="K6" s="850">
        <v>2973.780029296875</v>
      </c>
    </row>
    <row r="7" spans="1:11" ht="14.4" customHeight="1" x14ac:dyDescent="0.3">
      <c r="A7" s="831" t="s">
        <v>566</v>
      </c>
      <c r="B7" s="832" t="s">
        <v>567</v>
      </c>
      <c r="C7" s="835" t="s">
        <v>581</v>
      </c>
      <c r="D7" s="863" t="s">
        <v>582</v>
      </c>
      <c r="E7" s="835" t="s">
        <v>2148</v>
      </c>
      <c r="F7" s="863" t="s">
        <v>2149</v>
      </c>
      <c r="G7" s="835" t="s">
        <v>2154</v>
      </c>
      <c r="H7" s="835" t="s">
        <v>2155</v>
      </c>
      <c r="I7" s="849">
        <v>0.43999999761581421</v>
      </c>
      <c r="J7" s="849">
        <v>600</v>
      </c>
      <c r="K7" s="850">
        <v>263.45999908447266</v>
      </c>
    </row>
    <row r="8" spans="1:11" ht="14.4" customHeight="1" x14ac:dyDescent="0.3">
      <c r="A8" s="831" t="s">
        <v>566</v>
      </c>
      <c r="B8" s="832" t="s">
        <v>567</v>
      </c>
      <c r="C8" s="835" t="s">
        <v>581</v>
      </c>
      <c r="D8" s="863" t="s">
        <v>582</v>
      </c>
      <c r="E8" s="835" t="s">
        <v>2148</v>
      </c>
      <c r="F8" s="863" t="s">
        <v>2149</v>
      </c>
      <c r="G8" s="835" t="s">
        <v>2156</v>
      </c>
      <c r="H8" s="835" t="s">
        <v>2157</v>
      </c>
      <c r="I8" s="849">
        <v>1.3799999952316284</v>
      </c>
      <c r="J8" s="849">
        <v>200</v>
      </c>
      <c r="K8" s="850">
        <v>276</v>
      </c>
    </row>
    <row r="9" spans="1:11" ht="14.4" customHeight="1" x14ac:dyDescent="0.3">
      <c r="A9" s="831" t="s">
        <v>566</v>
      </c>
      <c r="B9" s="832" t="s">
        <v>567</v>
      </c>
      <c r="C9" s="835" t="s">
        <v>581</v>
      </c>
      <c r="D9" s="863" t="s">
        <v>582</v>
      </c>
      <c r="E9" s="835" t="s">
        <v>2148</v>
      </c>
      <c r="F9" s="863" t="s">
        <v>2149</v>
      </c>
      <c r="G9" s="835" t="s">
        <v>2158</v>
      </c>
      <c r="H9" s="835" t="s">
        <v>2159</v>
      </c>
      <c r="I9" s="849">
        <v>1.5166666507720947</v>
      </c>
      <c r="J9" s="849">
        <v>250</v>
      </c>
      <c r="K9" s="850">
        <v>379.57000732421875</v>
      </c>
    </row>
    <row r="10" spans="1:11" ht="14.4" customHeight="1" x14ac:dyDescent="0.3">
      <c r="A10" s="831" t="s">
        <v>566</v>
      </c>
      <c r="B10" s="832" t="s">
        <v>567</v>
      </c>
      <c r="C10" s="835" t="s">
        <v>581</v>
      </c>
      <c r="D10" s="863" t="s">
        <v>582</v>
      </c>
      <c r="E10" s="835" t="s">
        <v>2148</v>
      </c>
      <c r="F10" s="863" t="s">
        <v>2149</v>
      </c>
      <c r="G10" s="835" t="s">
        <v>2160</v>
      </c>
      <c r="H10" s="835" t="s">
        <v>2161</v>
      </c>
      <c r="I10" s="849">
        <v>2.0649999380111694</v>
      </c>
      <c r="J10" s="849">
        <v>600</v>
      </c>
      <c r="K10" s="850">
        <v>1239</v>
      </c>
    </row>
    <row r="11" spans="1:11" ht="14.4" customHeight="1" x14ac:dyDescent="0.3">
      <c r="A11" s="831" t="s">
        <v>566</v>
      </c>
      <c r="B11" s="832" t="s">
        <v>567</v>
      </c>
      <c r="C11" s="835" t="s">
        <v>581</v>
      </c>
      <c r="D11" s="863" t="s">
        <v>582</v>
      </c>
      <c r="E11" s="835" t="s">
        <v>2148</v>
      </c>
      <c r="F11" s="863" t="s">
        <v>2149</v>
      </c>
      <c r="G11" s="835" t="s">
        <v>2162</v>
      </c>
      <c r="H11" s="835" t="s">
        <v>2163</v>
      </c>
      <c r="I11" s="849">
        <v>3.3649998903274536</v>
      </c>
      <c r="J11" s="849">
        <v>600</v>
      </c>
      <c r="K11" s="850">
        <v>2019</v>
      </c>
    </row>
    <row r="12" spans="1:11" ht="14.4" customHeight="1" x14ac:dyDescent="0.3">
      <c r="A12" s="831" t="s">
        <v>566</v>
      </c>
      <c r="B12" s="832" t="s">
        <v>567</v>
      </c>
      <c r="C12" s="835" t="s">
        <v>581</v>
      </c>
      <c r="D12" s="863" t="s">
        <v>582</v>
      </c>
      <c r="E12" s="835" t="s">
        <v>2148</v>
      </c>
      <c r="F12" s="863" t="s">
        <v>2149</v>
      </c>
      <c r="G12" s="835" t="s">
        <v>2164</v>
      </c>
      <c r="H12" s="835" t="s">
        <v>2165</v>
      </c>
      <c r="I12" s="849">
        <v>8.119999885559082</v>
      </c>
      <c r="J12" s="849">
        <v>40</v>
      </c>
      <c r="K12" s="850">
        <v>324.80000305175781</v>
      </c>
    </row>
    <row r="13" spans="1:11" ht="14.4" customHeight="1" x14ac:dyDescent="0.3">
      <c r="A13" s="831" t="s">
        <v>566</v>
      </c>
      <c r="B13" s="832" t="s">
        <v>567</v>
      </c>
      <c r="C13" s="835" t="s">
        <v>581</v>
      </c>
      <c r="D13" s="863" t="s">
        <v>582</v>
      </c>
      <c r="E13" s="835" t="s">
        <v>2148</v>
      </c>
      <c r="F13" s="863" t="s">
        <v>2149</v>
      </c>
      <c r="G13" s="835" t="s">
        <v>2166</v>
      </c>
      <c r="H13" s="835" t="s">
        <v>2167</v>
      </c>
      <c r="I13" s="849">
        <v>8.3974997997283936</v>
      </c>
      <c r="J13" s="849">
        <v>66</v>
      </c>
      <c r="K13" s="850">
        <v>554.16000366210938</v>
      </c>
    </row>
    <row r="14" spans="1:11" ht="14.4" customHeight="1" x14ac:dyDescent="0.3">
      <c r="A14" s="831" t="s">
        <v>566</v>
      </c>
      <c r="B14" s="832" t="s">
        <v>567</v>
      </c>
      <c r="C14" s="835" t="s">
        <v>581</v>
      </c>
      <c r="D14" s="863" t="s">
        <v>582</v>
      </c>
      <c r="E14" s="835" t="s">
        <v>2148</v>
      </c>
      <c r="F14" s="863" t="s">
        <v>2149</v>
      </c>
      <c r="G14" s="835" t="s">
        <v>2168</v>
      </c>
      <c r="H14" s="835" t="s">
        <v>2169</v>
      </c>
      <c r="I14" s="849">
        <v>12.960000038146973</v>
      </c>
      <c r="J14" s="849">
        <v>24</v>
      </c>
      <c r="K14" s="850">
        <v>311.04000854492188</v>
      </c>
    </row>
    <row r="15" spans="1:11" ht="14.4" customHeight="1" x14ac:dyDescent="0.3">
      <c r="A15" s="831" t="s">
        <v>566</v>
      </c>
      <c r="B15" s="832" t="s">
        <v>567</v>
      </c>
      <c r="C15" s="835" t="s">
        <v>581</v>
      </c>
      <c r="D15" s="863" t="s">
        <v>582</v>
      </c>
      <c r="E15" s="835" t="s">
        <v>2148</v>
      </c>
      <c r="F15" s="863" t="s">
        <v>2149</v>
      </c>
      <c r="G15" s="835" t="s">
        <v>2170</v>
      </c>
      <c r="H15" s="835" t="s">
        <v>2171</v>
      </c>
      <c r="I15" s="849">
        <v>10.520000457763672</v>
      </c>
      <c r="J15" s="849">
        <v>110</v>
      </c>
      <c r="K15" s="850">
        <v>1157.1999816894531</v>
      </c>
    </row>
    <row r="16" spans="1:11" ht="14.4" customHeight="1" x14ac:dyDescent="0.3">
      <c r="A16" s="831" t="s">
        <v>566</v>
      </c>
      <c r="B16" s="832" t="s">
        <v>567</v>
      </c>
      <c r="C16" s="835" t="s">
        <v>581</v>
      </c>
      <c r="D16" s="863" t="s">
        <v>582</v>
      </c>
      <c r="E16" s="835" t="s">
        <v>2148</v>
      </c>
      <c r="F16" s="863" t="s">
        <v>2149</v>
      </c>
      <c r="G16" s="835" t="s">
        <v>2172</v>
      </c>
      <c r="H16" s="835" t="s">
        <v>2173</v>
      </c>
      <c r="I16" s="849">
        <v>13.229999542236328</v>
      </c>
      <c r="J16" s="849">
        <v>30</v>
      </c>
      <c r="K16" s="850">
        <v>396.89999389648437</v>
      </c>
    </row>
    <row r="17" spans="1:11" ht="14.4" customHeight="1" x14ac:dyDescent="0.3">
      <c r="A17" s="831" t="s">
        <v>566</v>
      </c>
      <c r="B17" s="832" t="s">
        <v>567</v>
      </c>
      <c r="C17" s="835" t="s">
        <v>581</v>
      </c>
      <c r="D17" s="863" t="s">
        <v>582</v>
      </c>
      <c r="E17" s="835" t="s">
        <v>2148</v>
      </c>
      <c r="F17" s="863" t="s">
        <v>2149</v>
      </c>
      <c r="G17" s="835" t="s">
        <v>2174</v>
      </c>
      <c r="H17" s="835" t="s">
        <v>2175</v>
      </c>
      <c r="I17" s="849">
        <v>96.183334350585937</v>
      </c>
      <c r="J17" s="849">
        <v>4</v>
      </c>
      <c r="K17" s="850">
        <v>384.72000122070312</v>
      </c>
    </row>
    <row r="18" spans="1:11" ht="14.4" customHeight="1" x14ac:dyDescent="0.3">
      <c r="A18" s="831" t="s">
        <v>566</v>
      </c>
      <c r="B18" s="832" t="s">
        <v>567</v>
      </c>
      <c r="C18" s="835" t="s">
        <v>581</v>
      </c>
      <c r="D18" s="863" t="s">
        <v>582</v>
      </c>
      <c r="E18" s="835" t="s">
        <v>2148</v>
      </c>
      <c r="F18" s="863" t="s">
        <v>2149</v>
      </c>
      <c r="G18" s="835" t="s">
        <v>2176</v>
      </c>
      <c r="H18" s="835" t="s">
        <v>2177</v>
      </c>
      <c r="I18" s="849">
        <v>14.649999618530273</v>
      </c>
      <c r="J18" s="849">
        <v>15</v>
      </c>
      <c r="K18" s="850">
        <v>219.82000732421875</v>
      </c>
    </row>
    <row r="19" spans="1:11" ht="14.4" customHeight="1" x14ac:dyDescent="0.3">
      <c r="A19" s="831" t="s">
        <v>566</v>
      </c>
      <c r="B19" s="832" t="s">
        <v>567</v>
      </c>
      <c r="C19" s="835" t="s">
        <v>581</v>
      </c>
      <c r="D19" s="863" t="s">
        <v>582</v>
      </c>
      <c r="E19" s="835" t="s">
        <v>2148</v>
      </c>
      <c r="F19" s="863" t="s">
        <v>2149</v>
      </c>
      <c r="G19" s="835" t="s">
        <v>2178</v>
      </c>
      <c r="H19" s="835" t="s">
        <v>2179</v>
      </c>
      <c r="I19" s="849">
        <v>72.220001220703125</v>
      </c>
      <c r="J19" s="849">
        <v>1</v>
      </c>
      <c r="K19" s="850">
        <v>72.220001220703125</v>
      </c>
    </row>
    <row r="20" spans="1:11" ht="14.4" customHeight="1" x14ac:dyDescent="0.3">
      <c r="A20" s="831" t="s">
        <v>566</v>
      </c>
      <c r="B20" s="832" t="s">
        <v>567</v>
      </c>
      <c r="C20" s="835" t="s">
        <v>581</v>
      </c>
      <c r="D20" s="863" t="s">
        <v>582</v>
      </c>
      <c r="E20" s="835" t="s">
        <v>2148</v>
      </c>
      <c r="F20" s="863" t="s">
        <v>2149</v>
      </c>
      <c r="G20" s="835" t="s">
        <v>2180</v>
      </c>
      <c r="H20" s="835" t="s">
        <v>2181</v>
      </c>
      <c r="I20" s="849">
        <v>105.45999908447266</v>
      </c>
      <c r="J20" s="849">
        <v>1</v>
      </c>
      <c r="K20" s="850">
        <v>105.45999908447266</v>
      </c>
    </row>
    <row r="21" spans="1:11" ht="14.4" customHeight="1" x14ac:dyDescent="0.3">
      <c r="A21" s="831" t="s">
        <v>566</v>
      </c>
      <c r="B21" s="832" t="s">
        <v>567</v>
      </c>
      <c r="C21" s="835" t="s">
        <v>581</v>
      </c>
      <c r="D21" s="863" t="s">
        <v>582</v>
      </c>
      <c r="E21" s="835" t="s">
        <v>2148</v>
      </c>
      <c r="F21" s="863" t="s">
        <v>2149</v>
      </c>
      <c r="G21" s="835" t="s">
        <v>2182</v>
      </c>
      <c r="H21" s="835" t="s">
        <v>2183</v>
      </c>
      <c r="I21" s="849">
        <v>112.52999877929687</v>
      </c>
      <c r="J21" s="849">
        <v>5</v>
      </c>
      <c r="K21" s="850">
        <v>562.64999389648437</v>
      </c>
    </row>
    <row r="22" spans="1:11" ht="14.4" customHeight="1" x14ac:dyDescent="0.3">
      <c r="A22" s="831" t="s">
        <v>566</v>
      </c>
      <c r="B22" s="832" t="s">
        <v>567</v>
      </c>
      <c r="C22" s="835" t="s">
        <v>581</v>
      </c>
      <c r="D22" s="863" t="s">
        <v>582</v>
      </c>
      <c r="E22" s="835" t="s">
        <v>2148</v>
      </c>
      <c r="F22" s="863" t="s">
        <v>2149</v>
      </c>
      <c r="G22" s="835" t="s">
        <v>2184</v>
      </c>
      <c r="H22" s="835" t="s">
        <v>2185</v>
      </c>
      <c r="I22" s="849">
        <v>39.099998474121094</v>
      </c>
      <c r="J22" s="849">
        <v>10</v>
      </c>
      <c r="K22" s="850">
        <v>391</v>
      </c>
    </row>
    <row r="23" spans="1:11" ht="14.4" customHeight="1" x14ac:dyDescent="0.3">
      <c r="A23" s="831" t="s">
        <v>566</v>
      </c>
      <c r="B23" s="832" t="s">
        <v>567</v>
      </c>
      <c r="C23" s="835" t="s">
        <v>581</v>
      </c>
      <c r="D23" s="863" t="s">
        <v>582</v>
      </c>
      <c r="E23" s="835" t="s">
        <v>2148</v>
      </c>
      <c r="F23" s="863" t="s">
        <v>2149</v>
      </c>
      <c r="G23" s="835" t="s">
        <v>2186</v>
      </c>
      <c r="H23" s="835" t="s">
        <v>2187</v>
      </c>
      <c r="I23" s="849">
        <v>12.010000228881836</v>
      </c>
      <c r="J23" s="849">
        <v>25</v>
      </c>
      <c r="K23" s="850">
        <v>300.44000244140625</v>
      </c>
    </row>
    <row r="24" spans="1:11" ht="14.4" customHeight="1" x14ac:dyDescent="0.3">
      <c r="A24" s="831" t="s">
        <v>566</v>
      </c>
      <c r="B24" s="832" t="s">
        <v>567</v>
      </c>
      <c r="C24" s="835" t="s">
        <v>581</v>
      </c>
      <c r="D24" s="863" t="s">
        <v>582</v>
      </c>
      <c r="E24" s="835" t="s">
        <v>2148</v>
      </c>
      <c r="F24" s="863" t="s">
        <v>2149</v>
      </c>
      <c r="G24" s="835" t="s">
        <v>2188</v>
      </c>
      <c r="H24" s="835" t="s">
        <v>2189</v>
      </c>
      <c r="I24" s="849">
        <v>0.66666668653488159</v>
      </c>
      <c r="J24" s="849">
        <v>1500</v>
      </c>
      <c r="K24" s="850">
        <v>1000</v>
      </c>
    </row>
    <row r="25" spans="1:11" ht="14.4" customHeight="1" x14ac:dyDescent="0.3">
      <c r="A25" s="831" t="s">
        <v>566</v>
      </c>
      <c r="B25" s="832" t="s">
        <v>567</v>
      </c>
      <c r="C25" s="835" t="s">
        <v>581</v>
      </c>
      <c r="D25" s="863" t="s">
        <v>582</v>
      </c>
      <c r="E25" s="835" t="s">
        <v>2148</v>
      </c>
      <c r="F25" s="863" t="s">
        <v>2149</v>
      </c>
      <c r="G25" s="835" t="s">
        <v>2190</v>
      </c>
      <c r="H25" s="835" t="s">
        <v>2191</v>
      </c>
      <c r="I25" s="849">
        <v>27.87799949645996</v>
      </c>
      <c r="J25" s="849">
        <v>18</v>
      </c>
      <c r="K25" s="850">
        <v>501.80998992919922</v>
      </c>
    </row>
    <row r="26" spans="1:11" ht="14.4" customHeight="1" x14ac:dyDescent="0.3">
      <c r="A26" s="831" t="s">
        <v>566</v>
      </c>
      <c r="B26" s="832" t="s">
        <v>567</v>
      </c>
      <c r="C26" s="835" t="s">
        <v>581</v>
      </c>
      <c r="D26" s="863" t="s">
        <v>582</v>
      </c>
      <c r="E26" s="835" t="s">
        <v>2148</v>
      </c>
      <c r="F26" s="863" t="s">
        <v>2149</v>
      </c>
      <c r="G26" s="835" t="s">
        <v>2192</v>
      </c>
      <c r="H26" s="835" t="s">
        <v>2193</v>
      </c>
      <c r="I26" s="849">
        <v>28.729999542236328</v>
      </c>
      <c r="J26" s="849">
        <v>24</v>
      </c>
      <c r="K26" s="850">
        <v>689.52001953125</v>
      </c>
    </row>
    <row r="27" spans="1:11" ht="14.4" customHeight="1" x14ac:dyDescent="0.3">
      <c r="A27" s="831" t="s">
        <v>566</v>
      </c>
      <c r="B27" s="832" t="s">
        <v>567</v>
      </c>
      <c r="C27" s="835" t="s">
        <v>581</v>
      </c>
      <c r="D27" s="863" t="s">
        <v>582</v>
      </c>
      <c r="E27" s="835" t="s">
        <v>2194</v>
      </c>
      <c r="F27" s="863" t="s">
        <v>2195</v>
      </c>
      <c r="G27" s="835" t="s">
        <v>2196</v>
      </c>
      <c r="H27" s="835" t="s">
        <v>2197</v>
      </c>
      <c r="I27" s="849">
        <v>1.9999999552965164E-2</v>
      </c>
      <c r="J27" s="849">
        <v>330</v>
      </c>
      <c r="K27" s="850">
        <v>6.6000000238418579</v>
      </c>
    </row>
    <row r="28" spans="1:11" ht="14.4" customHeight="1" x14ac:dyDescent="0.3">
      <c r="A28" s="831" t="s">
        <v>566</v>
      </c>
      <c r="B28" s="832" t="s">
        <v>567</v>
      </c>
      <c r="C28" s="835" t="s">
        <v>581</v>
      </c>
      <c r="D28" s="863" t="s">
        <v>582</v>
      </c>
      <c r="E28" s="835" t="s">
        <v>2194</v>
      </c>
      <c r="F28" s="863" t="s">
        <v>2195</v>
      </c>
      <c r="G28" s="835" t="s">
        <v>2198</v>
      </c>
      <c r="H28" s="835" t="s">
        <v>2199</v>
      </c>
      <c r="I28" s="849">
        <v>3.4650000333786011</v>
      </c>
      <c r="J28" s="849">
        <v>80</v>
      </c>
      <c r="K28" s="850">
        <v>277.19999694824219</v>
      </c>
    </row>
    <row r="29" spans="1:11" ht="14.4" customHeight="1" x14ac:dyDescent="0.3">
      <c r="A29" s="831" t="s">
        <v>566</v>
      </c>
      <c r="B29" s="832" t="s">
        <v>567</v>
      </c>
      <c r="C29" s="835" t="s">
        <v>581</v>
      </c>
      <c r="D29" s="863" t="s">
        <v>582</v>
      </c>
      <c r="E29" s="835" t="s">
        <v>2194</v>
      </c>
      <c r="F29" s="863" t="s">
        <v>2195</v>
      </c>
      <c r="G29" s="835" t="s">
        <v>2200</v>
      </c>
      <c r="H29" s="835" t="s">
        <v>2201</v>
      </c>
      <c r="I29" s="849">
        <v>3.3850001096725464</v>
      </c>
      <c r="J29" s="849">
        <v>80</v>
      </c>
      <c r="K29" s="850">
        <v>270.80000305175781</v>
      </c>
    </row>
    <row r="30" spans="1:11" ht="14.4" customHeight="1" x14ac:dyDescent="0.3">
      <c r="A30" s="831" t="s">
        <v>566</v>
      </c>
      <c r="B30" s="832" t="s">
        <v>567</v>
      </c>
      <c r="C30" s="835" t="s">
        <v>581</v>
      </c>
      <c r="D30" s="863" t="s">
        <v>582</v>
      </c>
      <c r="E30" s="835" t="s">
        <v>2194</v>
      </c>
      <c r="F30" s="863" t="s">
        <v>2195</v>
      </c>
      <c r="G30" s="835" t="s">
        <v>2202</v>
      </c>
      <c r="H30" s="835" t="s">
        <v>2203</v>
      </c>
      <c r="I30" s="849">
        <v>21.899999618530273</v>
      </c>
      <c r="J30" s="849">
        <v>100</v>
      </c>
      <c r="K30" s="850">
        <v>2190.1500244140625</v>
      </c>
    </row>
    <row r="31" spans="1:11" ht="14.4" customHeight="1" x14ac:dyDescent="0.3">
      <c r="A31" s="831" t="s">
        <v>566</v>
      </c>
      <c r="B31" s="832" t="s">
        <v>567</v>
      </c>
      <c r="C31" s="835" t="s">
        <v>581</v>
      </c>
      <c r="D31" s="863" t="s">
        <v>582</v>
      </c>
      <c r="E31" s="835" t="s">
        <v>2194</v>
      </c>
      <c r="F31" s="863" t="s">
        <v>2195</v>
      </c>
      <c r="G31" s="835" t="s">
        <v>2204</v>
      </c>
      <c r="H31" s="835" t="s">
        <v>2205</v>
      </c>
      <c r="I31" s="849">
        <v>17.979999542236328</v>
      </c>
      <c r="J31" s="849">
        <v>100</v>
      </c>
      <c r="K31" s="850">
        <v>1798</v>
      </c>
    </row>
    <row r="32" spans="1:11" ht="14.4" customHeight="1" x14ac:dyDescent="0.3">
      <c r="A32" s="831" t="s">
        <v>566</v>
      </c>
      <c r="B32" s="832" t="s">
        <v>567</v>
      </c>
      <c r="C32" s="835" t="s">
        <v>581</v>
      </c>
      <c r="D32" s="863" t="s">
        <v>582</v>
      </c>
      <c r="E32" s="835" t="s">
        <v>2194</v>
      </c>
      <c r="F32" s="863" t="s">
        <v>2195</v>
      </c>
      <c r="G32" s="835" t="s">
        <v>2206</v>
      </c>
      <c r="H32" s="835" t="s">
        <v>2207</v>
      </c>
      <c r="I32" s="849">
        <v>13.201666514078775</v>
      </c>
      <c r="J32" s="849">
        <v>120</v>
      </c>
      <c r="K32" s="850">
        <v>1584.2000122070312</v>
      </c>
    </row>
    <row r="33" spans="1:11" ht="14.4" customHeight="1" x14ac:dyDescent="0.3">
      <c r="A33" s="831" t="s">
        <v>566</v>
      </c>
      <c r="B33" s="832" t="s">
        <v>567</v>
      </c>
      <c r="C33" s="835" t="s">
        <v>581</v>
      </c>
      <c r="D33" s="863" t="s">
        <v>582</v>
      </c>
      <c r="E33" s="835" t="s">
        <v>2194</v>
      </c>
      <c r="F33" s="863" t="s">
        <v>2195</v>
      </c>
      <c r="G33" s="835" t="s">
        <v>2208</v>
      </c>
      <c r="H33" s="835" t="s">
        <v>2209</v>
      </c>
      <c r="I33" s="849">
        <v>13.199999809265137</v>
      </c>
      <c r="J33" s="849">
        <v>10</v>
      </c>
      <c r="K33" s="850">
        <v>132</v>
      </c>
    </row>
    <row r="34" spans="1:11" ht="14.4" customHeight="1" x14ac:dyDescent="0.3">
      <c r="A34" s="831" t="s">
        <v>566</v>
      </c>
      <c r="B34" s="832" t="s">
        <v>567</v>
      </c>
      <c r="C34" s="835" t="s">
        <v>581</v>
      </c>
      <c r="D34" s="863" t="s">
        <v>582</v>
      </c>
      <c r="E34" s="835" t="s">
        <v>2194</v>
      </c>
      <c r="F34" s="863" t="s">
        <v>2195</v>
      </c>
      <c r="G34" s="835" t="s">
        <v>2210</v>
      </c>
      <c r="H34" s="835" t="s">
        <v>2211</v>
      </c>
      <c r="I34" s="849">
        <v>22.989999771118164</v>
      </c>
      <c r="J34" s="849">
        <v>10</v>
      </c>
      <c r="K34" s="850">
        <v>229.89999389648437</v>
      </c>
    </row>
    <row r="35" spans="1:11" ht="14.4" customHeight="1" x14ac:dyDescent="0.3">
      <c r="A35" s="831" t="s">
        <v>566</v>
      </c>
      <c r="B35" s="832" t="s">
        <v>567</v>
      </c>
      <c r="C35" s="835" t="s">
        <v>581</v>
      </c>
      <c r="D35" s="863" t="s">
        <v>582</v>
      </c>
      <c r="E35" s="835" t="s">
        <v>2194</v>
      </c>
      <c r="F35" s="863" t="s">
        <v>2195</v>
      </c>
      <c r="G35" s="835" t="s">
        <v>2212</v>
      </c>
      <c r="H35" s="835" t="s">
        <v>2213</v>
      </c>
      <c r="I35" s="849">
        <v>22.870000839233398</v>
      </c>
      <c r="J35" s="849">
        <v>12</v>
      </c>
      <c r="K35" s="850">
        <v>274.39999389648437</v>
      </c>
    </row>
    <row r="36" spans="1:11" ht="14.4" customHeight="1" x14ac:dyDescent="0.3">
      <c r="A36" s="831" t="s">
        <v>566</v>
      </c>
      <c r="B36" s="832" t="s">
        <v>567</v>
      </c>
      <c r="C36" s="835" t="s">
        <v>581</v>
      </c>
      <c r="D36" s="863" t="s">
        <v>582</v>
      </c>
      <c r="E36" s="835" t="s">
        <v>2194</v>
      </c>
      <c r="F36" s="863" t="s">
        <v>2195</v>
      </c>
      <c r="G36" s="835" t="s">
        <v>2214</v>
      </c>
      <c r="H36" s="835" t="s">
        <v>2215</v>
      </c>
      <c r="I36" s="849">
        <v>9.4399995803833008</v>
      </c>
      <c r="J36" s="849">
        <v>100</v>
      </c>
      <c r="K36" s="850">
        <v>944</v>
      </c>
    </row>
    <row r="37" spans="1:11" ht="14.4" customHeight="1" x14ac:dyDescent="0.3">
      <c r="A37" s="831" t="s">
        <v>566</v>
      </c>
      <c r="B37" s="832" t="s">
        <v>567</v>
      </c>
      <c r="C37" s="835" t="s">
        <v>581</v>
      </c>
      <c r="D37" s="863" t="s">
        <v>582</v>
      </c>
      <c r="E37" s="835" t="s">
        <v>2194</v>
      </c>
      <c r="F37" s="863" t="s">
        <v>2195</v>
      </c>
      <c r="G37" s="835" t="s">
        <v>2216</v>
      </c>
      <c r="H37" s="835" t="s">
        <v>2217</v>
      </c>
      <c r="I37" s="849">
        <v>1.9350000023841858</v>
      </c>
      <c r="J37" s="849">
        <v>200</v>
      </c>
      <c r="K37" s="850">
        <v>387.02999877929687</v>
      </c>
    </row>
    <row r="38" spans="1:11" ht="14.4" customHeight="1" x14ac:dyDescent="0.3">
      <c r="A38" s="831" t="s">
        <v>566</v>
      </c>
      <c r="B38" s="832" t="s">
        <v>567</v>
      </c>
      <c r="C38" s="835" t="s">
        <v>581</v>
      </c>
      <c r="D38" s="863" t="s">
        <v>582</v>
      </c>
      <c r="E38" s="835" t="s">
        <v>2194</v>
      </c>
      <c r="F38" s="863" t="s">
        <v>2195</v>
      </c>
      <c r="G38" s="835" t="s">
        <v>2218</v>
      </c>
      <c r="H38" s="835" t="s">
        <v>2219</v>
      </c>
      <c r="I38" s="849">
        <v>528.22998046875</v>
      </c>
      <c r="J38" s="849">
        <v>1</v>
      </c>
      <c r="K38" s="850">
        <v>528.22998046875</v>
      </c>
    </row>
    <row r="39" spans="1:11" ht="14.4" customHeight="1" x14ac:dyDescent="0.3">
      <c r="A39" s="831" t="s">
        <v>566</v>
      </c>
      <c r="B39" s="832" t="s">
        <v>567</v>
      </c>
      <c r="C39" s="835" t="s">
        <v>581</v>
      </c>
      <c r="D39" s="863" t="s">
        <v>582</v>
      </c>
      <c r="E39" s="835" t="s">
        <v>2194</v>
      </c>
      <c r="F39" s="863" t="s">
        <v>2195</v>
      </c>
      <c r="G39" s="835" t="s">
        <v>2220</v>
      </c>
      <c r="H39" s="835" t="s">
        <v>2221</v>
      </c>
      <c r="I39" s="849">
        <v>11.737499713897705</v>
      </c>
      <c r="J39" s="849">
        <v>40</v>
      </c>
      <c r="K39" s="850">
        <v>469.50000762939453</v>
      </c>
    </row>
    <row r="40" spans="1:11" ht="14.4" customHeight="1" x14ac:dyDescent="0.3">
      <c r="A40" s="831" t="s">
        <v>566</v>
      </c>
      <c r="B40" s="832" t="s">
        <v>567</v>
      </c>
      <c r="C40" s="835" t="s">
        <v>581</v>
      </c>
      <c r="D40" s="863" t="s">
        <v>582</v>
      </c>
      <c r="E40" s="835" t="s">
        <v>2194</v>
      </c>
      <c r="F40" s="863" t="s">
        <v>2195</v>
      </c>
      <c r="G40" s="835" t="s">
        <v>2222</v>
      </c>
      <c r="H40" s="835" t="s">
        <v>2223</v>
      </c>
      <c r="I40" s="849">
        <v>13.310000419616699</v>
      </c>
      <c r="J40" s="849">
        <v>5</v>
      </c>
      <c r="K40" s="850">
        <v>66.550003051757812</v>
      </c>
    </row>
    <row r="41" spans="1:11" ht="14.4" customHeight="1" x14ac:dyDescent="0.3">
      <c r="A41" s="831" t="s">
        <v>566</v>
      </c>
      <c r="B41" s="832" t="s">
        <v>567</v>
      </c>
      <c r="C41" s="835" t="s">
        <v>581</v>
      </c>
      <c r="D41" s="863" t="s">
        <v>582</v>
      </c>
      <c r="E41" s="835" t="s">
        <v>2194</v>
      </c>
      <c r="F41" s="863" t="s">
        <v>2195</v>
      </c>
      <c r="G41" s="835" t="s">
        <v>2224</v>
      </c>
      <c r="H41" s="835" t="s">
        <v>2225</v>
      </c>
      <c r="I41" s="849">
        <v>2.2899999618530273</v>
      </c>
      <c r="J41" s="849">
        <v>80</v>
      </c>
      <c r="K41" s="850">
        <v>183.19999694824219</v>
      </c>
    </row>
    <row r="42" spans="1:11" ht="14.4" customHeight="1" x14ac:dyDescent="0.3">
      <c r="A42" s="831" t="s">
        <v>566</v>
      </c>
      <c r="B42" s="832" t="s">
        <v>567</v>
      </c>
      <c r="C42" s="835" t="s">
        <v>581</v>
      </c>
      <c r="D42" s="863" t="s">
        <v>582</v>
      </c>
      <c r="E42" s="835" t="s">
        <v>2194</v>
      </c>
      <c r="F42" s="863" t="s">
        <v>2195</v>
      </c>
      <c r="G42" s="835" t="s">
        <v>2226</v>
      </c>
      <c r="H42" s="835" t="s">
        <v>2227</v>
      </c>
      <c r="I42" s="849">
        <v>9.1999998092651367</v>
      </c>
      <c r="J42" s="849">
        <v>200</v>
      </c>
      <c r="K42" s="850">
        <v>1840</v>
      </c>
    </row>
    <row r="43" spans="1:11" ht="14.4" customHeight="1" x14ac:dyDescent="0.3">
      <c r="A43" s="831" t="s">
        <v>566</v>
      </c>
      <c r="B43" s="832" t="s">
        <v>567</v>
      </c>
      <c r="C43" s="835" t="s">
        <v>581</v>
      </c>
      <c r="D43" s="863" t="s">
        <v>582</v>
      </c>
      <c r="E43" s="835" t="s">
        <v>2194</v>
      </c>
      <c r="F43" s="863" t="s">
        <v>2195</v>
      </c>
      <c r="G43" s="835" t="s">
        <v>2228</v>
      </c>
      <c r="H43" s="835" t="s">
        <v>2229</v>
      </c>
      <c r="I43" s="849">
        <v>6.2899999618530273</v>
      </c>
      <c r="J43" s="849">
        <v>20</v>
      </c>
      <c r="K43" s="850">
        <v>125.80000305175781</v>
      </c>
    </row>
    <row r="44" spans="1:11" ht="14.4" customHeight="1" x14ac:dyDescent="0.3">
      <c r="A44" s="831" t="s">
        <v>566</v>
      </c>
      <c r="B44" s="832" t="s">
        <v>567</v>
      </c>
      <c r="C44" s="835" t="s">
        <v>581</v>
      </c>
      <c r="D44" s="863" t="s">
        <v>582</v>
      </c>
      <c r="E44" s="835" t="s">
        <v>2194</v>
      </c>
      <c r="F44" s="863" t="s">
        <v>2195</v>
      </c>
      <c r="G44" s="835" t="s">
        <v>2230</v>
      </c>
      <c r="H44" s="835" t="s">
        <v>2231</v>
      </c>
      <c r="I44" s="849">
        <v>172.5</v>
      </c>
      <c r="J44" s="849">
        <v>1</v>
      </c>
      <c r="K44" s="850">
        <v>172.5</v>
      </c>
    </row>
    <row r="45" spans="1:11" ht="14.4" customHeight="1" x14ac:dyDescent="0.3">
      <c r="A45" s="831" t="s">
        <v>566</v>
      </c>
      <c r="B45" s="832" t="s">
        <v>567</v>
      </c>
      <c r="C45" s="835" t="s">
        <v>581</v>
      </c>
      <c r="D45" s="863" t="s">
        <v>582</v>
      </c>
      <c r="E45" s="835" t="s">
        <v>2194</v>
      </c>
      <c r="F45" s="863" t="s">
        <v>2195</v>
      </c>
      <c r="G45" s="835" t="s">
        <v>2232</v>
      </c>
      <c r="H45" s="835" t="s">
        <v>2233</v>
      </c>
      <c r="I45" s="849">
        <v>6.1749999523162842</v>
      </c>
      <c r="J45" s="849">
        <v>60</v>
      </c>
      <c r="K45" s="850">
        <v>370.5</v>
      </c>
    </row>
    <row r="46" spans="1:11" ht="14.4" customHeight="1" x14ac:dyDescent="0.3">
      <c r="A46" s="831" t="s">
        <v>566</v>
      </c>
      <c r="B46" s="832" t="s">
        <v>567</v>
      </c>
      <c r="C46" s="835" t="s">
        <v>581</v>
      </c>
      <c r="D46" s="863" t="s">
        <v>582</v>
      </c>
      <c r="E46" s="835" t="s">
        <v>2194</v>
      </c>
      <c r="F46" s="863" t="s">
        <v>2195</v>
      </c>
      <c r="G46" s="835" t="s">
        <v>2232</v>
      </c>
      <c r="H46" s="835" t="s">
        <v>2234</v>
      </c>
      <c r="I46" s="849">
        <v>6.1725000143051147</v>
      </c>
      <c r="J46" s="849">
        <v>100</v>
      </c>
      <c r="K46" s="850">
        <v>617.20001220703125</v>
      </c>
    </row>
    <row r="47" spans="1:11" ht="14.4" customHeight="1" x14ac:dyDescent="0.3">
      <c r="A47" s="831" t="s">
        <v>566</v>
      </c>
      <c r="B47" s="832" t="s">
        <v>567</v>
      </c>
      <c r="C47" s="835" t="s">
        <v>581</v>
      </c>
      <c r="D47" s="863" t="s">
        <v>582</v>
      </c>
      <c r="E47" s="835" t="s">
        <v>2194</v>
      </c>
      <c r="F47" s="863" t="s">
        <v>2195</v>
      </c>
      <c r="G47" s="835" t="s">
        <v>2235</v>
      </c>
      <c r="H47" s="835" t="s">
        <v>2236</v>
      </c>
      <c r="I47" s="849">
        <v>1.0880000352859498</v>
      </c>
      <c r="J47" s="849">
        <v>1200</v>
      </c>
      <c r="K47" s="850">
        <v>1305</v>
      </c>
    </row>
    <row r="48" spans="1:11" ht="14.4" customHeight="1" x14ac:dyDescent="0.3">
      <c r="A48" s="831" t="s">
        <v>566</v>
      </c>
      <c r="B48" s="832" t="s">
        <v>567</v>
      </c>
      <c r="C48" s="835" t="s">
        <v>581</v>
      </c>
      <c r="D48" s="863" t="s">
        <v>582</v>
      </c>
      <c r="E48" s="835" t="s">
        <v>2194</v>
      </c>
      <c r="F48" s="863" t="s">
        <v>2195</v>
      </c>
      <c r="G48" s="835" t="s">
        <v>2237</v>
      </c>
      <c r="H48" s="835" t="s">
        <v>2238</v>
      </c>
      <c r="I48" s="849">
        <v>0.47499999403953552</v>
      </c>
      <c r="J48" s="849">
        <v>2000</v>
      </c>
      <c r="K48" s="850">
        <v>950</v>
      </c>
    </row>
    <row r="49" spans="1:11" ht="14.4" customHeight="1" x14ac:dyDescent="0.3">
      <c r="A49" s="831" t="s">
        <v>566</v>
      </c>
      <c r="B49" s="832" t="s">
        <v>567</v>
      </c>
      <c r="C49" s="835" t="s">
        <v>581</v>
      </c>
      <c r="D49" s="863" t="s">
        <v>582</v>
      </c>
      <c r="E49" s="835" t="s">
        <v>2194</v>
      </c>
      <c r="F49" s="863" t="s">
        <v>2195</v>
      </c>
      <c r="G49" s="835" t="s">
        <v>2239</v>
      </c>
      <c r="H49" s="835" t="s">
        <v>2240</v>
      </c>
      <c r="I49" s="849">
        <v>1.6649999618530273</v>
      </c>
      <c r="J49" s="849">
        <v>300</v>
      </c>
      <c r="K49" s="850">
        <v>500.5</v>
      </c>
    </row>
    <row r="50" spans="1:11" ht="14.4" customHeight="1" x14ac:dyDescent="0.3">
      <c r="A50" s="831" t="s">
        <v>566</v>
      </c>
      <c r="B50" s="832" t="s">
        <v>567</v>
      </c>
      <c r="C50" s="835" t="s">
        <v>581</v>
      </c>
      <c r="D50" s="863" t="s">
        <v>582</v>
      </c>
      <c r="E50" s="835" t="s">
        <v>2194</v>
      </c>
      <c r="F50" s="863" t="s">
        <v>2195</v>
      </c>
      <c r="G50" s="835" t="s">
        <v>2241</v>
      </c>
      <c r="H50" s="835" t="s">
        <v>2242</v>
      </c>
      <c r="I50" s="849">
        <v>0.67000001668930054</v>
      </c>
      <c r="J50" s="849">
        <v>900</v>
      </c>
      <c r="K50" s="850">
        <v>603</v>
      </c>
    </row>
    <row r="51" spans="1:11" ht="14.4" customHeight="1" x14ac:dyDescent="0.3">
      <c r="A51" s="831" t="s">
        <v>566</v>
      </c>
      <c r="B51" s="832" t="s">
        <v>567</v>
      </c>
      <c r="C51" s="835" t="s">
        <v>581</v>
      </c>
      <c r="D51" s="863" t="s">
        <v>582</v>
      </c>
      <c r="E51" s="835" t="s">
        <v>2194</v>
      </c>
      <c r="F51" s="863" t="s">
        <v>2195</v>
      </c>
      <c r="G51" s="835" t="s">
        <v>2243</v>
      </c>
      <c r="H51" s="835" t="s">
        <v>2244</v>
      </c>
      <c r="I51" s="849">
        <v>1.5499999523162842</v>
      </c>
      <c r="J51" s="849">
        <v>200</v>
      </c>
      <c r="K51" s="850">
        <v>310</v>
      </c>
    </row>
    <row r="52" spans="1:11" ht="14.4" customHeight="1" x14ac:dyDescent="0.3">
      <c r="A52" s="831" t="s">
        <v>566</v>
      </c>
      <c r="B52" s="832" t="s">
        <v>567</v>
      </c>
      <c r="C52" s="835" t="s">
        <v>581</v>
      </c>
      <c r="D52" s="863" t="s">
        <v>582</v>
      </c>
      <c r="E52" s="835" t="s">
        <v>2194</v>
      </c>
      <c r="F52" s="863" t="s">
        <v>2195</v>
      </c>
      <c r="G52" s="835" t="s">
        <v>2245</v>
      </c>
      <c r="H52" s="835" t="s">
        <v>2246</v>
      </c>
      <c r="I52" s="849">
        <v>2.1760000705718996</v>
      </c>
      <c r="J52" s="849">
        <v>900</v>
      </c>
      <c r="K52" s="850">
        <v>1958</v>
      </c>
    </row>
    <row r="53" spans="1:11" ht="14.4" customHeight="1" x14ac:dyDescent="0.3">
      <c r="A53" s="831" t="s">
        <v>566</v>
      </c>
      <c r="B53" s="832" t="s">
        <v>567</v>
      </c>
      <c r="C53" s="835" t="s">
        <v>581</v>
      </c>
      <c r="D53" s="863" t="s">
        <v>582</v>
      </c>
      <c r="E53" s="835" t="s">
        <v>2194</v>
      </c>
      <c r="F53" s="863" t="s">
        <v>2195</v>
      </c>
      <c r="G53" s="835" t="s">
        <v>2247</v>
      </c>
      <c r="H53" s="835" t="s">
        <v>2248</v>
      </c>
      <c r="I53" s="849">
        <v>2.1800000667572021</v>
      </c>
      <c r="J53" s="849">
        <v>100</v>
      </c>
      <c r="K53" s="850">
        <v>218</v>
      </c>
    </row>
    <row r="54" spans="1:11" ht="14.4" customHeight="1" x14ac:dyDescent="0.3">
      <c r="A54" s="831" t="s">
        <v>566</v>
      </c>
      <c r="B54" s="832" t="s">
        <v>567</v>
      </c>
      <c r="C54" s="835" t="s">
        <v>581</v>
      </c>
      <c r="D54" s="863" t="s">
        <v>582</v>
      </c>
      <c r="E54" s="835" t="s">
        <v>2194</v>
      </c>
      <c r="F54" s="863" t="s">
        <v>2195</v>
      </c>
      <c r="G54" s="835" t="s">
        <v>2249</v>
      </c>
      <c r="H54" s="835" t="s">
        <v>2250</v>
      </c>
      <c r="I54" s="849">
        <v>35.090000152587891</v>
      </c>
      <c r="J54" s="849">
        <v>2</v>
      </c>
      <c r="K54" s="850">
        <v>70.180000305175781</v>
      </c>
    </row>
    <row r="55" spans="1:11" ht="14.4" customHeight="1" x14ac:dyDescent="0.3">
      <c r="A55" s="831" t="s">
        <v>566</v>
      </c>
      <c r="B55" s="832" t="s">
        <v>567</v>
      </c>
      <c r="C55" s="835" t="s">
        <v>581</v>
      </c>
      <c r="D55" s="863" t="s">
        <v>582</v>
      </c>
      <c r="E55" s="835" t="s">
        <v>2194</v>
      </c>
      <c r="F55" s="863" t="s">
        <v>2195</v>
      </c>
      <c r="G55" s="835" t="s">
        <v>2251</v>
      </c>
      <c r="H55" s="835" t="s">
        <v>2252</v>
      </c>
      <c r="I55" s="849">
        <v>1.4199999570846558</v>
      </c>
      <c r="J55" s="849">
        <v>200</v>
      </c>
      <c r="K55" s="850">
        <v>284.64999389648437</v>
      </c>
    </row>
    <row r="56" spans="1:11" ht="14.4" customHeight="1" x14ac:dyDescent="0.3">
      <c r="A56" s="831" t="s">
        <v>566</v>
      </c>
      <c r="B56" s="832" t="s">
        <v>567</v>
      </c>
      <c r="C56" s="835" t="s">
        <v>581</v>
      </c>
      <c r="D56" s="863" t="s">
        <v>582</v>
      </c>
      <c r="E56" s="835" t="s">
        <v>2194</v>
      </c>
      <c r="F56" s="863" t="s">
        <v>2195</v>
      </c>
      <c r="G56" s="835" t="s">
        <v>2253</v>
      </c>
      <c r="H56" s="835" t="s">
        <v>2254</v>
      </c>
      <c r="I56" s="849">
        <v>0.47333332896232605</v>
      </c>
      <c r="J56" s="849">
        <v>400</v>
      </c>
      <c r="K56" s="850">
        <v>189</v>
      </c>
    </row>
    <row r="57" spans="1:11" ht="14.4" customHeight="1" x14ac:dyDescent="0.3">
      <c r="A57" s="831" t="s">
        <v>566</v>
      </c>
      <c r="B57" s="832" t="s">
        <v>567</v>
      </c>
      <c r="C57" s="835" t="s">
        <v>581</v>
      </c>
      <c r="D57" s="863" t="s">
        <v>582</v>
      </c>
      <c r="E57" s="835" t="s">
        <v>2194</v>
      </c>
      <c r="F57" s="863" t="s">
        <v>2195</v>
      </c>
      <c r="G57" s="835" t="s">
        <v>2255</v>
      </c>
      <c r="H57" s="835" t="s">
        <v>2256</v>
      </c>
      <c r="I57" s="849">
        <v>1.9850000143051147</v>
      </c>
      <c r="J57" s="849">
        <v>100</v>
      </c>
      <c r="K57" s="850">
        <v>198.5</v>
      </c>
    </row>
    <row r="58" spans="1:11" ht="14.4" customHeight="1" x14ac:dyDescent="0.3">
      <c r="A58" s="831" t="s">
        <v>566</v>
      </c>
      <c r="B58" s="832" t="s">
        <v>567</v>
      </c>
      <c r="C58" s="835" t="s">
        <v>581</v>
      </c>
      <c r="D58" s="863" t="s">
        <v>582</v>
      </c>
      <c r="E58" s="835" t="s">
        <v>2194</v>
      </c>
      <c r="F58" s="863" t="s">
        <v>2195</v>
      </c>
      <c r="G58" s="835" t="s">
        <v>2257</v>
      </c>
      <c r="H58" s="835" t="s">
        <v>2258</v>
      </c>
      <c r="I58" s="849">
        <v>2.0399999618530273</v>
      </c>
      <c r="J58" s="849">
        <v>50</v>
      </c>
      <c r="K58" s="850">
        <v>102</v>
      </c>
    </row>
    <row r="59" spans="1:11" ht="14.4" customHeight="1" x14ac:dyDescent="0.3">
      <c r="A59" s="831" t="s">
        <v>566</v>
      </c>
      <c r="B59" s="832" t="s">
        <v>567</v>
      </c>
      <c r="C59" s="835" t="s">
        <v>581</v>
      </c>
      <c r="D59" s="863" t="s">
        <v>582</v>
      </c>
      <c r="E59" s="835" t="s">
        <v>2194</v>
      </c>
      <c r="F59" s="863" t="s">
        <v>2195</v>
      </c>
      <c r="G59" s="835" t="s">
        <v>2259</v>
      </c>
      <c r="H59" s="835" t="s">
        <v>2260</v>
      </c>
      <c r="I59" s="849">
        <v>2.7000000476837158</v>
      </c>
      <c r="J59" s="849">
        <v>150</v>
      </c>
      <c r="K59" s="850">
        <v>405</v>
      </c>
    </row>
    <row r="60" spans="1:11" ht="14.4" customHeight="1" x14ac:dyDescent="0.3">
      <c r="A60" s="831" t="s">
        <v>566</v>
      </c>
      <c r="B60" s="832" t="s">
        <v>567</v>
      </c>
      <c r="C60" s="835" t="s">
        <v>581</v>
      </c>
      <c r="D60" s="863" t="s">
        <v>582</v>
      </c>
      <c r="E60" s="835" t="s">
        <v>2194</v>
      </c>
      <c r="F60" s="863" t="s">
        <v>2195</v>
      </c>
      <c r="G60" s="835" t="s">
        <v>2261</v>
      </c>
      <c r="H60" s="835" t="s">
        <v>2262</v>
      </c>
      <c r="I60" s="849">
        <v>1.9299999475479126</v>
      </c>
      <c r="J60" s="849">
        <v>50</v>
      </c>
      <c r="K60" s="850">
        <v>96.5</v>
      </c>
    </row>
    <row r="61" spans="1:11" ht="14.4" customHeight="1" x14ac:dyDescent="0.3">
      <c r="A61" s="831" t="s">
        <v>566</v>
      </c>
      <c r="B61" s="832" t="s">
        <v>567</v>
      </c>
      <c r="C61" s="835" t="s">
        <v>581</v>
      </c>
      <c r="D61" s="863" t="s">
        <v>582</v>
      </c>
      <c r="E61" s="835" t="s">
        <v>2194</v>
      </c>
      <c r="F61" s="863" t="s">
        <v>2195</v>
      </c>
      <c r="G61" s="835" t="s">
        <v>2263</v>
      </c>
      <c r="H61" s="835" t="s">
        <v>2264</v>
      </c>
      <c r="I61" s="849">
        <v>2.1700000762939453</v>
      </c>
      <c r="J61" s="849">
        <v>50</v>
      </c>
      <c r="K61" s="850">
        <v>108.5</v>
      </c>
    </row>
    <row r="62" spans="1:11" ht="14.4" customHeight="1" x14ac:dyDescent="0.3">
      <c r="A62" s="831" t="s">
        <v>566</v>
      </c>
      <c r="B62" s="832" t="s">
        <v>567</v>
      </c>
      <c r="C62" s="835" t="s">
        <v>581</v>
      </c>
      <c r="D62" s="863" t="s">
        <v>582</v>
      </c>
      <c r="E62" s="835" t="s">
        <v>2194</v>
      </c>
      <c r="F62" s="863" t="s">
        <v>2195</v>
      </c>
      <c r="G62" s="835" t="s">
        <v>2265</v>
      </c>
      <c r="H62" s="835" t="s">
        <v>2266</v>
      </c>
      <c r="I62" s="849">
        <v>21.239999771118164</v>
      </c>
      <c r="J62" s="849">
        <v>10</v>
      </c>
      <c r="K62" s="850">
        <v>212.39999389648437</v>
      </c>
    </row>
    <row r="63" spans="1:11" ht="14.4" customHeight="1" x14ac:dyDescent="0.3">
      <c r="A63" s="831" t="s">
        <v>566</v>
      </c>
      <c r="B63" s="832" t="s">
        <v>567</v>
      </c>
      <c r="C63" s="835" t="s">
        <v>581</v>
      </c>
      <c r="D63" s="863" t="s">
        <v>582</v>
      </c>
      <c r="E63" s="835" t="s">
        <v>2194</v>
      </c>
      <c r="F63" s="863" t="s">
        <v>2195</v>
      </c>
      <c r="G63" s="835" t="s">
        <v>2267</v>
      </c>
      <c r="H63" s="835" t="s">
        <v>2268</v>
      </c>
      <c r="I63" s="849">
        <v>2.5149999856948853</v>
      </c>
      <c r="J63" s="849">
        <v>100</v>
      </c>
      <c r="K63" s="850">
        <v>251.5</v>
      </c>
    </row>
    <row r="64" spans="1:11" ht="14.4" customHeight="1" x14ac:dyDescent="0.3">
      <c r="A64" s="831" t="s">
        <v>566</v>
      </c>
      <c r="B64" s="832" t="s">
        <v>567</v>
      </c>
      <c r="C64" s="835" t="s">
        <v>581</v>
      </c>
      <c r="D64" s="863" t="s">
        <v>582</v>
      </c>
      <c r="E64" s="835" t="s">
        <v>2194</v>
      </c>
      <c r="F64" s="863" t="s">
        <v>2195</v>
      </c>
      <c r="G64" s="835" t="s">
        <v>2269</v>
      </c>
      <c r="H64" s="835" t="s">
        <v>2270</v>
      </c>
      <c r="I64" s="849">
        <v>21.229999542236328</v>
      </c>
      <c r="J64" s="849">
        <v>0</v>
      </c>
      <c r="K64" s="850">
        <v>0</v>
      </c>
    </row>
    <row r="65" spans="1:11" ht="14.4" customHeight="1" x14ac:dyDescent="0.3">
      <c r="A65" s="831" t="s">
        <v>566</v>
      </c>
      <c r="B65" s="832" t="s">
        <v>567</v>
      </c>
      <c r="C65" s="835" t="s">
        <v>581</v>
      </c>
      <c r="D65" s="863" t="s">
        <v>582</v>
      </c>
      <c r="E65" s="835" t="s">
        <v>2194</v>
      </c>
      <c r="F65" s="863" t="s">
        <v>2195</v>
      </c>
      <c r="G65" s="835" t="s">
        <v>2271</v>
      </c>
      <c r="H65" s="835" t="s">
        <v>2272</v>
      </c>
      <c r="I65" s="849">
        <v>21.234999656677246</v>
      </c>
      <c r="J65" s="849">
        <v>20</v>
      </c>
      <c r="K65" s="850">
        <v>424.65000915527344</v>
      </c>
    </row>
    <row r="66" spans="1:11" ht="14.4" customHeight="1" x14ac:dyDescent="0.3">
      <c r="A66" s="831" t="s">
        <v>566</v>
      </c>
      <c r="B66" s="832" t="s">
        <v>567</v>
      </c>
      <c r="C66" s="835" t="s">
        <v>581</v>
      </c>
      <c r="D66" s="863" t="s">
        <v>582</v>
      </c>
      <c r="E66" s="835" t="s">
        <v>2273</v>
      </c>
      <c r="F66" s="863" t="s">
        <v>2274</v>
      </c>
      <c r="G66" s="835" t="s">
        <v>2275</v>
      </c>
      <c r="H66" s="835" t="s">
        <v>2276</v>
      </c>
      <c r="I66" s="849">
        <v>0.29000000655651093</v>
      </c>
      <c r="J66" s="849">
        <v>500</v>
      </c>
      <c r="K66" s="850">
        <v>146</v>
      </c>
    </row>
    <row r="67" spans="1:11" ht="14.4" customHeight="1" x14ac:dyDescent="0.3">
      <c r="A67" s="831" t="s">
        <v>566</v>
      </c>
      <c r="B67" s="832" t="s">
        <v>567</v>
      </c>
      <c r="C67" s="835" t="s">
        <v>581</v>
      </c>
      <c r="D67" s="863" t="s">
        <v>582</v>
      </c>
      <c r="E67" s="835" t="s">
        <v>2273</v>
      </c>
      <c r="F67" s="863" t="s">
        <v>2274</v>
      </c>
      <c r="G67" s="835" t="s">
        <v>2277</v>
      </c>
      <c r="H67" s="835" t="s">
        <v>2278</v>
      </c>
      <c r="I67" s="849">
        <v>0.30500000715255737</v>
      </c>
      <c r="J67" s="849">
        <v>1100</v>
      </c>
      <c r="K67" s="850">
        <v>335</v>
      </c>
    </row>
    <row r="68" spans="1:11" ht="14.4" customHeight="1" x14ac:dyDescent="0.3">
      <c r="A68" s="831" t="s">
        <v>566</v>
      </c>
      <c r="B68" s="832" t="s">
        <v>567</v>
      </c>
      <c r="C68" s="835" t="s">
        <v>581</v>
      </c>
      <c r="D68" s="863" t="s">
        <v>582</v>
      </c>
      <c r="E68" s="835" t="s">
        <v>2273</v>
      </c>
      <c r="F68" s="863" t="s">
        <v>2274</v>
      </c>
      <c r="G68" s="835" t="s">
        <v>2279</v>
      </c>
      <c r="H68" s="835" t="s">
        <v>2280</v>
      </c>
      <c r="I68" s="849">
        <v>0.29500000178813934</v>
      </c>
      <c r="J68" s="849">
        <v>400</v>
      </c>
      <c r="K68" s="850">
        <v>118</v>
      </c>
    </row>
    <row r="69" spans="1:11" ht="14.4" customHeight="1" x14ac:dyDescent="0.3">
      <c r="A69" s="831" t="s">
        <v>566</v>
      </c>
      <c r="B69" s="832" t="s">
        <v>567</v>
      </c>
      <c r="C69" s="835" t="s">
        <v>581</v>
      </c>
      <c r="D69" s="863" t="s">
        <v>582</v>
      </c>
      <c r="E69" s="835" t="s">
        <v>2273</v>
      </c>
      <c r="F69" s="863" t="s">
        <v>2274</v>
      </c>
      <c r="G69" s="835" t="s">
        <v>2281</v>
      </c>
      <c r="H69" s="835" t="s">
        <v>2282</v>
      </c>
      <c r="I69" s="849">
        <v>0.30000001192092896</v>
      </c>
      <c r="J69" s="849">
        <v>200</v>
      </c>
      <c r="K69" s="850">
        <v>60</v>
      </c>
    </row>
    <row r="70" spans="1:11" ht="14.4" customHeight="1" x14ac:dyDescent="0.3">
      <c r="A70" s="831" t="s">
        <v>566</v>
      </c>
      <c r="B70" s="832" t="s">
        <v>567</v>
      </c>
      <c r="C70" s="835" t="s">
        <v>581</v>
      </c>
      <c r="D70" s="863" t="s">
        <v>582</v>
      </c>
      <c r="E70" s="835" t="s">
        <v>2273</v>
      </c>
      <c r="F70" s="863" t="s">
        <v>2274</v>
      </c>
      <c r="G70" s="835" t="s">
        <v>2283</v>
      </c>
      <c r="H70" s="835" t="s">
        <v>2284</v>
      </c>
      <c r="I70" s="849">
        <v>0.62000000476837158</v>
      </c>
      <c r="J70" s="849">
        <v>100</v>
      </c>
      <c r="K70" s="850">
        <v>62</v>
      </c>
    </row>
    <row r="71" spans="1:11" ht="14.4" customHeight="1" x14ac:dyDescent="0.3">
      <c r="A71" s="831" t="s">
        <v>566</v>
      </c>
      <c r="B71" s="832" t="s">
        <v>567</v>
      </c>
      <c r="C71" s="835" t="s">
        <v>581</v>
      </c>
      <c r="D71" s="863" t="s">
        <v>582</v>
      </c>
      <c r="E71" s="835" t="s">
        <v>2273</v>
      </c>
      <c r="F71" s="863" t="s">
        <v>2274</v>
      </c>
      <c r="G71" s="835" t="s">
        <v>2285</v>
      </c>
      <c r="H71" s="835" t="s">
        <v>2286</v>
      </c>
      <c r="I71" s="849">
        <v>0.54600001573562618</v>
      </c>
      <c r="J71" s="849">
        <v>1200</v>
      </c>
      <c r="K71" s="850">
        <v>654</v>
      </c>
    </row>
    <row r="72" spans="1:11" ht="14.4" customHeight="1" x14ac:dyDescent="0.3">
      <c r="A72" s="831" t="s">
        <v>566</v>
      </c>
      <c r="B72" s="832" t="s">
        <v>567</v>
      </c>
      <c r="C72" s="835" t="s">
        <v>581</v>
      </c>
      <c r="D72" s="863" t="s">
        <v>582</v>
      </c>
      <c r="E72" s="835" t="s">
        <v>2273</v>
      </c>
      <c r="F72" s="863" t="s">
        <v>2274</v>
      </c>
      <c r="G72" s="835" t="s">
        <v>2287</v>
      </c>
      <c r="H72" s="835" t="s">
        <v>2288</v>
      </c>
      <c r="I72" s="849">
        <v>1.8049999475479126</v>
      </c>
      <c r="J72" s="849">
        <v>200</v>
      </c>
      <c r="K72" s="850">
        <v>361</v>
      </c>
    </row>
    <row r="73" spans="1:11" ht="14.4" customHeight="1" x14ac:dyDescent="0.3">
      <c r="A73" s="831" t="s">
        <v>566</v>
      </c>
      <c r="B73" s="832" t="s">
        <v>567</v>
      </c>
      <c r="C73" s="835" t="s">
        <v>581</v>
      </c>
      <c r="D73" s="863" t="s">
        <v>582</v>
      </c>
      <c r="E73" s="835" t="s">
        <v>2273</v>
      </c>
      <c r="F73" s="863" t="s">
        <v>2274</v>
      </c>
      <c r="G73" s="835" t="s">
        <v>2289</v>
      </c>
      <c r="H73" s="835" t="s">
        <v>2290</v>
      </c>
      <c r="I73" s="849">
        <v>1.7999999523162842</v>
      </c>
      <c r="J73" s="849">
        <v>200</v>
      </c>
      <c r="K73" s="850">
        <v>360</v>
      </c>
    </row>
    <row r="74" spans="1:11" ht="14.4" customHeight="1" x14ac:dyDescent="0.3">
      <c r="A74" s="831" t="s">
        <v>566</v>
      </c>
      <c r="B74" s="832" t="s">
        <v>567</v>
      </c>
      <c r="C74" s="835" t="s">
        <v>581</v>
      </c>
      <c r="D74" s="863" t="s">
        <v>582</v>
      </c>
      <c r="E74" s="835" t="s">
        <v>2291</v>
      </c>
      <c r="F74" s="863" t="s">
        <v>2292</v>
      </c>
      <c r="G74" s="835" t="s">
        <v>2293</v>
      </c>
      <c r="H74" s="835" t="s">
        <v>2294</v>
      </c>
      <c r="I74" s="849">
        <v>0.63499999046325684</v>
      </c>
      <c r="J74" s="849">
        <v>3200</v>
      </c>
      <c r="K74" s="850">
        <v>2032</v>
      </c>
    </row>
    <row r="75" spans="1:11" ht="14.4" customHeight="1" x14ac:dyDescent="0.3">
      <c r="A75" s="831" t="s">
        <v>566</v>
      </c>
      <c r="B75" s="832" t="s">
        <v>567</v>
      </c>
      <c r="C75" s="835" t="s">
        <v>581</v>
      </c>
      <c r="D75" s="863" t="s">
        <v>582</v>
      </c>
      <c r="E75" s="835" t="s">
        <v>2291</v>
      </c>
      <c r="F75" s="863" t="s">
        <v>2292</v>
      </c>
      <c r="G75" s="835" t="s">
        <v>2295</v>
      </c>
      <c r="H75" s="835" t="s">
        <v>2296</v>
      </c>
      <c r="I75" s="849">
        <v>0.62999999523162842</v>
      </c>
      <c r="J75" s="849">
        <v>3200</v>
      </c>
      <c r="K75" s="850">
        <v>2016</v>
      </c>
    </row>
    <row r="76" spans="1:11" ht="14.4" customHeight="1" x14ac:dyDescent="0.3">
      <c r="A76" s="831" t="s">
        <v>566</v>
      </c>
      <c r="B76" s="832" t="s">
        <v>567</v>
      </c>
      <c r="C76" s="835" t="s">
        <v>581</v>
      </c>
      <c r="D76" s="863" t="s">
        <v>582</v>
      </c>
      <c r="E76" s="835" t="s">
        <v>2291</v>
      </c>
      <c r="F76" s="863" t="s">
        <v>2292</v>
      </c>
      <c r="G76" s="835" t="s">
        <v>2297</v>
      </c>
      <c r="H76" s="835" t="s">
        <v>2298</v>
      </c>
      <c r="I76" s="849">
        <v>12.590000152587891</v>
      </c>
      <c r="J76" s="849">
        <v>5</v>
      </c>
      <c r="K76" s="850">
        <v>62.950000762939453</v>
      </c>
    </row>
    <row r="77" spans="1:11" ht="14.4" customHeight="1" x14ac:dyDescent="0.3">
      <c r="A77" s="831" t="s">
        <v>566</v>
      </c>
      <c r="B77" s="832" t="s">
        <v>567</v>
      </c>
      <c r="C77" s="835" t="s">
        <v>581</v>
      </c>
      <c r="D77" s="863" t="s">
        <v>582</v>
      </c>
      <c r="E77" s="835" t="s">
        <v>2291</v>
      </c>
      <c r="F77" s="863" t="s">
        <v>2292</v>
      </c>
      <c r="G77" s="835" t="s">
        <v>2299</v>
      </c>
      <c r="H77" s="835" t="s">
        <v>2300</v>
      </c>
      <c r="I77" s="849">
        <v>12.579999923706055</v>
      </c>
      <c r="J77" s="849">
        <v>5</v>
      </c>
      <c r="K77" s="850">
        <v>62.900001525878906</v>
      </c>
    </row>
    <row r="78" spans="1:11" ht="14.4" customHeight="1" x14ac:dyDescent="0.3">
      <c r="A78" s="831" t="s">
        <v>566</v>
      </c>
      <c r="B78" s="832" t="s">
        <v>567</v>
      </c>
      <c r="C78" s="835" t="s">
        <v>581</v>
      </c>
      <c r="D78" s="863" t="s">
        <v>582</v>
      </c>
      <c r="E78" s="835" t="s">
        <v>2291</v>
      </c>
      <c r="F78" s="863" t="s">
        <v>2292</v>
      </c>
      <c r="G78" s="835" t="s">
        <v>2301</v>
      </c>
      <c r="H78" s="835" t="s">
        <v>2302</v>
      </c>
      <c r="I78" s="849">
        <v>12.590000152587891</v>
      </c>
      <c r="J78" s="849">
        <v>5</v>
      </c>
      <c r="K78" s="850">
        <v>62.950000762939453</v>
      </c>
    </row>
    <row r="79" spans="1:11" ht="14.4" customHeight="1" x14ac:dyDescent="0.3">
      <c r="A79" s="831" t="s">
        <v>566</v>
      </c>
      <c r="B79" s="832" t="s">
        <v>567</v>
      </c>
      <c r="C79" s="835" t="s">
        <v>581</v>
      </c>
      <c r="D79" s="863" t="s">
        <v>582</v>
      </c>
      <c r="E79" s="835" t="s">
        <v>2291</v>
      </c>
      <c r="F79" s="863" t="s">
        <v>2292</v>
      </c>
      <c r="G79" s="835" t="s">
        <v>2303</v>
      </c>
      <c r="H79" s="835" t="s">
        <v>2304</v>
      </c>
      <c r="I79" s="849">
        <v>12.590000152587891</v>
      </c>
      <c r="J79" s="849">
        <v>10</v>
      </c>
      <c r="K79" s="850">
        <v>125.90000152587891</v>
      </c>
    </row>
    <row r="80" spans="1:11" ht="14.4" customHeight="1" x14ac:dyDescent="0.3">
      <c r="A80" s="831" t="s">
        <v>566</v>
      </c>
      <c r="B80" s="832" t="s">
        <v>567</v>
      </c>
      <c r="C80" s="835" t="s">
        <v>581</v>
      </c>
      <c r="D80" s="863" t="s">
        <v>582</v>
      </c>
      <c r="E80" s="835" t="s">
        <v>2291</v>
      </c>
      <c r="F80" s="863" t="s">
        <v>2292</v>
      </c>
      <c r="G80" s="835" t="s">
        <v>2305</v>
      </c>
      <c r="H80" s="835" t="s">
        <v>2306</v>
      </c>
      <c r="I80" s="849">
        <v>12.590000152587891</v>
      </c>
      <c r="J80" s="849">
        <v>10</v>
      </c>
      <c r="K80" s="850">
        <v>125.90000152587891</v>
      </c>
    </row>
    <row r="81" spans="1:11" ht="14.4" customHeight="1" x14ac:dyDescent="0.3">
      <c r="A81" s="831" t="s">
        <v>566</v>
      </c>
      <c r="B81" s="832" t="s">
        <v>567</v>
      </c>
      <c r="C81" s="835" t="s">
        <v>581</v>
      </c>
      <c r="D81" s="863" t="s">
        <v>582</v>
      </c>
      <c r="E81" s="835" t="s">
        <v>2291</v>
      </c>
      <c r="F81" s="863" t="s">
        <v>2292</v>
      </c>
      <c r="G81" s="835" t="s">
        <v>2303</v>
      </c>
      <c r="H81" s="835" t="s">
        <v>2307</v>
      </c>
      <c r="I81" s="849">
        <v>12.590000152587891</v>
      </c>
      <c r="J81" s="849">
        <v>10</v>
      </c>
      <c r="K81" s="850">
        <v>125.90000152587891</v>
      </c>
    </row>
    <row r="82" spans="1:11" ht="14.4" customHeight="1" x14ac:dyDescent="0.3">
      <c r="A82" s="831" t="s">
        <v>566</v>
      </c>
      <c r="B82" s="832" t="s">
        <v>567</v>
      </c>
      <c r="C82" s="835" t="s">
        <v>581</v>
      </c>
      <c r="D82" s="863" t="s">
        <v>582</v>
      </c>
      <c r="E82" s="835" t="s">
        <v>2291</v>
      </c>
      <c r="F82" s="863" t="s">
        <v>2292</v>
      </c>
      <c r="G82" s="835" t="s">
        <v>2293</v>
      </c>
      <c r="H82" s="835" t="s">
        <v>2308</v>
      </c>
      <c r="I82" s="849">
        <v>0.62999999523162842</v>
      </c>
      <c r="J82" s="849">
        <v>1800</v>
      </c>
      <c r="K82" s="850">
        <v>1134</v>
      </c>
    </row>
    <row r="83" spans="1:11" ht="14.4" customHeight="1" x14ac:dyDescent="0.3">
      <c r="A83" s="831" t="s">
        <v>566</v>
      </c>
      <c r="B83" s="832" t="s">
        <v>567</v>
      </c>
      <c r="C83" s="835" t="s">
        <v>581</v>
      </c>
      <c r="D83" s="863" t="s">
        <v>582</v>
      </c>
      <c r="E83" s="835" t="s">
        <v>2291</v>
      </c>
      <c r="F83" s="863" t="s">
        <v>2292</v>
      </c>
      <c r="G83" s="835" t="s">
        <v>2295</v>
      </c>
      <c r="H83" s="835" t="s">
        <v>2309</v>
      </c>
      <c r="I83" s="849">
        <v>0.62999999523162842</v>
      </c>
      <c r="J83" s="849">
        <v>800</v>
      </c>
      <c r="K83" s="850">
        <v>504</v>
      </c>
    </row>
    <row r="84" spans="1:11" ht="14.4" customHeight="1" x14ac:dyDescent="0.3">
      <c r="A84" s="831" t="s">
        <v>566</v>
      </c>
      <c r="B84" s="832" t="s">
        <v>567</v>
      </c>
      <c r="C84" s="835" t="s">
        <v>581</v>
      </c>
      <c r="D84" s="863" t="s">
        <v>582</v>
      </c>
      <c r="E84" s="835" t="s">
        <v>2291</v>
      </c>
      <c r="F84" s="863" t="s">
        <v>2292</v>
      </c>
      <c r="G84" s="835" t="s">
        <v>2295</v>
      </c>
      <c r="H84" s="835" t="s">
        <v>2310</v>
      </c>
      <c r="I84" s="849">
        <v>0.62000000476837158</v>
      </c>
      <c r="J84" s="849">
        <v>800</v>
      </c>
      <c r="K84" s="850">
        <v>496</v>
      </c>
    </row>
    <row r="85" spans="1:11" ht="14.4" customHeight="1" x14ac:dyDescent="0.3">
      <c r="A85" s="831" t="s">
        <v>566</v>
      </c>
      <c r="B85" s="832" t="s">
        <v>567</v>
      </c>
      <c r="C85" s="835" t="s">
        <v>581</v>
      </c>
      <c r="D85" s="863" t="s">
        <v>582</v>
      </c>
      <c r="E85" s="835" t="s">
        <v>2311</v>
      </c>
      <c r="F85" s="863" t="s">
        <v>2312</v>
      </c>
      <c r="G85" s="835" t="s">
        <v>2313</v>
      </c>
      <c r="H85" s="835" t="s">
        <v>2314</v>
      </c>
      <c r="I85" s="849">
        <v>28.63499927520752</v>
      </c>
      <c r="J85" s="849">
        <v>25</v>
      </c>
      <c r="K85" s="850">
        <v>754.56002807617187</v>
      </c>
    </row>
    <row r="86" spans="1:11" ht="14.4" customHeight="1" x14ac:dyDescent="0.3">
      <c r="A86" s="831" t="s">
        <v>566</v>
      </c>
      <c r="B86" s="832" t="s">
        <v>567</v>
      </c>
      <c r="C86" s="835" t="s">
        <v>581</v>
      </c>
      <c r="D86" s="863" t="s">
        <v>582</v>
      </c>
      <c r="E86" s="835" t="s">
        <v>2311</v>
      </c>
      <c r="F86" s="863" t="s">
        <v>2312</v>
      </c>
      <c r="G86" s="835" t="s">
        <v>2313</v>
      </c>
      <c r="H86" s="835" t="s">
        <v>2315</v>
      </c>
      <c r="I86" s="849">
        <v>36.369998931884766</v>
      </c>
      <c r="J86" s="849">
        <v>50</v>
      </c>
      <c r="K86" s="850">
        <v>1818.6400451660156</v>
      </c>
    </row>
    <row r="87" spans="1:11" ht="14.4" customHeight="1" x14ac:dyDescent="0.3">
      <c r="A87" s="831" t="s">
        <v>566</v>
      </c>
      <c r="B87" s="832" t="s">
        <v>567</v>
      </c>
      <c r="C87" s="835" t="s">
        <v>586</v>
      </c>
      <c r="D87" s="863" t="s">
        <v>587</v>
      </c>
      <c r="E87" s="835" t="s">
        <v>2148</v>
      </c>
      <c r="F87" s="863" t="s">
        <v>2149</v>
      </c>
      <c r="G87" s="835" t="s">
        <v>2150</v>
      </c>
      <c r="H87" s="835" t="s">
        <v>2151</v>
      </c>
      <c r="I87" s="849">
        <v>6.2466665903727217</v>
      </c>
      <c r="J87" s="849">
        <v>300</v>
      </c>
      <c r="K87" s="850">
        <v>1874</v>
      </c>
    </row>
    <row r="88" spans="1:11" ht="14.4" customHeight="1" x14ac:dyDescent="0.3">
      <c r="A88" s="831" t="s">
        <v>566</v>
      </c>
      <c r="B88" s="832" t="s">
        <v>567</v>
      </c>
      <c r="C88" s="835" t="s">
        <v>586</v>
      </c>
      <c r="D88" s="863" t="s">
        <v>587</v>
      </c>
      <c r="E88" s="835" t="s">
        <v>2148</v>
      </c>
      <c r="F88" s="863" t="s">
        <v>2149</v>
      </c>
      <c r="G88" s="835" t="s">
        <v>2316</v>
      </c>
      <c r="H88" s="835" t="s">
        <v>2317</v>
      </c>
      <c r="I88" s="849">
        <v>0.98000001907348633</v>
      </c>
      <c r="J88" s="849">
        <v>1500</v>
      </c>
      <c r="K88" s="850">
        <v>1470</v>
      </c>
    </row>
    <row r="89" spans="1:11" ht="14.4" customHeight="1" x14ac:dyDescent="0.3">
      <c r="A89" s="831" t="s">
        <v>566</v>
      </c>
      <c r="B89" s="832" t="s">
        <v>567</v>
      </c>
      <c r="C89" s="835" t="s">
        <v>586</v>
      </c>
      <c r="D89" s="863" t="s">
        <v>587</v>
      </c>
      <c r="E89" s="835" t="s">
        <v>2148</v>
      </c>
      <c r="F89" s="863" t="s">
        <v>2149</v>
      </c>
      <c r="G89" s="835" t="s">
        <v>2152</v>
      </c>
      <c r="H89" s="835" t="s">
        <v>2153</v>
      </c>
      <c r="I89" s="849">
        <v>1.2899999618530273</v>
      </c>
      <c r="J89" s="849">
        <v>2600</v>
      </c>
      <c r="K89" s="850">
        <v>3354</v>
      </c>
    </row>
    <row r="90" spans="1:11" ht="14.4" customHeight="1" x14ac:dyDescent="0.3">
      <c r="A90" s="831" t="s">
        <v>566</v>
      </c>
      <c r="B90" s="832" t="s">
        <v>567</v>
      </c>
      <c r="C90" s="835" t="s">
        <v>586</v>
      </c>
      <c r="D90" s="863" t="s">
        <v>587</v>
      </c>
      <c r="E90" s="835" t="s">
        <v>2148</v>
      </c>
      <c r="F90" s="863" t="s">
        <v>2149</v>
      </c>
      <c r="G90" s="835" t="s">
        <v>2154</v>
      </c>
      <c r="H90" s="835" t="s">
        <v>2155</v>
      </c>
      <c r="I90" s="849">
        <v>0.43999999761581421</v>
      </c>
      <c r="J90" s="849">
        <v>1000</v>
      </c>
      <c r="K90" s="850">
        <v>440</v>
      </c>
    </row>
    <row r="91" spans="1:11" ht="14.4" customHeight="1" x14ac:dyDescent="0.3">
      <c r="A91" s="831" t="s">
        <v>566</v>
      </c>
      <c r="B91" s="832" t="s">
        <v>567</v>
      </c>
      <c r="C91" s="835" t="s">
        <v>586</v>
      </c>
      <c r="D91" s="863" t="s">
        <v>587</v>
      </c>
      <c r="E91" s="835" t="s">
        <v>2148</v>
      </c>
      <c r="F91" s="863" t="s">
        <v>2149</v>
      </c>
      <c r="G91" s="835" t="s">
        <v>2318</v>
      </c>
      <c r="H91" s="835" t="s">
        <v>2319</v>
      </c>
      <c r="I91" s="849">
        <v>158.16000366210937</v>
      </c>
      <c r="J91" s="849">
        <v>2</v>
      </c>
      <c r="K91" s="850">
        <v>316.32000732421875</v>
      </c>
    </row>
    <row r="92" spans="1:11" ht="14.4" customHeight="1" x14ac:dyDescent="0.3">
      <c r="A92" s="831" t="s">
        <v>566</v>
      </c>
      <c r="B92" s="832" t="s">
        <v>567</v>
      </c>
      <c r="C92" s="835" t="s">
        <v>586</v>
      </c>
      <c r="D92" s="863" t="s">
        <v>587</v>
      </c>
      <c r="E92" s="835" t="s">
        <v>2148</v>
      </c>
      <c r="F92" s="863" t="s">
        <v>2149</v>
      </c>
      <c r="G92" s="835" t="s">
        <v>2320</v>
      </c>
      <c r="H92" s="835" t="s">
        <v>2321</v>
      </c>
      <c r="I92" s="849">
        <v>111.55000305175781</v>
      </c>
      <c r="J92" s="849">
        <v>2</v>
      </c>
      <c r="K92" s="850">
        <v>223.10000610351562</v>
      </c>
    </row>
    <row r="93" spans="1:11" ht="14.4" customHeight="1" x14ac:dyDescent="0.3">
      <c r="A93" s="831" t="s">
        <v>566</v>
      </c>
      <c r="B93" s="832" t="s">
        <v>567</v>
      </c>
      <c r="C93" s="835" t="s">
        <v>586</v>
      </c>
      <c r="D93" s="863" t="s">
        <v>587</v>
      </c>
      <c r="E93" s="835" t="s">
        <v>2148</v>
      </c>
      <c r="F93" s="863" t="s">
        <v>2149</v>
      </c>
      <c r="G93" s="835" t="s">
        <v>2322</v>
      </c>
      <c r="H93" s="835" t="s">
        <v>2323</v>
      </c>
      <c r="I93" s="849">
        <v>355.35000610351562</v>
      </c>
      <c r="J93" s="849">
        <v>1</v>
      </c>
      <c r="K93" s="850">
        <v>355.35000610351562</v>
      </c>
    </row>
    <row r="94" spans="1:11" ht="14.4" customHeight="1" x14ac:dyDescent="0.3">
      <c r="A94" s="831" t="s">
        <v>566</v>
      </c>
      <c r="B94" s="832" t="s">
        <v>567</v>
      </c>
      <c r="C94" s="835" t="s">
        <v>586</v>
      </c>
      <c r="D94" s="863" t="s">
        <v>587</v>
      </c>
      <c r="E94" s="835" t="s">
        <v>2148</v>
      </c>
      <c r="F94" s="863" t="s">
        <v>2149</v>
      </c>
      <c r="G94" s="835" t="s">
        <v>2324</v>
      </c>
      <c r="H94" s="835" t="s">
        <v>2325</v>
      </c>
      <c r="I94" s="849">
        <v>13.039999961853027</v>
      </c>
      <c r="J94" s="849">
        <v>10</v>
      </c>
      <c r="K94" s="850">
        <v>130.39999389648437</v>
      </c>
    </row>
    <row r="95" spans="1:11" ht="14.4" customHeight="1" x14ac:dyDescent="0.3">
      <c r="A95" s="831" t="s">
        <v>566</v>
      </c>
      <c r="B95" s="832" t="s">
        <v>567</v>
      </c>
      <c r="C95" s="835" t="s">
        <v>586</v>
      </c>
      <c r="D95" s="863" t="s">
        <v>587</v>
      </c>
      <c r="E95" s="835" t="s">
        <v>2148</v>
      </c>
      <c r="F95" s="863" t="s">
        <v>2149</v>
      </c>
      <c r="G95" s="835" t="s">
        <v>2156</v>
      </c>
      <c r="H95" s="835" t="s">
        <v>2157</v>
      </c>
      <c r="I95" s="849">
        <v>1.3799999952316284</v>
      </c>
      <c r="J95" s="849">
        <v>350</v>
      </c>
      <c r="K95" s="850">
        <v>483</v>
      </c>
    </row>
    <row r="96" spans="1:11" ht="14.4" customHeight="1" x14ac:dyDescent="0.3">
      <c r="A96" s="831" t="s">
        <v>566</v>
      </c>
      <c r="B96" s="832" t="s">
        <v>567</v>
      </c>
      <c r="C96" s="835" t="s">
        <v>586</v>
      </c>
      <c r="D96" s="863" t="s">
        <v>587</v>
      </c>
      <c r="E96" s="835" t="s">
        <v>2148</v>
      </c>
      <c r="F96" s="863" t="s">
        <v>2149</v>
      </c>
      <c r="G96" s="835" t="s">
        <v>2326</v>
      </c>
      <c r="H96" s="835" t="s">
        <v>2327</v>
      </c>
      <c r="I96" s="849">
        <v>0.86000001430511475</v>
      </c>
      <c r="J96" s="849">
        <v>100</v>
      </c>
      <c r="K96" s="850">
        <v>86</v>
      </c>
    </row>
    <row r="97" spans="1:11" ht="14.4" customHeight="1" x14ac:dyDescent="0.3">
      <c r="A97" s="831" t="s">
        <v>566</v>
      </c>
      <c r="B97" s="832" t="s">
        <v>567</v>
      </c>
      <c r="C97" s="835" t="s">
        <v>586</v>
      </c>
      <c r="D97" s="863" t="s">
        <v>587</v>
      </c>
      <c r="E97" s="835" t="s">
        <v>2148</v>
      </c>
      <c r="F97" s="863" t="s">
        <v>2149</v>
      </c>
      <c r="G97" s="835" t="s">
        <v>2158</v>
      </c>
      <c r="H97" s="835" t="s">
        <v>2159</v>
      </c>
      <c r="I97" s="849">
        <v>1.5149999856948853</v>
      </c>
      <c r="J97" s="849">
        <v>300</v>
      </c>
      <c r="K97" s="850">
        <v>454</v>
      </c>
    </row>
    <row r="98" spans="1:11" ht="14.4" customHeight="1" x14ac:dyDescent="0.3">
      <c r="A98" s="831" t="s">
        <v>566</v>
      </c>
      <c r="B98" s="832" t="s">
        <v>567</v>
      </c>
      <c r="C98" s="835" t="s">
        <v>586</v>
      </c>
      <c r="D98" s="863" t="s">
        <v>587</v>
      </c>
      <c r="E98" s="835" t="s">
        <v>2148</v>
      </c>
      <c r="F98" s="863" t="s">
        <v>2149</v>
      </c>
      <c r="G98" s="835" t="s">
        <v>2160</v>
      </c>
      <c r="H98" s="835" t="s">
        <v>2161</v>
      </c>
      <c r="I98" s="849">
        <v>2.059999942779541</v>
      </c>
      <c r="J98" s="849">
        <v>400</v>
      </c>
      <c r="K98" s="850">
        <v>824</v>
      </c>
    </row>
    <row r="99" spans="1:11" ht="14.4" customHeight="1" x14ac:dyDescent="0.3">
      <c r="A99" s="831" t="s">
        <v>566</v>
      </c>
      <c r="B99" s="832" t="s">
        <v>567</v>
      </c>
      <c r="C99" s="835" t="s">
        <v>586</v>
      </c>
      <c r="D99" s="863" t="s">
        <v>587</v>
      </c>
      <c r="E99" s="835" t="s">
        <v>2148</v>
      </c>
      <c r="F99" s="863" t="s">
        <v>2149</v>
      </c>
      <c r="G99" s="835" t="s">
        <v>2162</v>
      </c>
      <c r="H99" s="835" t="s">
        <v>2163</v>
      </c>
      <c r="I99" s="849">
        <v>3.3649998903274536</v>
      </c>
      <c r="J99" s="849">
        <v>150</v>
      </c>
      <c r="K99" s="850">
        <v>504.5</v>
      </c>
    </row>
    <row r="100" spans="1:11" ht="14.4" customHeight="1" x14ac:dyDescent="0.3">
      <c r="A100" s="831" t="s">
        <v>566</v>
      </c>
      <c r="B100" s="832" t="s">
        <v>567</v>
      </c>
      <c r="C100" s="835" t="s">
        <v>586</v>
      </c>
      <c r="D100" s="863" t="s">
        <v>587</v>
      </c>
      <c r="E100" s="835" t="s">
        <v>2148</v>
      </c>
      <c r="F100" s="863" t="s">
        <v>2149</v>
      </c>
      <c r="G100" s="835" t="s">
        <v>2164</v>
      </c>
      <c r="H100" s="835" t="s">
        <v>2165</v>
      </c>
      <c r="I100" s="849">
        <v>8.117499828338623</v>
      </c>
      <c r="J100" s="849">
        <v>165</v>
      </c>
      <c r="K100" s="850">
        <v>1339.4799966812134</v>
      </c>
    </row>
    <row r="101" spans="1:11" ht="14.4" customHeight="1" x14ac:dyDescent="0.3">
      <c r="A101" s="831" t="s">
        <v>566</v>
      </c>
      <c r="B101" s="832" t="s">
        <v>567</v>
      </c>
      <c r="C101" s="835" t="s">
        <v>586</v>
      </c>
      <c r="D101" s="863" t="s">
        <v>587</v>
      </c>
      <c r="E101" s="835" t="s">
        <v>2148</v>
      </c>
      <c r="F101" s="863" t="s">
        <v>2149</v>
      </c>
      <c r="G101" s="835" t="s">
        <v>2328</v>
      </c>
      <c r="H101" s="835" t="s">
        <v>2329</v>
      </c>
      <c r="I101" s="849">
        <v>46.319999694824219</v>
      </c>
      <c r="J101" s="849">
        <v>1</v>
      </c>
      <c r="K101" s="850">
        <v>46.319999694824219</v>
      </c>
    </row>
    <row r="102" spans="1:11" ht="14.4" customHeight="1" x14ac:dyDescent="0.3">
      <c r="A102" s="831" t="s">
        <v>566</v>
      </c>
      <c r="B102" s="832" t="s">
        <v>567</v>
      </c>
      <c r="C102" s="835" t="s">
        <v>586</v>
      </c>
      <c r="D102" s="863" t="s">
        <v>587</v>
      </c>
      <c r="E102" s="835" t="s">
        <v>2148</v>
      </c>
      <c r="F102" s="863" t="s">
        <v>2149</v>
      </c>
      <c r="G102" s="835" t="s">
        <v>2172</v>
      </c>
      <c r="H102" s="835" t="s">
        <v>2173</v>
      </c>
      <c r="I102" s="849">
        <v>13.223333358764648</v>
      </c>
      <c r="J102" s="849">
        <v>220</v>
      </c>
      <c r="K102" s="850">
        <v>2909.0999755859375</v>
      </c>
    </row>
    <row r="103" spans="1:11" ht="14.4" customHeight="1" x14ac:dyDescent="0.3">
      <c r="A103" s="831" t="s">
        <v>566</v>
      </c>
      <c r="B103" s="832" t="s">
        <v>567</v>
      </c>
      <c r="C103" s="835" t="s">
        <v>586</v>
      </c>
      <c r="D103" s="863" t="s">
        <v>587</v>
      </c>
      <c r="E103" s="835" t="s">
        <v>2148</v>
      </c>
      <c r="F103" s="863" t="s">
        <v>2149</v>
      </c>
      <c r="G103" s="835" t="s">
        <v>2174</v>
      </c>
      <c r="H103" s="835" t="s">
        <v>2175</v>
      </c>
      <c r="I103" s="849">
        <v>96.186668395996094</v>
      </c>
      <c r="J103" s="849">
        <v>6</v>
      </c>
      <c r="K103" s="850">
        <v>577.12001037597656</v>
      </c>
    </row>
    <row r="104" spans="1:11" ht="14.4" customHeight="1" x14ac:dyDescent="0.3">
      <c r="A104" s="831" t="s">
        <v>566</v>
      </c>
      <c r="B104" s="832" t="s">
        <v>567</v>
      </c>
      <c r="C104" s="835" t="s">
        <v>586</v>
      </c>
      <c r="D104" s="863" t="s">
        <v>587</v>
      </c>
      <c r="E104" s="835" t="s">
        <v>2148</v>
      </c>
      <c r="F104" s="863" t="s">
        <v>2149</v>
      </c>
      <c r="G104" s="835" t="s">
        <v>2330</v>
      </c>
      <c r="H104" s="835" t="s">
        <v>2331</v>
      </c>
      <c r="I104" s="849">
        <v>3.559999942779541</v>
      </c>
      <c r="J104" s="849">
        <v>10</v>
      </c>
      <c r="K104" s="850">
        <v>35.599998474121094</v>
      </c>
    </row>
    <row r="105" spans="1:11" ht="14.4" customHeight="1" x14ac:dyDescent="0.3">
      <c r="A105" s="831" t="s">
        <v>566</v>
      </c>
      <c r="B105" s="832" t="s">
        <v>567</v>
      </c>
      <c r="C105" s="835" t="s">
        <v>586</v>
      </c>
      <c r="D105" s="863" t="s">
        <v>587</v>
      </c>
      <c r="E105" s="835" t="s">
        <v>2148</v>
      </c>
      <c r="F105" s="863" t="s">
        <v>2149</v>
      </c>
      <c r="G105" s="835" t="s">
        <v>2332</v>
      </c>
      <c r="H105" s="835" t="s">
        <v>2333</v>
      </c>
      <c r="I105" s="849">
        <v>15.640000343322754</v>
      </c>
      <c r="J105" s="849">
        <v>80</v>
      </c>
      <c r="K105" s="850">
        <v>1251.199951171875</v>
      </c>
    </row>
    <row r="106" spans="1:11" ht="14.4" customHeight="1" x14ac:dyDescent="0.3">
      <c r="A106" s="831" t="s">
        <v>566</v>
      </c>
      <c r="B106" s="832" t="s">
        <v>567</v>
      </c>
      <c r="C106" s="835" t="s">
        <v>586</v>
      </c>
      <c r="D106" s="863" t="s">
        <v>587</v>
      </c>
      <c r="E106" s="835" t="s">
        <v>2148</v>
      </c>
      <c r="F106" s="863" t="s">
        <v>2149</v>
      </c>
      <c r="G106" s="835" t="s">
        <v>2180</v>
      </c>
      <c r="H106" s="835" t="s">
        <v>2181</v>
      </c>
      <c r="I106" s="849">
        <v>105.44999694824219</v>
      </c>
      <c r="J106" s="849">
        <v>1</v>
      </c>
      <c r="K106" s="850">
        <v>105.44999694824219</v>
      </c>
    </row>
    <row r="107" spans="1:11" ht="14.4" customHeight="1" x14ac:dyDescent="0.3">
      <c r="A107" s="831" t="s">
        <v>566</v>
      </c>
      <c r="B107" s="832" t="s">
        <v>567</v>
      </c>
      <c r="C107" s="835" t="s">
        <v>586</v>
      </c>
      <c r="D107" s="863" t="s">
        <v>587</v>
      </c>
      <c r="E107" s="835" t="s">
        <v>2148</v>
      </c>
      <c r="F107" s="863" t="s">
        <v>2149</v>
      </c>
      <c r="G107" s="835" t="s">
        <v>2184</v>
      </c>
      <c r="H107" s="835" t="s">
        <v>2185</v>
      </c>
      <c r="I107" s="849">
        <v>39.106666564941406</v>
      </c>
      <c r="J107" s="849">
        <v>30</v>
      </c>
      <c r="K107" s="850">
        <v>1173.1700134277344</v>
      </c>
    </row>
    <row r="108" spans="1:11" ht="14.4" customHeight="1" x14ac:dyDescent="0.3">
      <c r="A108" s="831" t="s">
        <v>566</v>
      </c>
      <c r="B108" s="832" t="s">
        <v>567</v>
      </c>
      <c r="C108" s="835" t="s">
        <v>586</v>
      </c>
      <c r="D108" s="863" t="s">
        <v>587</v>
      </c>
      <c r="E108" s="835" t="s">
        <v>2148</v>
      </c>
      <c r="F108" s="863" t="s">
        <v>2149</v>
      </c>
      <c r="G108" s="835" t="s">
        <v>2334</v>
      </c>
      <c r="H108" s="835" t="s">
        <v>2335</v>
      </c>
      <c r="I108" s="849">
        <v>8.8299999237060547</v>
      </c>
      <c r="J108" s="849">
        <v>50</v>
      </c>
      <c r="K108" s="850">
        <v>441.29998779296875</v>
      </c>
    </row>
    <row r="109" spans="1:11" ht="14.4" customHeight="1" x14ac:dyDescent="0.3">
      <c r="A109" s="831" t="s">
        <v>566</v>
      </c>
      <c r="B109" s="832" t="s">
        <v>567</v>
      </c>
      <c r="C109" s="835" t="s">
        <v>586</v>
      </c>
      <c r="D109" s="863" t="s">
        <v>587</v>
      </c>
      <c r="E109" s="835" t="s">
        <v>2148</v>
      </c>
      <c r="F109" s="863" t="s">
        <v>2149</v>
      </c>
      <c r="G109" s="835" t="s">
        <v>2188</v>
      </c>
      <c r="H109" s="835" t="s">
        <v>2189</v>
      </c>
      <c r="I109" s="849">
        <v>0.66250002384185791</v>
      </c>
      <c r="J109" s="849">
        <v>1700</v>
      </c>
      <c r="K109" s="850">
        <v>1124</v>
      </c>
    </row>
    <row r="110" spans="1:11" ht="14.4" customHeight="1" x14ac:dyDescent="0.3">
      <c r="A110" s="831" t="s">
        <v>566</v>
      </c>
      <c r="B110" s="832" t="s">
        <v>567</v>
      </c>
      <c r="C110" s="835" t="s">
        <v>586</v>
      </c>
      <c r="D110" s="863" t="s">
        <v>587</v>
      </c>
      <c r="E110" s="835" t="s">
        <v>2148</v>
      </c>
      <c r="F110" s="863" t="s">
        <v>2149</v>
      </c>
      <c r="G110" s="835" t="s">
        <v>2190</v>
      </c>
      <c r="H110" s="835" t="s">
        <v>2191</v>
      </c>
      <c r="I110" s="849">
        <v>27.876666386922199</v>
      </c>
      <c r="J110" s="849">
        <v>19</v>
      </c>
      <c r="K110" s="850">
        <v>529.64999389648437</v>
      </c>
    </row>
    <row r="111" spans="1:11" ht="14.4" customHeight="1" x14ac:dyDescent="0.3">
      <c r="A111" s="831" t="s">
        <v>566</v>
      </c>
      <c r="B111" s="832" t="s">
        <v>567</v>
      </c>
      <c r="C111" s="835" t="s">
        <v>586</v>
      </c>
      <c r="D111" s="863" t="s">
        <v>587</v>
      </c>
      <c r="E111" s="835" t="s">
        <v>2148</v>
      </c>
      <c r="F111" s="863" t="s">
        <v>2149</v>
      </c>
      <c r="G111" s="835" t="s">
        <v>2192</v>
      </c>
      <c r="H111" s="835" t="s">
        <v>2193</v>
      </c>
      <c r="I111" s="849">
        <v>28.737499713897705</v>
      </c>
      <c r="J111" s="849">
        <v>24</v>
      </c>
      <c r="K111" s="850">
        <v>689.70000076293945</v>
      </c>
    </row>
    <row r="112" spans="1:11" ht="14.4" customHeight="1" x14ac:dyDescent="0.3">
      <c r="A112" s="831" t="s">
        <v>566</v>
      </c>
      <c r="B112" s="832" t="s">
        <v>567</v>
      </c>
      <c r="C112" s="835" t="s">
        <v>586</v>
      </c>
      <c r="D112" s="863" t="s">
        <v>587</v>
      </c>
      <c r="E112" s="835" t="s">
        <v>2194</v>
      </c>
      <c r="F112" s="863" t="s">
        <v>2195</v>
      </c>
      <c r="G112" s="835" t="s">
        <v>2336</v>
      </c>
      <c r="H112" s="835" t="s">
        <v>2337</v>
      </c>
      <c r="I112" s="849">
        <v>6.0500001907348633</v>
      </c>
      <c r="J112" s="849">
        <v>20</v>
      </c>
      <c r="K112" s="850">
        <v>121</v>
      </c>
    </row>
    <row r="113" spans="1:11" ht="14.4" customHeight="1" x14ac:dyDescent="0.3">
      <c r="A113" s="831" t="s">
        <v>566</v>
      </c>
      <c r="B113" s="832" t="s">
        <v>567</v>
      </c>
      <c r="C113" s="835" t="s">
        <v>586</v>
      </c>
      <c r="D113" s="863" t="s">
        <v>587</v>
      </c>
      <c r="E113" s="835" t="s">
        <v>2194</v>
      </c>
      <c r="F113" s="863" t="s">
        <v>2195</v>
      </c>
      <c r="G113" s="835" t="s">
        <v>2338</v>
      </c>
      <c r="H113" s="835" t="s">
        <v>2339</v>
      </c>
      <c r="I113" s="849">
        <v>33.880001068115234</v>
      </c>
      <c r="J113" s="849">
        <v>1</v>
      </c>
      <c r="K113" s="850">
        <v>33.880001068115234</v>
      </c>
    </row>
    <row r="114" spans="1:11" ht="14.4" customHeight="1" x14ac:dyDescent="0.3">
      <c r="A114" s="831" t="s">
        <v>566</v>
      </c>
      <c r="B114" s="832" t="s">
        <v>567</v>
      </c>
      <c r="C114" s="835" t="s">
        <v>586</v>
      </c>
      <c r="D114" s="863" t="s">
        <v>587</v>
      </c>
      <c r="E114" s="835" t="s">
        <v>2194</v>
      </c>
      <c r="F114" s="863" t="s">
        <v>2195</v>
      </c>
      <c r="G114" s="835" t="s">
        <v>2340</v>
      </c>
      <c r="H114" s="835" t="s">
        <v>2341</v>
      </c>
      <c r="I114" s="849">
        <v>47.189998626708984</v>
      </c>
      <c r="J114" s="849">
        <v>50</v>
      </c>
      <c r="K114" s="850">
        <v>2359.5</v>
      </c>
    </row>
    <row r="115" spans="1:11" ht="14.4" customHeight="1" x14ac:dyDescent="0.3">
      <c r="A115" s="831" t="s">
        <v>566</v>
      </c>
      <c r="B115" s="832" t="s">
        <v>567</v>
      </c>
      <c r="C115" s="835" t="s">
        <v>586</v>
      </c>
      <c r="D115" s="863" t="s">
        <v>587</v>
      </c>
      <c r="E115" s="835" t="s">
        <v>2194</v>
      </c>
      <c r="F115" s="863" t="s">
        <v>2195</v>
      </c>
      <c r="G115" s="835" t="s">
        <v>2342</v>
      </c>
      <c r="H115" s="835" t="s">
        <v>2343</v>
      </c>
      <c r="I115" s="849">
        <v>11.144999980926514</v>
      </c>
      <c r="J115" s="849">
        <v>100</v>
      </c>
      <c r="K115" s="850">
        <v>1114.5</v>
      </c>
    </row>
    <row r="116" spans="1:11" ht="14.4" customHeight="1" x14ac:dyDescent="0.3">
      <c r="A116" s="831" t="s">
        <v>566</v>
      </c>
      <c r="B116" s="832" t="s">
        <v>567</v>
      </c>
      <c r="C116" s="835" t="s">
        <v>586</v>
      </c>
      <c r="D116" s="863" t="s">
        <v>587</v>
      </c>
      <c r="E116" s="835" t="s">
        <v>2194</v>
      </c>
      <c r="F116" s="863" t="s">
        <v>2195</v>
      </c>
      <c r="G116" s="835" t="s">
        <v>2198</v>
      </c>
      <c r="H116" s="835" t="s">
        <v>2199</v>
      </c>
      <c r="I116" s="849">
        <v>3.4550000429153442</v>
      </c>
      <c r="J116" s="849">
        <v>80</v>
      </c>
      <c r="K116" s="850">
        <v>276.39999389648438</v>
      </c>
    </row>
    <row r="117" spans="1:11" ht="14.4" customHeight="1" x14ac:dyDescent="0.3">
      <c r="A117" s="831" t="s">
        <v>566</v>
      </c>
      <c r="B117" s="832" t="s">
        <v>567</v>
      </c>
      <c r="C117" s="835" t="s">
        <v>586</v>
      </c>
      <c r="D117" s="863" t="s">
        <v>587</v>
      </c>
      <c r="E117" s="835" t="s">
        <v>2194</v>
      </c>
      <c r="F117" s="863" t="s">
        <v>2195</v>
      </c>
      <c r="G117" s="835" t="s">
        <v>2200</v>
      </c>
      <c r="H117" s="835" t="s">
        <v>2201</v>
      </c>
      <c r="I117" s="849">
        <v>3.3900001049041748</v>
      </c>
      <c r="J117" s="849">
        <v>160</v>
      </c>
      <c r="K117" s="850">
        <v>542.4000244140625</v>
      </c>
    </row>
    <row r="118" spans="1:11" ht="14.4" customHeight="1" x14ac:dyDescent="0.3">
      <c r="A118" s="831" t="s">
        <v>566</v>
      </c>
      <c r="B118" s="832" t="s">
        <v>567</v>
      </c>
      <c r="C118" s="835" t="s">
        <v>586</v>
      </c>
      <c r="D118" s="863" t="s">
        <v>587</v>
      </c>
      <c r="E118" s="835" t="s">
        <v>2194</v>
      </c>
      <c r="F118" s="863" t="s">
        <v>2195</v>
      </c>
      <c r="G118" s="835" t="s">
        <v>2202</v>
      </c>
      <c r="H118" s="835" t="s">
        <v>2203</v>
      </c>
      <c r="I118" s="849">
        <v>21.899999618530273</v>
      </c>
      <c r="J118" s="849">
        <v>100</v>
      </c>
      <c r="K118" s="850">
        <v>2190.1500244140625</v>
      </c>
    </row>
    <row r="119" spans="1:11" ht="14.4" customHeight="1" x14ac:dyDescent="0.3">
      <c r="A119" s="831" t="s">
        <v>566</v>
      </c>
      <c r="B119" s="832" t="s">
        <v>567</v>
      </c>
      <c r="C119" s="835" t="s">
        <v>586</v>
      </c>
      <c r="D119" s="863" t="s">
        <v>587</v>
      </c>
      <c r="E119" s="835" t="s">
        <v>2194</v>
      </c>
      <c r="F119" s="863" t="s">
        <v>2195</v>
      </c>
      <c r="G119" s="835" t="s">
        <v>2204</v>
      </c>
      <c r="H119" s="835" t="s">
        <v>2205</v>
      </c>
      <c r="I119" s="849">
        <v>17.979999542236328</v>
      </c>
      <c r="J119" s="849">
        <v>150</v>
      </c>
      <c r="K119" s="850">
        <v>2697</v>
      </c>
    </row>
    <row r="120" spans="1:11" ht="14.4" customHeight="1" x14ac:dyDescent="0.3">
      <c r="A120" s="831" t="s">
        <v>566</v>
      </c>
      <c r="B120" s="832" t="s">
        <v>567</v>
      </c>
      <c r="C120" s="835" t="s">
        <v>586</v>
      </c>
      <c r="D120" s="863" t="s">
        <v>587</v>
      </c>
      <c r="E120" s="835" t="s">
        <v>2194</v>
      </c>
      <c r="F120" s="863" t="s">
        <v>2195</v>
      </c>
      <c r="G120" s="835" t="s">
        <v>2210</v>
      </c>
      <c r="H120" s="835" t="s">
        <v>2211</v>
      </c>
      <c r="I120" s="849">
        <v>22.989999771118164</v>
      </c>
      <c r="J120" s="849">
        <v>70</v>
      </c>
      <c r="K120" s="850">
        <v>1609.2999877929687</v>
      </c>
    </row>
    <row r="121" spans="1:11" ht="14.4" customHeight="1" x14ac:dyDescent="0.3">
      <c r="A121" s="831" t="s">
        <v>566</v>
      </c>
      <c r="B121" s="832" t="s">
        <v>567</v>
      </c>
      <c r="C121" s="835" t="s">
        <v>586</v>
      </c>
      <c r="D121" s="863" t="s">
        <v>587</v>
      </c>
      <c r="E121" s="835" t="s">
        <v>2194</v>
      </c>
      <c r="F121" s="863" t="s">
        <v>2195</v>
      </c>
      <c r="G121" s="835" t="s">
        <v>2344</v>
      </c>
      <c r="H121" s="835" t="s">
        <v>2345</v>
      </c>
      <c r="I121" s="849">
        <v>22.989999771118164</v>
      </c>
      <c r="J121" s="849">
        <v>30</v>
      </c>
      <c r="K121" s="850">
        <v>689.69998168945312</v>
      </c>
    </row>
    <row r="122" spans="1:11" ht="14.4" customHeight="1" x14ac:dyDescent="0.3">
      <c r="A122" s="831" t="s">
        <v>566</v>
      </c>
      <c r="B122" s="832" t="s">
        <v>567</v>
      </c>
      <c r="C122" s="835" t="s">
        <v>586</v>
      </c>
      <c r="D122" s="863" t="s">
        <v>587</v>
      </c>
      <c r="E122" s="835" t="s">
        <v>2194</v>
      </c>
      <c r="F122" s="863" t="s">
        <v>2195</v>
      </c>
      <c r="G122" s="835" t="s">
        <v>2214</v>
      </c>
      <c r="H122" s="835" t="s">
        <v>2215</v>
      </c>
      <c r="I122" s="849">
        <v>9.497499942779541</v>
      </c>
      <c r="J122" s="849">
        <v>400</v>
      </c>
      <c r="K122" s="850">
        <v>3799</v>
      </c>
    </row>
    <row r="123" spans="1:11" ht="14.4" customHeight="1" x14ac:dyDescent="0.3">
      <c r="A123" s="831" t="s">
        <v>566</v>
      </c>
      <c r="B123" s="832" t="s">
        <v>567</v>
      </c>
      <c r="C123" s="835" t="s">
        <v>586</v>
      </c>
      <c r="D123" s="863" t="s">
        <v>587</v>
      </c>
      <c r="E123" s="835" t="s">
        <v>2194</v>
      </c>
      <c r="F123" s="863" t="s">
        <v>2195</v>
      </c>
      <c r="G123" s="835" t="s">
        <v>2216</v>
      </c>
      <c r="H123" s="835" t="s">
        <v>2217</v>
      </c>
      <c r="I123" s="849">
        <v>1.9466666380564372</v>
      </c>
      <c r="J123" s="849">
        <v>400</v>
      </c>
      <c r="K123" s="850">
        <v>771.489990234375</v>
      </c>
    </row>
    <row r="124" spans="1:11" ht="14.4" customHeight="1" x14ac:dyDescent="0.3">
      <c r="A124" s="831" t="s">
        <v>566</v>
      </c>
      <c r="B124" s="832" t="s">
        <v>567</v>
      </c>
      <c r="C124" s="835" t="s">
        <v>586</v>
      </c>
      <c r="D124" s="863" t="s">
        <v>587</v>
      </c>
      <c r="E124" s="835" t="s">
        <v>2194</v>
      </c>
      <c r="F124" s="863" t="s">
        <v>2195</v>
      </c>
      <c r="G124" s="835" t="s">
        <v>2346</v>
      </c>
      <c r="H124" s="835" t="s">
        <v>2347</v>
      </c>
      <c r="I124" s="849">
        <v>5.0199999809265137</v>
      </c>
      <c r="J124" s="849">
        <v>50</v>
      </c>
      <c r="K124" s="850">
        <v>251.08000183105469</v>
      </c>
    </row>
    <row r="125" spans="1:11" ht="14.4" customHeight="1" x14ac:dyDescent="0.3">
      <c r="A125" s="831" t="s">
        <v>566</v>
      </c>
      <c r="B125" s="832" t="s">
        <v>567</v>
      </c>
      <c r="C125" s="835" t="s">
        <v>586</v>
      </c>
      <c r="D125" s="863" t="s">
        <v>587</v>
      </c>
      <c r="E125" s="835" t="s">
        <v>2194</v>
      </c>
      <c r="F125" s="863" t="s">
        <v>2195</v>
      </c>
      <c r="G125" s="835" t="s">
        <v>2222</v>
      </c>
      <c r="H125" s="835" t="s">
        <v>2223</v>
      </c>
      <c r="I125" s="849">
        <v>13.310000419616699</v>
      </c>
      <c r="J125" s="849">
        <v>40</v>
      </c>
      <c r="K125" s="850">
        <v>532.40002059936523</v>
      </c>
    </row>
    <row r="126" spans="1:11" ht="14.4" customHeight="1" x14ac:dyDescent="0.3">
      <c r="A126" s="831" t="s">
        <v>566</v>
      </c>
      <c r="B126" s="832" t="s">
        <v>567</v>
      </c>
      <c r="C126" s="835" t="s">
        <v>586</v>
      </c>
      <c r="D126" s="863" t="s">
        <v>587</v>
      </c>
      <c r="E126" s="835" t="s">
        <v>2194</v>
      </c>
      <c r="F126" s="863" t="s">
        <v>2195</v>
      </c>
      <c r="G126" s="835" t="s">
        <v>2224</v>
      </c>
      <c r="H126" s="835" t="s">
        <v>2225</v>
      </c>
      <c r="I126" s="849">
        <v>2.2899999618530273</v>
      </c>
      <c r="J126" s="849">
        <v>100</v>
      </c>
      <c r="K126" s="850">
        <v>229</v>
      </c>
    </row>
    <row r="127" spans="1:11" ht="14.4" customHeight="1" x14ac:dyDescent="0.3">
      <c r="A127" s="831" t="s">
        <v>566</v>
      </c>
      <c r="B127" s="832" t="s">
        <v>567</v>
      </c>
      <c r="C127" s="835" t="s">
        <v>586</v>
      </c>
      <c r="D127" s="863" t="s">
        <v>587</v>
      </c>
      <c r="E127" s="835" t="s">
        <v>2194</v>
      </c>
      <c r="F127" s="863" t="s">
        <v>2195</v>
      </c>
      <c r="G127" s="835" t="s">
        <v>2226</v>
      </c>
      <c r="H127" s="835" t="s">
        <v>2227</v>
      </c>
      <c r="I127" s="849">
        <v>9.1999998092651367</v>
      </c>
      <c r="J127" s="849">
        <v>650</v>
      </c>
      <c r="K127" s="850">
        <v>5980</v>
      </c>
    </row>
    <row r="128" spans="1:11" ht="14.4" customHeight="1" x14ac:dyDescent="0.3">
      <c r="A128" s="831" t="s">
        <v>566</v>
      </c>
      <c r="B128" s="832" t="s">
        <v>567</v>
      </c>
      <c r="C128" s="835" t="s">
        <v>586</v>
      </c>
      <c r="D128" s="863" t="s">
        <v>587</v>
      </c>
      <c r="E128" s="835" t="s">
        <v>2194</v>
      </c>
      <c r="F128" s="863" t="s">
        <v>2195</v>
      </c>
      <c r="G128" s="835" t="s">
        <v>2228</v>
      </c>
      <c r="H128" s="835" t="s">
        <v>2229</v>
      </c>
      <c r="I128" s="849">
        <v>6.2899999618530273</v>
      </c>
      <c r="J128" s="849">
        <v>50</v>
      </c>
      <c r="K128" s="850">
        <v>314.5</v>
      </c>
    </row>
    <row r="129" spans="1:11" ht="14.4" customHeight="1" x14ac:dyDescent="0.3">
      <c r="A129" s="831" t="s">
        <v>566</v>
      </c>
      <c r="B129" s="832" t="s">
        <v>567</v>
      </c>
      <c r="C129" s="835" t="s">
        <v>586</v>
      </c>
      <c r="D129" s="863" t="s">
        <v>587</v>
      </c>
      <c r="E129" s="835" t="s">
        <v>2194</v>
      </c>
      <c r="F129" s="863" t="s">
        <v>2195</v>
      </c>
      <c r="G129" s="835" t="s">
        <v>2232</v>
      </c>
      <c r="H129" s="835" t="s">
        <v>2233</v>
      </c>
      <c r="I129" s="849">
        <v>6.179999828338623</v>
      </c>
      <c r="J129" s="849">
        <v>20</v>
      </c>
      <c r="K129" s="850">
        <v>123.59999847412109</v>
      </c>
    </row>
    <row r="130" spans="1:11" ht="14.4" customHeight="1" x14ac:dyDescent="0.3">
      <c r="A130" s="831" t="s">
        <v>566</v>
      </c>
      <c r="B130" s="832" t="s">
        <v>567</v>
      </c>
      <c r="C130" s="835" t="s">
        <v>586</v>
      </c>
      <c r="D130" s="863" t="s">
        <v>587</v>
      </c>
      <c r="E130" s="835" t="s">
        <v>2194</v>
      </c>
      <c r="F130" s="863" t="s">
        <v>2195</v>
      </c>
      <c r="G130" s="835" t="s">
        <v>2232</v>
      </c>
      <c r="H130" s="835" t="s">
        <v>2234</v>
      </c>
      <c r="I130" s="849">
        <v>6.1749999523162842</v>
      </c>
      <c r="J130" s="849">
        <v>40</v>
      </c>
      <c r="K130" s="850">
        <v>247</v>
      </c>
    </row>
    <row r="131" spans="1:11" ht="14.4" customHeight="1" x14ac:dyDescent="0.3">
      <c r="A131" s="831" t="s">
        <v>566</v>
      </c>
      <c r="B131" s="832" t="s">
        <v>567</v>
      </c>
      <c r="C131" s="835" t="s">
        <v>586</v>
      </c>
      <c r="D131" s="863" t="s">
        <v>587</v>
      </c>
      <c r="E131" s="835" t="s">
        <v>2194</v>
      </c>
      <c r="F131" s="863" t="s">
        <v>2195</v>
      </c>
      <c r="G131" s="835" t="s">
        <v>2235</v>
      </c>
      <c r="H131" s="835" t="s">
        <v>2236</v>
      </c>
      <c r="I131" s="849">
        <v>1.0885714633124215</v>
      </c>
      <c r="J131" s="849">
        <v>1800</v>
      </c>
      <c r="K131" s="850">
        <v>1960</v>
      </c>
    </row>
    <row r="132" spans="1:11" ht="14.4" customHeight="1" x14ac:dyDescent="0.3">
      <c r="A132" s="831" t="s">
        <v>566</v>
      </c>
      <c r="B132" s="832" t="s">
        <v>567</v>
      </c>
      <c r="C132" s="835" t="s">
        <v>586</v>
      </c>
      <c r="D132" s="863" t="s">
        <v>587</v>
      </c>
      <c r="E132" s="835" t="s">
        <v>2194</v>
      </c>
      <c r="F132" s="863" t="s">
        <v>2195</v>
      </c>
      <c r="G132" s="835" t="s">
        <v>2237</v>
      </c>
      <c r="H132" s="835" t="s">
        <v>2238</v>
      </c>
      <c r="I132" s="849">
        <v>0.47799999117851255</v>
      </c>
      <c r="J132" s="849">
        <v>1400</v>
      </c>
      <c r="K132" s="850">
        <v>670</v>
      </c>
    </row>
    <row r="133" spans="1:11" ht="14.4" customHeight="1" x14ac:dyDescent="0.3">
      <c r="A133" s="831" t="s">
        <v>566</v>
      </c>
      <c r="B133" s="832" t="s">
        <v>567</v>
      </c>
      <c r="C133" s="835" t="s">
        <v>586</v>
      </c>
      <c r="D133" s="863" t="s">
        <v>587</v>
      </c>
      <c r="E133" s="835" t="s">
        <v>2194</v>
      </c>
      <c r="F133" s="863" t="s">
        <v>2195</v>
      </c>
      <c r="G133" s="835" t="s">
        <v>2239</v>
      </c>
      <c r="H133" s="835" t="s">
        <v>2240</v>
      </c>
      <c r="I133" s="849">
        <v>1.6699999570846558</v>
      </c>
      <c r="J133" s="849">
        <v>400</v>
      </c>
      <c r="K133" s="850">
        <v>668</v>
      </c>
    </row>
    <row r="134" spans="1:11" ht="14.4" customHeight="1" x14ac:dyDescent="0.3">
      <c r="A134" s="831" t="s">
        <v>566</v>
      </c>
      <c r="B134" s="832" t="s">
        <v>567</v>
      </c>
      <c r="C134" s="835" t="s">
        <v>586</v>
      </c>
      <c r="D134" s="863" t="s">
        <v>587</v>
      </c>
      <c r="E134" s="835" t="s">
        <v>2194</v>
      </c>
      <c r="F134" s="863" t="s">
        <v>2195</v>
      </c>
      <c r="G134" s="835" t="s">
        <v>2241</v>
      </c>
      <c r="H134" s="835" t="s">
        <v>2242</v>
      </c>
      <c r="I134" s="849">
        <v>0.67000001668930054</v>
      </c>
      <c r="J134" s="849">
        <v>100</v>
      </c>
      <c r="K134" s="850">
        <v>67</v>
      </c>
    </row>
    <row r="135" spans="1:11" ht="14.4" customHeight="1" x14ac:dyDescent="0.3">
      <c r="A135" s="831" t="s">
        <v>566</v>
      </c>
      <c r="B135" s="832" t="s">
        <v>567</v>
      </c>
      <c r="C135" s="835" t="s">
        <v>586</v>
      </c>
      <c r="D135" s="863" t="s">
        <v>587</v>
      </c>
      <c r="E135" s="835" t="s">
        <v>2194</v>
      </c>
      <c r="F135" s="863" t="s">
        <v>2195</v>
      </c>
      <c r="G135" s="835" t="s">
        <v>2348</v>
      </c>
      <c r="H135" s="835" t="s">
        <v>2349</v>
      </c>
      <c r="I135" s="849">
        <v>1.5</v>
      </c>
      <c r="J135" s="849">
        <v>100</v>
      </c>
      <c r="K135" s="850">
        <v>150</v>
      </c>
    </row>
    <row r="136" spans="1:11" ht="14.4" customHeight="1" x14ac:dyDescent="0.3">
      <c r="A136" s="831" t="s">
        <v>566</v>
      </c>
      <c r="B136" s="832" t="s">
        <v>567</v>
      </c>
      <c r="C136" s="835" t="s">
        <v>586</v>
      </c>
      <c r="D136" s="863" t="s">
        <v>587</v>
      </c>
      <c r="E136" s="835" t="s">
        <v>2194</v>
      </c>
      <c r="F136" s="863" t="s">
        <v>2195</v>
      </c>
      <c r="G136" s="835" t="s">
        <v>2243</v>
      </c>
      <c r="H136" s="835" t="s">
        <v>2244</v>
      </c>
      <c r="I136" s="849">
        <v>1.5574999451637268</v>
      </c>
      <c r="J136" s="849">
        <v>900</v>
      </c>
      <c r="K136" s="850">
        <v>1399.7999877929687</v>
      </c>
    </row>
    <row r="137" spans="1:11" ht="14.4" customHeight="1" x14ac:dyDescent="0.3">
      <c r="A137" s="831" t="s">
        <v>566</v>
      </c>
      <c r="B137" s="832" t="s">
        <v>567</v>
      </c>
      <c r="C137" s="835" t="s">
        <v>586</v>
      </c>
      <c r="D137" s="863" t="s">
        <v>587</v>
      </c>
      <c r="E137" s="835" t="s">
        <v>2194</v>
      </c>
      <c r="F137" s="863" t="s">
        <v>2195</v>
      </c>
      <c r="G137" s="835" t="s">
        <v>2247</v>
      </c>
      <c r="H137" s="835" t="s">
        <v>2248</v>
      </c>
      <c r="I137" s="849">
        <v>2.1750000715255737</v>
      </c>
      <c r="J137" s="849">
        <v>400</v>
      </c>
      <c r="K137" s="850">
        <v>870.95999145507812</v>
      </c>
    </row>
    <row r="138" spans="1:11" ht="14.4" customHeight="1" x14ac:dyDescent="0.3">
      <c r="A138" s="831" t="s">
        <v>566</v>
      </c>
      <c r="B138" s="832" t="s">
        <v>567</v>
      </c>
      <c r="C138" s="835" t="s">
        <v>586</v>
      </c>
      <c r="D138" s="863" t="s">
        <v>587</v>
      </c>
      <c r="E138" s="835" t="s">
        <v>2194</v>
      </c>
      <c r="F138" s="863" t="s">
        <v>2195</v>
      </c>
      <c r="G138" s="835" t="s">
        <v>2249</v>
      </c>
      <c r="H138" s="835" t="s">
        <v>2250</v>
      </c>
      <c r="I138" s="849">
        <v>35.090000152587891</v>
      </c>
      <c r="J138" s="849">
        <v>3</v>
      </c>
      <c r="K138" s="850">
        <v>105.26999664306641</v>
      </c>
    </row>
    <row r="139" spans="1:11" ht="14.4" customHeight="1" x14ac:dyDescent="0.3">
      <c r="A139" s="831" t="s">
        <v>566</v>
      </c>
      <c r="B139" s="832" t="s">
        <v>567</v>
      </c>
      <c r="C139" s="835" t="s">
        <v>586</v>
      </c>
      <c r="D139" s="863" t="s">
        <v>587</v>
      </c>
      <c r="E139" s="835" t="s">
        <v>2194</v>
      </c>
      <c r="F139" s="863" t="s">
        <v>2195</v>
      </c>
      <c r="G139" s="835" t="s">
        <v>2350</v>
      </c>
      <c r="H139" s="835" t="s">
        <v>2351</v>
      </c>
      <c r="I139" s="849">
        <v>1.0299999713897705</v>
      </c>
      <c r="J139" s="849">
        <v>75</v>
      </c>
      <c r="K139" s="850">
        <v>77.25</v>
      </c>
    </row>
    <row r="140" spans="1:11" ht="14.4" customHeight="1" x14ac:dyDescent="0.3">
      <c r="A140" s="831" t="s">
        <v>566</v>
      </c>
      <c r="B140" s="832" t="s">
        <v>567</v>
      </c>
      <c r="C140" s="835" t="s">
        <v>586</v>
      </c>
      <c r="D140" s="863" t="s">
        <v>587</v>
      </c>
      <c r="E140" s="835" t="s">
        <v>2194</v>
      </c>
      <c r="F140" s="863" t="s">
        <v>2195</v>
      </c>
      <c r="G140" s="835" t="s">
        <v>2253</v>
      </c>
      <c r="H140" s="835" t="s">
        <v>2254</v>
      </c>
      <c r="I140" s="849">
        <v>0.47499999403953552</v>
      </c>
      <c r="J140" s="849">
        <v>500</v>
      </c>
      <c r="K140" s="850">
        <v>237</v>
      </c>
    </row>
    <row r="141" spans="1:11" ht="14.4" customHeight="1" x14ac:dyDescent="0.3">
      <c r="A141" s="831" t="s">
        <v>566</v>
      </c>
      <c r="B141" s="832" t="s">
        <v>567</v>
      </c>
      <c r="C141" s="835" t="s">
        <v>586</v>
      </c>
      <c r="D141" s="863" t="s">
        <v>587</v>
      </c>
      <c r="E141" s="835" t="s">
        <v>2194</v>
      </c>
      <c r="F141" s="863" t="s">
        <v>2195</v>
      </c>
      <c r="G141" s="835" t="s">
        <v>2255</v>
      </c>
      <c r="H141" s="835" t="s">
        <v>2256</v>
      </c>
      <c r="I141" s="849">
        <v>1.9850000143051147</v>
      </c>
      <c r="J141" s="849">
        <v>100</v>
      </c>
      <c r="K141" s="850">
        <v>198.5</v>
      </c>
    </row>
    <row r="142" spans="1:11" ht="14.4" customHeight="1" x14ac:dyDescent="0.3">
      <c r="A142" s="831" t="s">
        <v>566</v>
      </c>
      <c r="B142" s="832" t="s">
        <v>567</v>
      </c>
      <c r="C142" s="835" t="s">
        <v>586</v>
      </c>
      <c r="D142" s="863" t="s">
        <v>587</v>
      </c>
      <c r="E142" s="835" t="s">
        <v>2194</v>
      </c>
      <c r="F142" s="863" t="s">
        <v>2195</v>
      </c>
      <c r="G142" s="835" t="s">
        <v>2257</v>
      </c>
      <c r="H142" s="835" t="s">
        <v>2258</v>
      </c>
      <c r="I142" s="849">
        <v>2.0549999475479126</v>
      </c>
      <c r="J142" s="849">
        <v>100</v>
      </c>
      <c r="K142" s="850">
        <v>205.5</v>
      </c>
    </row>
    <row r="143" spans="1:11" ht="14.4" customHeight="1" x14ac:dyDescent="0.3">
      <c r="A143" s="831" t="s">
        <v>566</v>
      </c>
      <c r="B143" s="832" t="s">
        <v>567</v>
      </c>
      <c r="C143" s="835" t="s">
        <v>586</v>
      </c>
      <c r="D143" s="863" t="s">
        <v>587</v>
      </c>
      <c r="E143" s="835" t="s">
        <v>2194</v>
      </c>
      <c r="F143" s="863" t="s">
        <v>2195</v>
      </c>
      <c r="G143" s="835" t="s">
        <v>2352</v>
      </c>
      <c r="H143" s="835" t="s">
        <v>2353</v>
      </c>
      <c r="I143" s="849">
        <v>3.0733332633972168</v>
      </c>
      <c r="J143" s="849">
        <v>150</v>
      </c>
      <c r="K143" s="850">
        <v>461</v>
      </c>
    </row>
    <row r="144" spans="1:11" ht="14.4" customHeight="1" x14ac:dyDescent="0.3">
      <c r="A144" s="831" t="s">
        <v>566</v>
      </c>
      <c r="B144" s="832" t="s">
        <v>567</v>
      </c>
      <c r="C144" s="835" t="s">
        <v>586</v>
      </c>
      <c r="D144" s="863" t="s">
        <v>587</v>
      </c>
      <c r="E144" s="835" t="s">
        <v>2194</v>
      </c>
      <c r="F144" s="863" t="s">
        <v>2195</v>
      </c>
      <c r="G144" s="835" t="s">
        <v>2263</v>
      </c>
      <c r="H144" s="835" t="s">
        <v>2264</v>
      </c>
      <c r="I144" s="849">
        <v>2.1625000834465027</v>
      </c>
      <c r="J144" s="849">
        <v>200</v>
      </c>
      <c r="K144" s="850">
        <v>432.5</v>
      </c>
    </row>
    <row r="145" spans="1:11" ht="14.4" customHeight="1" x14ac:dyDescent="0.3">
      <c r="A145" s="831" t="s">
        <v>566</v>
      </c>
      <c r="B145" s="832" t="s">
        <v>567</v>
      </c>
      <c r="C145" s="835" t="s">
        <v>586</v>
      </c>
      <c r="D145" s="863" t="s">
        <v>587</v>
      </c>
      <c r="E145" s="835" t="s">
        <v>2194</v>
      </c>
      <c r="F145" s="863" t="s">
        <v>2195</v>
      </c>
      <c r="G145" s="835" t="s">
        <v>2354</v>
      </c>
      <c r="H145" s="835" t="s">
        <v>2355</v>
      </c>
      <c r="I145" s="849">
        <v>4.7349998950958252</v>
      </c>
      <c r="J145" s="849">
        <v>30</v>
      </c>
      <c r="K145" s="850">
        <v>142</v>
      </c>
    </row>
    <row r="146" spans="1:11" ht="14.4" customHeight="1" x14ac:dyDescent="0.3">
      <c r="A146" s="831" t="s">
        <v>566</v>
      </c>
      <c r="B146" s="832" t="s">
        <v>567</v>
      </c>
      <c r="C146" s="835" t="s">
        <v>586</v>
      </c>
      <c r="D146" s="863" t="s">
        <v>587</v>
      </c>
      <c r="E146" s="835" t="s">
        <v>2194</v>
      </c>
      <c r="F146" s="863" t="s">
        <v>2195</v>
      </c>
      <c r="G146" s="835" t="s">
        <v>2265</v>
      </c>
      <c r="H146" s="835" t="s">
        <v>2266</v>
      </c>
      <c r="I146" s="849">
        <v>21.239999771118164</v>
      </c>
      <c r="J146" s="849">
        <v>10</v>
      </c>
      <c r="K146" s="850">
        <v>212.39999389648437</v>
      </c>
    </row>
    <row r="147" spans="1:11" ht="14.4" customHeight="1" x14ac:dyDescent="0.3">
      <c r="A147" s="831" t="s">
        <v>566</v>
      </c>
      <c r="B147" s="832" t="s">
        <v>567</v>
      </c>
      <c r="C147" s="835" t="s">
        <v>586</v>
      </c>
      <c r="D147" s="863" t="s">
        <v>587</v>
      </c>
      <c r="E147" s="835" t="s">
        <v>2194</v>
      </c>
      <c r="F147" s="863" t="s">
        <v>2195</v>
      </c>
      <c r="G147" s="835" t="s">
        <v>2267</v>
      </c>
      <c r="H147" s="835" t="s">
        <v>2268</v>
      </c>
      <c r="I147" s="849">
        <v>2.5149999856948853</v>
      </c>
      <c r="J147" s="849">
        <v>100</v>
      </c>
      <c r="K147" s="850">
        <v>251.5</v>
      </c>
    </row>
    <row r="148" spans="1:11" ht="14.4" customHeight="1" x14ac:dyDescent="0.3">
      <c r="A148" s="831" t="s">
        <v>566</v>
      </c>
      <c r="B148" s="832" t="s">
        <v>567</v>
      </c>
      <c r="C148" s="835" t="s">
        <v>586</v>
      </c>
      <c r="D148" s="863" t="s">
        <v>587</v>
      </c>
      <c r="E148" s="835" t="s">
        <v>2194</v>
      </c>
      <c r="F148" s="863" t="s">
        <v>2195</v>
      </c>
      <c r="G148" s="835" t="s">
        <v>2271</v>
      </c>
      <c r="H148" s="835" t="s">
        <v>2272</v>
      </c>
      <c r="I148" s="849">
        <v>21.239999771118164</v>
      </c>
      <c r="J148" s="849">
        <v>19</v>
      </c>
      <c r="K148" s="850">
        <v>403.55998992919922</v>
      </c>
    </row>
    <row r="149" spans="1:11" ht="14.4" customHeight="1" x14ac:dyDescent="0.3">
      <c r="A149" s="831" t="s">
        <v>566</v>
      </c>
      <c r="B149" s="832" t="s">
        <v>567</v>
      </c>
      <c r="C149" s="835" t="s">
        <v>586</v>
      </c>
      <c r="D149" s="863" t="s">
        <v>587</v>
      </c>
      <c r="E149" s="835" t="s">
        <v>2356</v>
      </c>
      <c r="F149" s="863" t="s">
        <v>2357</v>
      </c>
      <c r="G149" s="835" t="s">
        <v>2358</v>
      </c>
      <c r="H149" s="835" t="s">
        <v>2359</v>
      </c>
      <c r="I149" s="849">
        <v>10.170000076293945</v>
      </c>
      <c r="J149" s="849">
        <v>200</v>
      </c>
      <c r="K149" s="850">
        <v>2034</v>
      </c>
    </row>
    <row r="150" spans="1:11" ht="14.4" customHeight="1" x14ac:dyDescent="0.3">
      <c r="A150" s="831" t="s">
        <v>566</v>
      </c>
      <c r="B150" s="832" t="s">
        <v>567</v>
      </c>
      <c r="C150" s="835" t="s">
        <v>586</v>
      </c>
      <c r="D150" s="863" t="s">
        <v>587</v>
      </c>
      <c r="E150" s="835" t="s">
        <v>2273</v>
      </c>
      <c r="F150" s="863" t="s">
        <v>2274</v>
      </c>
      <c r="G150" s="835" t="s">
        <v>2275</v>
      </c>
      <c r="H150" s="835" t="s">
        <v>2276</v>
      </c>
      <c r="I150" s="849">
        <v>0.30000001192092896</v>
      </c>
      <c r="J150" s="849">
        <v>200</v>
      </c>
      <c r="K150" s="850">
        <v>60</v>
      </c>
    </row>
    <row r="151" spans="1:11" ht="14.4" customHeight="1" x14ac:dyDescent="0.3">
      <c r="A151" s="831" t="s">
        <v>566</v>
      </c>
      <c r="B151" s="832" t="s">
        <v>567</v>
      </c>
      <c r="C151" s="835" t="s">
        <v>586</v>
      </c>
      <c r="D151" s="863" t="s">
        <v>587</v>
      </c>
      <c r="E151" s="835" t="s">
        <v>2273</v>
      </c>
      <c r="F151" s="863" t="s">
        <v>2274</v>
      </c>
      <c r="G151" s="835" t="s">
        <v>2277</v>
      </c>
      <c r="H151" s="835" t="s">
        <v>2278</v>
      </c>
      <c r="I151" s="849">
        <v>0.30200001001358034</v>
      </c>
      <c r="J151" s="849">
        <v>1100</v>
      </c>
      <c r="K151" s="850">
        <v>332</v>
      </c>
    </row>
    <row r="152" spans="1:11" ht="14.4" customHeight="1" x14ac:dyDescent="0.3">
      <c r="A152" s="831" t="s">
        <v>566</v>
      </c>
      <c r="B152" s="832" t="s">
        <v>567</v>
      </c>
      <c r="C152" s="835" t="s">
        <v>586</v>
      </c>
      <c r="D152" s="863" t="s">
        <v>587</v>
      </c>
      <c r="E152" s="835" t="s">
        <v>2273</v>
      </c>
      <c r="F152" s="863" t="s">
        <v>2274</v>
      </c>
      <c r="G152" s="835" t="s">
        <v>2285</v>
      </c>
      <c r="H152" s="835" t="s">
        <v>2286</v>
      </c>
      <c r="I152" s="849">
        <v>0.54833334684371948</v>
      </c>
      <c r="J152" s="849">
        <v>1400</v>
      </c>
      <c r="K152" s="850">
        <v>768</v>
      </c>
    </row>
    <row r="153" spans="1:11" ht="14.4" customHeight="1" x14ac:dyDescent="0.3">
      <c r="A153" s="831" t="s">
        <v>566</v>
      </c>
      <c r="B153" s="832" t="s">
        <v>567</v>
      </c>
      <c r="C153" s="835" t="s">
        <v>586</v>
      </c>
      <c r="D153" s="863" t="s">
        <v>587</v>
      </c>
      <c r="E153" s="835" t="s">
        <v>2273</v>
      </c>
      <c r="F153" s="863" t="s">
        <v>2274</v>
      </c>
      <c r="G153" s="835" t="s">
        <v>2360</v>
      </c>
      <c r="H153" s="835" t="s">
        <v>2361</v>
      </c>
      <c r="I153" s="849">
        <v>48.830001831054687</v>
      </c>
      <c r="J153" s="849">
        <v>25</v>
      </c>
      <c r="K153" s="850">
        <v>1220.75</v>
      </c>
    </row>
    <row r="154" spans="1:11" ht="14.4" customHeight="1" x14ac:dyDescent="0.3">
      <c r="A154" s="831" t="s">
        <v>566</v>
      </c>
      <c r="B154" s="832" t="s">
        <v>567</v>
      </c>
      <c r="C154" s="835" t="s">
        <v>586</v>
      </c>
      <c r="D154" s="863" t="s">
        <v>587</v>
      </c>
      <c r="E154" s="835" t="s">
        <v>2273</v>
      </c>
      <c r="F154" s="863" t="s">
        <v>2274</v>
      </c>
      <c r="G154" s="835" t="s">
        <v>2362</v>
      </c>
      <c r="H154" s="835" t="s">
        <v>2363</v>
      </c>
      <c r="I154" s="849">
        <v>0.97000002861022949</v>
      </c>
      <c r="J154" s="849">
        <v>100</v>
      </c>
      <c r="K154" s="850">
        <v>97</v>
      </c>
    </row>
    <row r="155" spans="1:11" ht="14.4" customHeight="1" x14ac:dyDescent="0.3">
      <c r="A155" s="831" t="s">
        <v>566</v>
      </c>
      <c r="B155" s="832" t="s">
        <v>567</v>
      </c>
      <c r="C155" s="835" t="s">
        <v>586</v>
      </c>
      <c r="D155" s="863" t="s">
        <v>587</v>
      </c>
      <c r="E155" s="835" t="s">
        <v>2273</v>
      </c>
      <c r="F155" s="863" t="s">
        <v>2274</v>
      </c>
      <c r="G155" s="835" t="s">
        <v>2287</v>
      </c>
      <c r="H155" s="835" t="s">
        <v>2288</v>
      </c>
      <c r="I155" s="849">
        <v>1.809999942779541</v>
      </c>
      <c r="J155" s="849">
        <v>100</v>
      </c>
      <c r="K155" s="850">
        <v>181</v>
      </c>
    </row>
    <row r="156" spans="1:11" ht="14.4" customHeight="1" x14ac:dyDescent="0.3">
      <c r="A156" s="831" t="s">
        <v>566</v>
      </c>
      <c r="B156" s="832" t="s">
        <v>567</v>
      </c>
      <c r="C156" s="835" t="s">
        <v>586</v>
      </c>
      <c r="D156" s="863" t="s">
        <v>587</v>
      </c>
      <c r="E156" s="835" t="s">
        <v>2291</v>
      </c>
      <c r="F156" s="863" t="s">
        <v>2292</v>
      </c>
      <c r="G156" s="835" t="s">
        <v>2293</v>
      </c>
      <c r="H156" s="835" t="s">
        <v>2294</v>
      </c>
      <c r="I156" s="849">
        <v>0.62999999523162842</v>
      </c>
      <c r="J156" s="849">
        <v>400</v>
      </c>
      <c r="K156" s="850">
        <v>252</v>
      </c>
    </row>
    <row r="157" spans="1:11" ht="14.4" customHeight="1" x14ac:dyDescent="0.3">
      <c r="A157" s="831" t="s">
        <v>566</v>
      </c>
      <c r="B157" s="832" t="s">
        <v>567</v>
      </c>
      <c r="C157" s="835" t="s">
        <v>586</v>
      </c>
      <c r="D157" s="863" t="s">
        <v>587</v>
      </c>
      <c r="E157" s="835" t="s">
        <v>2291</v>
      </c>
      <c r="F157" s="863" t="s">
        <v>2292</v>
      </c>
      <c r="G157" s="835" t="s">
        <v>2295</v>
      </c>
      <c r="H157" s="835" t="s">
        <v>2296</v>
      </c>
      <c r="I157" s="849">
        <v>0.63249999284744263</v>
      </c>
      <c r="J157" s="849">
        <v>5800</v>
      </c>
      <c r="K157" s="850">
        <v>3674</v>
      </c>
    </row>
    <row r="158" spans="1:11" ht="14.4" customHeight="1" x14ac:dyDescent="0.3">
      <c r="A158" s="831" t="s">
        <v>566</v>
      </c>
      <c r="B158" s="832" t="s">
        <v>567</v>
      </c>
      <c r="C158" s="835" t="s">
        <v>586</v>
      </c>
      <c r="D158" s="863" t="s">
        <v>587</v>
      </c>
      <c r="E158" s="835" t="s">
        <v>2291</v>
      </c>
      <c r="F158" s="863" t="s">
        <v>2292</v>
      </c>
      <c r="G158" s="835" t="s">
        <v>2303</v>
      </c>
      <c r="H158" s="835" t="s">
        <v>2304</v>
      </c>
      <c r="I158" s="849">
        <v>12.579999923706055</v>
      </c>
      <c r="J158" s="849">
        <v>50</v>
      </c>
      <c r="K158" s="850">
        <v>629</v>
      </c>
    </row>
    <row r="159" spans="1:11" ht="14.4" customHeight="1" x14ac:dyDescent="0.3">
      <c r="A159" s="831" t="s">
        <v>566</v>
      </c>
      <c r="B159" s="832" t="s">
        <v>567</v>
      </c>
      <c r="C159" s="835" t="s">
        <v>586</v>
      </c>
      <c r="D159" s="863" t="s">
        <v>587</v>
      </c>
      <c r="E159" s="835" t="s">
        <v>2291</v>
      </c>
      <c r="F159" s="863" t="s">
        <v>2292</v>
      </c>
      <c r="G159" s="835" t="s">
        <v>2364</v>
      </c>
      <c r="H159" s="835" t="s">
        <v>2365</v>
      </c>
      <c r="I159" s="849">
        <v>7.5</v>
      </c>
      <c r="J159" s="849">
        <v>100</v>
      </c>
      <c r="K159" s="850">
        <v>750</v>
      </c>
    </row>
    <row r="160" spans="1:11" ht="14.4" customHeight="1" x14ac:dyDescent="0.3">
      <c r="A160" s="831" t="s">
        <v>566</v>
      </c>
      <c r="B160" s="832" t="s">
        <v>567</v>
      </c>
      <c r="C160" s="835" t="s">
        <v>586</v>
      </c>
      <c r="D160" s="863" t="s">
        <v>587</v>
      </c>
      <c r="E160" s="835" t="s">
        <v>2291</v>
      </c>
      <c r="F160" s="863" t="s">
        <v>2292</v>
      </c>
      <c r="G160" s="835" t="s">
        <v>2293</v>
      </c>
      <c r="H160" s="835" t="s">
        <v>2308</v>
      </c>
      <c r="I160" s="849">
        <v>0.62999999523162842</v>
      </c>
      <c r="J160" s="849">
        <v>200</v>
      </c>
      <c r="K160" s="850">
        <v>126</v>
      </c>
    </row>
    <row r="161" spans="1:11" ht="14.4" customHeight="1" x14ac:dyDescent="0.3">
      <c r="A161" s="831" t="s">
        <v>566</v>
      </c>
      <c r="B161" s="832" t="s">
        <v>567</v>
      </c>
      <c r="C161" s="835" t="s">
        <v>586</v>
      </c>
      <c r="D161" s="863" t="s">
        <v>587</v>
      </c>
      <c r="E161" s="835" t="s">
        <v>2291</v>
      </c>
      <c r="F161" s="863" t="s">
        <v>2292</v>
      </c>
      <c r="G161" s="835" t="s">
        <v>2295</v>
      </c>
      <c r="H161" s="835" t="s">
        <v>2309</v>
      </c>
      <c r="I161" s="849">
        <v>0.62999999523162842</v>
      </c>
      <c r="J161" s="849">
        <v>2200</v>
      </c>
      <c r="K161" s="850">
        <v>1386</v>
      </c>
    </row>
    <row r="162" spans="1:11" ht="14.4" customHeight="1" x14ac:dyDescent="0.3">
      <c r="A162" s="831" t="s">
        <v>566</v>
      </c>
      <c r="B162" s="832" t="s">
        <v>567</v>
      </c>
      <c r="C162" s="835" t="s">
        <v>586</v>
      </c>
      <c r="D162" s="863" t="s">
        <v>587</v>
      </c>
      <c r="E162" s="835" t="s">
        <v>2291</v>
      </c>
      <c r="F162" s="863" t="s">
        <v>2292</v>
      </c>
      <c r="G162" s="835" t="s">
        <v>2295</v>
      </c>
      <c r="H162" s="835" t="s">
        <v>2310</v>
      </c>
      <c r="I162" s="849">
        <v>0.62000000476837158</v>
      </c>
      <c r="J162" s="849">
        <v>2000</v>
      </c>
      <c r="K162" s="850">
        <v>1240</v>
      </c>
    </row>
    <row r="163" spans="1:11" ht="14.4" customHeight="1" x14ac:dyDescent="0.3">
      <c r="A163" s="831" t="s">
        <v>566</v>
      </c>
      <c r="B163" s="832" t="s">
        <v>567</v>
      </c>
      <c r="C163" s="835" t="s">
        <v>586</v>
      </c>
      <c r="D163" s="863" t="s">
        <v>587</v>
      </c>
      <c r="E163" s="835" t="s">
        <v>2311</v>
      </c>
      <c r="F163" s="863" t="s">
        <v>2312</v>
      </c>
      <c r="G163" s="835" t="s">
        <v>2366</v>
      </c>
      <c r="H163" s="835" t="s">
        <v>2367</v>
      </c>
      <c r="I163" s="849">
        <v>15.609999656677246</v>
      </c>
      <c r="J163" s="849">
        <v>46</v>
      </c>
      <c r="K163" s="850">
        <v>718.06001281738281</v>
      </c>
    </row>
    <row r="164" spans="1:11" ht="14.4" customHeight="1" x14ac:dyDescent="0.3">
      <c r="A164" s="831" t="s">
        <v>566</v>
      </c>
      <c r="B164" s="832" t="s">
        <v>567</v>
      </c>
      <c r="C164" s="835" t="s">
        <v>589</v>
      </c>
      <c r="D164" s="863" t="s">
        <v>590</v>
      </c>
      <c r="E164" s="835" t="s">
        <v>2148</v>
      </c>
      <c r="F164" s="863" t="s">
        <v>2149</v>
      </c>
      <c r="G164" s="835" t="s">
        <v>2368</v>
      </c>
      <c r="H164" s="835" t="s">
        <v>2369</v>
      </c>
      <c r="I164" s="849">
        <v>0.87999999523162842</v>
      </c>
      <c r="J164" s="849">
        <v>600</v>
      </c>
      <c r="K164" s="850">
        <v>528</v>
      </c>
    </row>
    <row r="165" spans="1:11" ht="14.4" customHeight="1" x14ac:dyDescent="0.3">
      <c r="A165" s="831" t="s">
        <v>566</v>
      </c>
      <c r="B165" s="832" t="s">
        <v>567</v>
      </c>
      <c r="C165" s="835" t="s">
        <v>589</v>
      </c>
      <c r="D165" s="863" t="s">
        <v>590</v>
      </c>
      <c r="E165" s="835" t="s">
        <v>2148</v>
      </c>
      <c r="F165" s="863" t="s">
        <v>2149</v>
      </c>
      <c r="G165" s="835" t="s">
        <v>2370</v>
      </c>
      <c r="H165" s="835" t="s">
        <v>2371</v>
      </c>
      <c r="I165" s="849">
        <v>22.149999618530273</v>
      </c>
      <c r="J165" s="849">
        <v>25</v>
      </c>
      <c r="K165" s="850">
        <v>553.75</v>
      </c>
    </row>
    <row r="166" spans="1:11" ht="14.4" customHeight="1" x14ac:dyDescent="0.3">
      <c r="A166" s="831" t="s">
        <v>566</v>
      </c>
      <c r="B166" s="832" t="s">
        <v>567</v>
      </c>
      <c r="C166" s="835" t="s">
        <v>589</v>
      </c>
      <c r="D166" s="863" t="s">
        <v>590</v>
      </c>
      <c r="E166" s="835" t="s">
        <v>2148</v>
      </c>
      <c r="F166" s="863" t="s">
        <v>2149</v>
      </c>
      <c r="G166" s="835" t="s">
        <v>2326</v>
      </c>
      <c r="H166" s="835" t="s">
        <v>2327</v>
      </c>
      <c r="I166" s="849">
        <v>0.85000002384185791</v>
      </c>
      <c r="J166" s="849">
        <v>100</v>
      </c>
      <c r="K166" s="850">
        <v>85</v>
      </c>
    </row>
    <row r="167" spans="1:11" ht="14.4" customHeight="1" x14ac:dyDescent="0.3">
      <c r="A167" s="831" t="s">
        <v>566</v>
      </c>
      <c r="B167" s="832" t="s">
        <v>567</v>
      </c>
      <c r="C167" s="835" t="s">
        <v>589</v>
      </c>
      <c r="D167" s="863" t="s">
        <v>590</v>
      </c>
      <c r="E167" s="835" t="s">
        <v>2148</v>
      </c>
      <c r="F167" s="863" t="s">
        <v>2149</v>
      </c>
      <c r="G167" s="835" t="s">
        <v>2372</v>
      </c>
      <c r="H167" s="835" t="s">
        <v>2373</v>
      </c>
      <c r="I167" s="849">
        <v>0.37999999523162842</v>
      </c>
      <c r="J167" s="849">
        <v>200</v>
      </c>
      <c r="K167" s="850">
        <v>76</v>
      </c>
    </row>
    <row r="168" spans="1:11" ht="14.4" customHeight="1" x14ac:dyDescent="0.3">
      <c r="A168" s="831" t="s">
        <v>566</v>
      </c>
      <c r="B168" s="832" t="s">
        <v>567</v>
      </c>
      <c r="C168" s="835" t="s">
        <v>589</v>
      </c>
      <c r="D168" s="863" t="s">
        <v>590</v>
      </c>
      <c r="E168" s="835" t="s">
        <v>2148</v>
      </c>
      <c r="F168" s="863" t="s">
        <v>2149</v>
      </c>
      <c r="G168" s="835" t="s">
        <v>2374</v>
      </c>
      <c r="H168" s="835" t="s">
        <v>2375</v>
      </c>
      <c r="I168" s="849">
        <v>2.5</v>
      </c>
      <c r="J168" s="849">
        <v>40</v>
      </c>
      <c r="K168" s="850">
        <v>100</v>
      </c>
    </row>
    <row r="169" spans="1:11" ht="14.4" customHeight="1" x14ac:dyDescent="0.3">
      <c r="A169" s="831" t="s">
        <v>566</v>
      </c>
      <c r="B169" s="832" t="s">
        <v>567</v>
      </c>
      <c r="C169" s="835" t="s">
        <v>589</v>
      </c>
      <c r="D169" s="863" t="s">
        <v>590</v>
      </c>
      <c r="E169" s="835" t="s">
        <v>2148</v>
      </c>
      <c r="F169" s="863" t="s">
        <v>2149</v>
      </c>
      <c r="G169" s="835" t="s">
        <v>2188</v>
      </c>
      <c r="H169" s="835" t="s">
        <v>2189</v>
      </c>
      <c r="I169" s="849">
        <v>0.67000001668930054</v>
      </c>
      <c r="J169" s="849">
        <v>120</v>
      </c>
      <c r="K169" s="850">
        <v>80.400001525878906</v>
      </c>
    </row>
    <row r="170" spans="1:11" ht="14.4" customHeight="1" x14ac:dyDescent="0.3">
      <c r="A170" s="831" t="s">
        <v>566</v>
      </c>
      <c r="B170" s="832" t="s">
        <v>567</v>
      </c>
      <c r="C170" s="835" t="s">
        <v>589</v>
      </c>
      <c r="D170" s="863" t="s">
        <v>590</v>
      </c>
      <c r="E170" s="835" t="s">
        <v>2194</v>
      </c>
      <c r="F170" s="863" t="s">
        <v>2195</v>
      </c>
      <c r="G170" s="835" t="s">
        <v>2196</v>
      </c>
      <c r="H170" s="835" t="s">
        <v>2197</v>
      </c>
      <c r="I170" s="849">
        <v>1.4999999664723873E-2</v>
      </c>
      <c r="J170" s="849">
        <v>70</v>
      </c>
      <c r="K170" s="850">
        <v>1.0000000298023224</v>
      </c>
    </row>
    <row r="171" spans="1:11" ht="14.4" customHeight="1" x14ac:dyDescent="0.3">
      <c r="A171" s="831" t="s">
        <v>566</v>
      </c>
      <c r="B171" s="832" t="s">
        <v>567</v>
      </c>
      <c r="C171" s="835" t="s">
        <v>589</v>
      </c>
      <c r="D171" s="863" t="s">
        <v>590</v>
      </c>
      <c r="E171" s="835" t="s">
        <v>2194</v>
      </c>
      <c r="F171" s="863" t="s">
        <v>2195</v>
      </c>
      <c r="G171" s="835" t="s">
        <v>2224</v>
      </c>
      <c r="H171" s="835" t="s">
        <v>2225</v>
      </c>
      <c r="I171" s="849">
        <v>2.2899999618530273</v>
      </c>
      <c r="J171" s="849">
        <v>100</v>
      </c>
      <c r="K171" s="850">
        <v>229</v>
      </c>
    </row>
    <row r="172" spans="1:11" ht="14.4" customHeight="1" x14ac:dyDescent="0.3">
      <c r="A172" s="831" t="s">
        <v>566</v>
      </c>
      <c r="B172" s="832" t="s">
        <v>567</v>
      </c>
      <c r="C172" s="835" t="s">
        <v>589</v>
      </c>
      <c r="D172" s="863" t="s">
        <v>590</v>
      </c>
      <c r="E172" s="835" t="s">
        <v>2194</v>
      </c>
      <c r="F172" s="863" t="s">
        <v>2195</v>
      </c>
      <c r="G172" s="835" t="s">
        <v>2376</v>
      </c>
      <c r="H172" s="835" t="s">
        <v>2377</v>
      </c>
      <c r="I172" s="849">
        <v>1.5</v>
      </c>
      <c r="J172" s="849">
        <v>2</v>
      </c>
      <c r="K172" s="850">
        <v>3</v>
      </c>
    </row>
    <row r="173" spans="1:11" ht="14.4" customHeight="1" x14ac:dyDescent="0.3">
      <c r="A173" s="831" t="s">
        <v>566</v>
      </c>
      <c r="B173" s="832" t="s">
        <v>567</v>
      </c>
      <c r="C173" s="835" t="s">
        <v>589</v>
      </c>
      <c r="D173" s="863" t="s">
        <v>590</v>
      </c>
      <c r="E173" s="835" t="s">
        <v>2194</v>
      </c>
      <c r="F173" s="863" t="s">
        <v>2195</v>
      </c>
      <c r="G173" s="835" t="s">
        <v>2239</v>
      </c>
      <c r="H173" s="835" t="s">
        <v>2240</v>
      </c>
      <c r="I173" s="849">
        <v>1.6699999570846558</v>
      </c>
      <c r="J173" s="849">
        <v>100</v>
      </c>
      <c r="K173" s="850">
        <v>167</v>
      </c>
    </row>
    <row r="174" spans="1:11" ht="14.4" customHeight="1" x14ac:dyDescent="0.3">
      <c r="A174" s="831" t="s">
        <v>566</v>
      </c>
      <c r="B174" s="832" t="s">
        <v>567</v>
      </c>
      <c r="C174" s="835" t="s">
        <v>589</v>
      </c>
      <c r="D174" s="863" t="s">
        <v>590</v>
      </c>
      <c r="E174" s="835" t="s">
        <v>2194</v>
      </c>
      <c r="F174" s="863" t="s">
        <v>2195</v>
      </c>
      <c r="G174" s="835" t="s">
        <v>2255</v>
      </c>
      <c r="H174" s="835" t="s">
        <v>2256</v>
      </c>
      <c r="I174" s="849">
        <v>1.9866666793823242</v>
      </c>
      <c r="J174" s="849">
        <v>35</v>
      </c>
      <c r="K174" s="850">
        <v>69.549999237060547</v>
      </c>
    </row>
    <row r="175" spans="1:11" ht="14.4" customHeight="1" x14ac:dyDescent="0.3">
      <c r="A175" s="831" t="s">
        <v>566</v>
      </c>
      <c r="B175" s="832" t="s">
        <v>567</v>
      </c>
      <c r="C175" s="835" t="s">
        <v>589</v>
      </c>
      <c r="D175" s="863" t="s">
        <v>590</v>
      </c>
      <c r="E175" s="835" t="s">
        <v>2194</v>
      </c>
      <c r="F175" s="863" t="s">
        <v>2195</v>
      </c>
      <c r="G175" s="835" t="s">
        <v>2352</v>
      </c>
      <c r="H175" s="835" t="s">
        <v>2353</v>
      </c>
      <c r="I175" s="849">
        <v>3.0749999284744263</v>
      </c>
      <c r="J175" s="849">
        <v>60</v>
      </c>
      <c r="K175" s="850">
        <v>184.5</v>
      </c>
    </row>
    <row r="176" spans="1:11" ht="14.4" customHeight="1" x14ac:dyDescent="0.3">
      <c r="A176" s="831" t="s">
        <v>566</v>
      </c>
      <c r="B176" s="832" t="s">
        <v>567</v>
      </c>
      <c r="C176" s="835" t="s">
        <v>589</v>
      </c>
      <c r="D176" s="863" t="s">
        <v>590</v>
      </c>
      <c r="E176" s="835" t="s">
        <v>2194</v>
      </c>
      <c r="F176" s="863" t="s">
        <v>2195</v>
      </c>
      <c r="G176" s="835" t="s">
        <v>2263</v>
      </c>
      <c r="H176" s="835" t="s">
        <v>2264</v>
      </c>
      <c r="I176" s="849">
        <v>2.1600000858306885</v>
      </c>
      <c r="J176" s="849">
        <v>25</v>
      </c>
      <c r="K176" s="850">
        <v>54.000001907348633</v>
      </c>
    </row>
    <row r="177" spans="1:11" ht="14.4" customHeight="1" x14ac:dyDescent="0.3">
      <c r="A177" s="831" t="s">
        <v>566</v>
      </c>
      <c r="B177" s="832" t="s">
        <v>567</v>
      </c>
      <c r="C177" s="835" t="s">
        <v>589</v>
      </c>
      <c r="D177" s="863" t="s">
        <v>590</v>
      </c>
      <c r="E177" s="835" t="s">
        <v>2194</v>
      </c>
      <c r="F177" s="863" t="s">
        <v>2195</v>
      </c>
      <c r="G177" s="835" t="s">
        <v>2354</v>
      </c>
      <c r="H177" s="835" t="s">
        <v>2355</v>
      </c>
      <c r="I177" s="849">
        <v>4.7300000190734863</v>
      </c>
      <c r="J177" s="849">
        <v>10</v>
      </c>
      <c r="K177" s="850">
        <v>47.299999237060547</v>
      </c>
    </row>
    <row r="178" spans="1:11" ht="14.4" customHeight="1" x14ac:dyDescent="0.3">
      <c r="A178" s="831" t="s">
        <v>566</v>
      </c>
      <c r="B178" s="832" t="s">
        <v>567</v>
      </c>
      <c r="C178" s="835" t="s">
        <v>589</v>
      </c>
      <c r="D178" s="863" t="s">
        <v>590</v>
      </c>
      <c r="E178" s="835" t="s">
        <v>2194</v>
      </c>
      <c r="F178" s="863" t="s">
        <v>2195</v>
      </c>
      <c r="G178" s="835" t="s">
        <v>2267</v>
      </c>
      <c r="H178" s="835" t="s">
        <v>2268</v>
      </c>
      <c r="I178" s="849">
        <v>2.5149999856948853</v>
      </c>
      <c r="J178" s="849">
        <v>100</v>
      </c>
      <c r="K178" s="850">
        <v>251.5</v>
      </c>
    </row>
    <row r="179" spans="1:11" ht="14.4" customHeight="1" x14ac:dyDescent="0.3">
      <c r="A179" s="831" t="s">
        <v>566</v>
      </c>
      <c r="B179" s="832" t="s">
        <v>567</v>
      </c>
      <c r="C179" s="835" t="s">
        <v>589</v>
      </c>
      <c r="D179" s="863" t="s">
        <v>590</v>
      </c>
      <c r="E179" s="835" t="s">
        <v>2273</v>
      </c>
      <c r="F179" s="863" t="s">
        <v>2274</v>
      </c>
      <c r="G179" s="835" t="s">
        <v>2277</v>
      </c>
      <c r="H179" s="835" t="s">
        <v>2278</v>
      </c>
      <c r="I179" s="849">
        <v>0.31000000238418579</v>
      </c>
      <c r="J179" s="849">
        <v>100</v>
      </c>
      <c r="K179" s="850">
        <v>31</v>
      </c>
    </row>
    <row r="180" spans="1:11" ht="14.4" customHeight="1" x14ac:dyDescent="0.3">
      <c r="A180" s="831" t="s">
        <v>566</v>
      </c>
      <c r="B180" s="832" t="s">
        <v>567</v>
      </c>
      <c r="C180" s="835" t="s">
        <v>589</v>
      </c>
      <c r="D180" s="863" t="s">
        <v>590</v>
      </c>
      <c r="E180" s="835" t="s">
        <v>2273</v>
      </c>
      <c r="F180" s="863" t="s">
        <v>2274</v>
      </c>
      <c r="G180" s="835" t="s">
        <v>2285</v>
      </c>
      <c r="H180" s="835" t="s">
        <v>2286</v>
      </c>
      <c r="I180" s="849">
        <v>0.55000001192092896</v>
      </c>
      <c r="J180" s="849">
        <v>200</v>
      </c>
      <c r="K180" s="850">
        <v>110</v>
      </c>
    </row>
    <row r="181" spans="1:11" ht="14.4" customHeight="1" x14ac:dyDescent="0.3">
      <c r="A181" s="831" t="s">
        <v>566</v>
      </c>
      <c r="B181" s="832" t="s">
        <v>567</v>
      </c>
      <c r="C181" s="835" t="s">
        <v>589</v>
      </c>
      <c r="D181" s="863" t="s">
        <v>590</v>
      </c>
      <c r="E181" s="835" t="s">
        <v>2291</v>
      </c>
      <c r="F181" s="863" t="s">
        <v>2292</v>
      </c>
      <c r="G181" s="835" t="s">
        <v>2295</v>
      </c>
      <c r="H181" s="835" t="s">
        <v>2296</v>
      </c>
      <c r="I181" s="849">
        <v>0.63499999046325684</v>
      </c>
      <c r="J181" s="849">
        <v>800</v>
      </c>
      <c r="K181" s="850">
        <v>508</v>
      </c>
    </row>
    <row r="182" spans="1:11" ht="14.4" customHeight="1" x14ac:dyDescent="0.3">
      <c r="A182" s="831" t="s">
        <v>566</v>
      </c>
      <c r="B182" s="832" t="s">
        <v>567</v>
      </c>
      <c r="C182" s="835" t="s">
        <v>589</v>
      </c>
      <c r="D182" s="863" t="s">
        <v>590</v>
      </c>
      <c r="E182" s="835" t="s">
        <v>2291</v>
      </c>
      <c r="F182" s="863" t="s">
        <v>2292</v>
      </c>
      <c r="G182" s="835" t="s">
        <v>2378</v>
      </c>
      <c r="H182" s="835" t="s">
        <v>2379</v>
      </c>
      <c r="I182" s="849">
        <v>16.209999084472656</v>
      </c>
      <c r="J182" s="849">
        <v>50</v>
      </c>
      <c r="K182" s="850">
        <v>810.70001220703125</v>
      </c>
    </row>
    <row r="183" spans="1:11" ht="14.4" customHeight="1" x14ac:dyDescent="0.3">
      <c r="A183" s="831" t="s">
        <v>566</v>
      </c>
      <c r="B183" s="832" t="s">
        <v>567</v>
      </c>
      <c r="C183" s="835" t="s">
        <v>589</v>
      </c>
      <c r="D183" s="863" t="s">
        <v>590</v>
      </c>
      <c r="E183" s="835" t="s">
        <v>2291</v>
      </c>
      <c r="F183" s="863" t="s">
        <v>2292</v>
      </c>
      <c r="G183" s="835" t="s">
        <v>2295</v>
      </c>
      <c r="H183" s="835" t="s">
        <v>2309</v>
      </c>
      <c r="I183" s="849">
        <v>0.62999999523162842</v>
      </c>
      <c r="J183" s="849">
        <v>600</v>
      </c>
      <c r="K183" s="850">
        <v>378</v>
      </c>
    </row>
    <row r="184" spans="1:11" ht="14.4" customHeight="1" x14ac:dyDescent="0.3">
      <c r="A184" s="831" t="s">
        <v>566</v>
      </c>
      <c r="B184" s="832" t="s">
        <v>567</v>
      </c>
      <c r="C184" s="835" t="s">
        <v>589</v>
      </c>
      <c r="D184" s="863" t="s">
        <v>590</v>
      </c>
      <c r="E184" s="835" t="s">
        <v>2291</v>
      </c>
      <c r="F184" s="863" t="s">
        <v>2292</v>
      </c>
      <c r="G184" s="835" t="s">
        <v>2295</v>
      </c>
      <c r="H184" s="835" t="s">
        <v>2310</v>
      </c>
      <c r="I184" s="849">
        <v>0.62999999523162842</v>
      </c>
      <c r="J184" s="849">
        <v>600</v>
      </c>
      <c r="K184" s="850">
        <v>378</v>
      </c>
    </row>
    <row r="185" spans="1:11" ht="14.4" customHeight="1" x14ac:dyDescent="0.3">
      <c r="A185" s="831" t="s">
        <v>566</v>
      </c>
      <c r="B185" s="832" t="s">
        <v>567</v>
      </c>
      <c r="C185" s="835" t="s">
        <v>592</v>
      </c>
      <c r="D185" s="863" t="s">
        <v>593</v>
      </c>
      <c r="E185" s="835" t="s">
        <v>2380</v>
      </c>
      <c r="F185" s="863" t="s">
        <v>2381</v>
      </c>
      <c r="G185" s="835" t="s">
        <v>2382</v>
      </c>
      <c r="H185" s="835" t="s">
        <v>2383</v>
      </c>
      <c r="I185" s="849">
        <v>147.17999267578125</v>
      </c>
      <c r="J185" s="849">
        <v>8</v>
      </c>
      <c r="K185" s="850">
        <v>1177.469970703125</v>
      </c>
    </row>
    <row r="186" spans="1:11" ht="14.4" customHeight="1" x14ac:dyDescent="0.3">
      <c r="A186" s="831" t="s">
        <v>566</v>
      </c>
      <c r="B186" s="832" t="s">
        <v>567</v>
      </c>
      <c r="C186" s="835" t="s">
        <v>592</v>
      </c>
      <c r="D186" s="863" t="s">
        <v>593</v>
      </c>
      <c r="E186" s="835" t="s">
        <v>2380</v>
      </c>
      <c r="F186" s="863" t="s">
        <v>2381</v>
      </c>
      <c r="G186" s="835" t="s">
        <v>2384</v>
      </c>
      <c r="H186" s="835" t="s">
        <v>2385</v>
      </c>
      <c r="I186" s="849">
        <v>147.17999267578125</v>
      </c>
      <c r="J186" s="849">
        <v>8</v>
      </c>
      <c r="K186" s="850">
        <v>1177.469970703125</v>
      </c>
    </row>
    <row r="187" spans="1:11" ht="14.4" customHeight="1" x14ac:dyDescent="0.3">
      <c r="A187" s="831" t="s">
        <v>566</v>
      </c>
      <c r="B187" s="832" t="s">
        <v>567</v>
      </c>
      <c r="C187" s="835" t="s">
        <v>592</v>
      </c>
      <c r="D187" s="863" t="s">
        <v>593</v>
      </c>
      <c r="E187" s="835" t="s">
        <v>2148</v>
      </c>
      <c r="F187" s="863" t="s">
        <v>2149</v>
      </c>
      <c r="G187" s="835" t="s">
        <v>2150</v>
      </c>
      <c r="H187" s="835" t="s">
        <v>2151</v>
      </c>
      <c r="I187" s="849">
        <v>6.2459999084472653</v>
      </c>
      <c r="J187" s="849">
        <v>1400</v>
      </c>
      <c r="K187" s="850">
        <v>8746.9000244140625</v>
      </c>
    </row>
    <row r="188" spans="1:11" ht="14.4" customHeight="1" x14ac:dyDescent="0.3">
      <c r="A188" s="831" t="s">
        <v>566</v>
      </c>
      <c r="B188" s="832" t="s">
        <v>567</v>
      </c>
      <c r="C188" s="835" t="s">
        <v>592</v>
      </c>
      <c r="D188" s="863" t="s">
        <v>593</v>
      </c>
      <c r="E188" s="835" t="s">
        <v>2148</v>
      </c>
      <c r="F188" s="863" t="s">
        <v>2149</v>
      </c>
      <c r="G188" s="835" t="s">
        <v>2386</v>
      </c>
      <c r="H188" s="835" t="s">
        <v>2387</v>
      </c>
      <c r="I188" s="849">
        <v>0.62666666507720947</v>
      </c>
      <c r="J188" s="849">
        <v>6000</v>
      </c>
      <c r="K188" s="850">
        <v>3760</v>
      </c>
    </row>
    <row r="189" spans="1:11" ht="14.4" customHeight="1" x14ac:dyDescent="0.3">
      <c r="A189" s="831" t="s">
        <v>566</v>
      </c>
      <c r="B189" s="832" t="s">
        <v>567</v>
      </c>
      <c r="C189" s="835" t="s">
        <v>592</v>
      </c>
      <c r="D189" s="863" t="s">
        <v>593</v>
      </c>
      <c r="E189" s="835" t="s">
        <v>2148</v>
      </c>
      <c r="F189" s="863" t="s">
        <v>2149</v>
      </c>
      <c r="G189" s="835" t="s">
        <v>2152</v>
      </c>
      <c r="H189" s="835" t="s">
        <v>2153</v>
      </c>
      <c r="I189" s="849">
        <v>1.2949999570846558</v>
      </c>
      <c r="J189" s="849">
        <v>4600</v>
      </c>
      <c r="K189" s="850">
        <v>5938</v>
      </c>
    </row>
    <row r="190" spans="1:11" ht="14.4" customHeight="1" x14ac:dyDescent="0.3">
      <c r="A190" s="831" t="s">
        <v>566</v>
      </c>
      <c r="B190" s="832" t="s">
        <v>567</v>
      </c>
      <c r="C190" s="835" t="s">
        <v>592</v>
      </c>
      <c r="D190" s="863" t="s">
        <v>593</v>
      </c>
      <c r="E190" s="835" t="s">
        <v>2148</v>
      </c>
      <c r="F190" s="863" t="s">
        <v>2149</v>
      </c>
      <c r="G190" s="835" t="s">
        <v>2154</v>
      </c>
      <c r="H190" s="835" t="s">
        <v>2155</v>
      </c>
      <c r="I190" s="849">
        <v>0.43999999761581421</v>
      </c>
      <c r="J190" s="849">
        <v>30200</v>
      </c>
      <c r="K190" s="850">
        <v>13287.549987792969</v>
      </c>
    </row>
    <row r="191" spans="1:11" ht="14.4" customHeight="1" x14ac:dyDescent="0.3">
      <c r="A191" s="831" t="s">
        <v>566</v>
      </c>
      <c r="B191" s="832" t="s">
        <v>567</v>
      </c>
      <c r="C191" s="835" t="s">
        <v>592</v>
      </c>
      <c r="D191" s="863" t="s">
        <v>593</v>
      </c>
      <c r="E191" s="835" t="s">
        <v>2148</v>
      </c>
      <c r="F191" s="863" t="s">
        <v>2149</v>
      </c>
      <c r="G191" s="835" t="s">
        <v>2318</v>
      </c>
      <c r="H191" s="835" t="s">
        <v>2319</v>
      </c>
      <c r="I191" s="849">
        <v>157.42000579833984</v>
      </c>
      <c r="J191" s="849">
        <v>48</v>
      </c>
      <c r="K191" s="850">
        <v>7556.159912109375</v>
      </c>
    </row>
    <row r="192" spans="1:11" ht="14.4" customHeight="1" x14ac:dyDescent="0.3">
      <c r="A192" s="831" t="s">
        <v>566</v>
      </c>
      <c r="B192" s="832" t="s">
        <v>567</v>
      </c>
      <c r="C192" s="835" t="s">
        <v>592</v>
      </c>
      <c r="D192" s="863" t="s">
        <v>593</v>
      </c>
      <c r="E192" s="835" t="s">
        <v>2148</v>
      </c>
      <c r="F192" s="863" t="s">
        <v>2149</v>
      </c>
      <c r="G192" s="835" t="s">
        <v>2322</v>
      </c>
      <c r="H192" s="835" t="s">
        <v>2323</v>
      </c>
      <c r="I192" s="849">
        <v>355.35000610351562</v>
      </c>
      <c r="J192" s="849">
        <v>31</v>
      </c>
      <c r="K192" s="850">
        <v>11015.850341796875</v>
      </c>
    </row>
    <row r="193" spans="1:11" ht="14.4" customHeight="1" x14ac:dyDescent="0.3">
      <c r="A193" s="831" t="s">
        <v>566</v>
      </c>
      <c r="B193" s="832" t="s">
        <v>567</v>
      </c>
      <c r="C193" s="835" t="s">
        <v>592</v>
      </c>
      <c r="D193" s="863" t="s">
        <v>593</v>
      </c>
      <c r="E193" s="835" t="s">
        <v>2148</v>
      </c>
      <c r="F193" s="863" t="s">
        <v>2149</v>
      </c>
      <c r="G193" s="835" t="s">
        <v>2388</v>
      </c>
      <c r="H193" s="835" t="s">
        <v>2389</v>
      </c>
      <c r="I193" s="849">
        <v>30.170000076293945</v>
      </c>
      <c r="J193" s="849">
        <v>30</v>
      </c>
      <c r="K193" s="850">
        <v>905.0999755859375</v>
      </c>
    </row>
    <row r="194" spans="1:11" ht="14.4" customHeight="1" x14ac:dyDescent="0.3">
      <c r="A194" s="831" t="s">
        <v>566</v>
      </c>
      <c r="B194" s="832" t="s">
        <v>567</v>
      </c>
      <c r="C194" s="835" t="s">
        <v>592</v>
      </c>
      <c r="D194" s="863" t="s">
        <v>593</v>
      </c>
      <c r="E194" s="835" t="s">
        <v>2148</v>
      </c>
      <c r="F194" s="863" t="s">
        <v>2149</v>
      </c>
      <c r="G194" s="835" t="s">
        <v>2324</v>
      </c>
      <c r="H194" s="835" t="s">
        <v>2325</v>
      </c>
      <c r="I194" s="849">
        <v>13.039999961853027</v>
      </c>
      <c r="J194" s="849">
        <v>100</v>
      </c>
      <c r="K194" s="850">
        <v>1304</v>
      </c>
    </row>
    <row r="195" spans="1:11" ht="14.4" customHeight="1" x14ac:dyDescent="0.3">
      <c r="A195" s="831" t="s">
        <v>566</v>
      </c>
      <c r="B195" s="832" t="s">
        <v>567</v>
      </c>
      <c r="C195" s="835" t="s">
        <v>592</v>
      </c>
      <c r="D195" s="863" t="s">
        <v>593</v>
      </c>
      <c r="E195" s="835" t="s">
        <v>2148</v>
      </c>
      <c r="F195" s="863" t="s">
        <v>2149</v>
      </c>
      <c r="G195" s="835" t="s">
        <v>2390</v>
      </c>
      <c r="H195" s="835" t="s">
        <v>2391</v>
      </c>
      <c r="I195" s="849">
        <v>293.25</v>
      </c>
      <c r="J195" s="849">
        <v>10</v>
      </c>
      <c r="K195" s="850">
        <v>2932.5</v>
      </c>
    </row>
    <row r="196" spans="1:11" ht="14.4" customHeight="1" x14ac:dyDescent="0.3">
      <c r="A196" s="831" t="s">
        <v>566</v>
      </c>
      <c r="B196" s="832" t="s">
        <v>567</v>
      </c>
      <c r="C196" s="835" t="s">
        <v>592</v>
      </c>
      <c r="D196" s="863" t="s">
        <v>593</v>
      </c>
      <c r="E196" s="835" t="s">
        <v>2148</v>
      </c>
      <c r="F196" s="863" t="s">
        <v>2149</v>
      </c>
      <c r="G196" s="835" t="s">
        <v>2392</v>
      </c>
      <c r="H196" s="835" t="s">
        <v>2393</v>
      </c>
      <c r="I196" s="849">
        <v>129.25999450683594</v>
      </c>
      <c r="J196" s="849">
        <v>10</v>
      </c>
      <c r="K196" s="850">
        <v>1292.5999755859375</v>
      </c>
    </row>
    <row r="197" spans="1:11" ht="14.4" customHeight="1" x14ac:dyDescent="0.3">
      <c r="A197" s="831" t="s">
        <v>566</v>
      </c>
      <c r="B197" s="832" t="s">
        <v>567</v>
      </c>
      <c r="C197" s="835" t="s">
        <v>592</v>
      </c>
      <c r="D197" s="863" t="s">
        <v>593</v>
      </c>
      <c r="E197" s="835" t="s">
        <v>2148</v>
      </c>
      <c r="F197" s="863" t="s">
        <v>2149</v>
      </c>
      <c r="G197" s="835" t="s">
        <v>2394</v>
      </c>
      <c r="H197" s="835" t="s">
        <v>2395</v>
      </c>
      <c r="I197" s="849">
        <v>283.01998901367187</v>
      </c>
      <c r="J197" s="849">
        <v>10</v>
      </c>
      <c r="K197" s="850">
        <v>2830.14990234375</v>
      </c>
    </row>
    <row r="198" spans="1:11" ht="14.4" customHeight="1" x14ac:dyDescent="0.3">
      <c r="A198" s="831" t="s">
        <v>566</v>
      </c>
      <c r="B198" s="832" t="s">
        <v>567</v>
      </c>
      <c r="C198" s="835" t="s">
        <v>592</v>
      </c>
      <c r="D198" s="863" t="s">
        <v>593</v>
      </c>
      <c r="E198" s="835" t="s">
        <v>2148</v>
      </c>
      <c r="F198" s="863" t="s">
        <v>2149</v>
      </c>
      <c r="G198" s="835" t="s">
        <v>2396</v>
      </c>
      <c r="H198" s="835" t="s">
        <v>2397</v>
      </c>
      <c r="I198" s="849">
        <v>380.8800048828125</v>
      </c>
      <c r="J198" s="849">
        <v>10</v>
      </c>
      <c r="K198" s="850">
        <v>3808.800048828125</v>
      </c>
    </row>
    <row r="199" spans="1:11" ht="14.4" customHeight="1" x14ac:dyDescent="0.3">
      <c r="A199" s="831" t="s">
        <v>566</v>
      </c>
      <c r="B199" s="832" t="s">
        <v>567</v>
      </c>
      <c r="C199" s="835" t="s">
        <v>592</v>
      </c>
      <c r="D199" s="863" t="s">
        <v>593</v>
      </c>
      <c r="E199" s="835" t="s">
        <v>2148</v>
      </c>
      <c r="F199" s="863" t="s">
        <v>2149</v>
      </c>
      <c r="G199" s="835" t="s">
        <v>2398</v>
      </c>
      <c r="H199" s="835" t="s">
        <v>2399</v>
      </c>
      <c r="I199" s="849">
        <v>789.55999755859375</v>
      </c>
      <c r="J199" s="849">
        <v>2</v>
      </c>
      <c r="K199" s="850">
        <v>1579.1199951171875</v>
      </c>
    </row>
    <row r="200" spans="1:11" ht="14.4" customHeight="1" x14ac:dyDescent="0.3">
      <c r="A200" s="831" t="s">
        <v>566</v>
      </c>
      <c r="B200" s="832" t="s">
        <v>567</v>
      </c>
      <c r="C200" s="835" t="s">
        <v>592</v>
      </c>
      <c r="D200" s="863" t="s">
        <v>593</v>
      </c>
      <c r="E200" s="835" t="s">
        <v>2148</v>
      </c>
      <c r="F200" s="863" t="s">
        <v>2149</v>
      </c>
      <c r="G200" s="835" t="s">
        <v>2400</v>
      </c>
      <c r="H200" s="835" t="s">
        <v>2401</v>
      </c>
      <c r="I200" s="849">
        <v>573.8499755859375</v>
      </c>
      <c r="J200" s="849">
        <v>14</v>
      </c>
      <c r="K200" s="850">
        <v>8033.89990234375</v>
      </c>
    </row>
    <row r="201" spans="1:11" ht="14.4" customHeight="1" x14ac:dyDescent="0.3">
      <c r="A201" s="831" t="s">
        <v>566</v>
      </c>
      <c r="B201" s="832" t="s">
        <v>567</v>
      </c>
      <c r="C201" s="835" t="s">
        <v>592</v>
      </c>
      <c r="D201" s="863" t="s">
        <v>593</v>
      </c>
      <c r="E201" s="835" t="s">
        <v>2148</v>
      </c>
      <c r="F201" s="863" t="s">
        <v>2149</v>
      </c>
      <c r="G201" s="835" t="s">
        <v>2402</v>
      </c>
      <c r="H201" s="835" t="s">
        <v>2403</v>
      </c>
      <c r="I201" s="849">
        <v>17.110000610351563</v>
      </c>
      <c r="J201" s="849">
        <v>300</v>
      </c>
      <c r="K201" s="850">
        <v>5133</v>
      </c>
    </row>
    <row r="202" spans="1:11" ht="14.4" customHeight="1" x14ac:dyDescent="0.3">
      <c r="A202" s="831" t="s">
        <v>566</v>
      </c>
      <c r="B202" s="832" t="s">
        <v>567</v>
      </c>
      <c r="C202" s="835" t="s">
        <v>592</v>
      </c>
      <c r="D202" s="863" t="s">
        <v>593</v>
      </c>
      <c r="E202" s="835" t="s">
        <v>2148</v>
      </c>
      <c r="F202" s="863" t="s">
        <v>2149</v>
      </c>
      <c r="G202" s="835" t="s">
        <v>2404</v>
      </c>
      <c r="H202" s="835" t="s">
        <v>2405</v>
      </c>
      <c r="I202" s="849">
        <v>227.3699951171875</v>
      </c>
      <c r="J202" s="849">
        <v>100</v>
      </c>
      <c r="K202" s="850">
        <v>22737.0400390625</v>
      </c>
    </row>
    <row r="203" spans="1:11" ht="14.4" customHeight="1" x14ac:dyDescent="0.3">
      <c r="A203" s="831" t="s">
        <v>566</v>
      </c>
      <c r="B203" s="832" t="s">
        <v>567</v>
      </c>
      <c r="C203" s="835" t="s">
        <v>592</v>
      </c>
      <c r="D203" s="863" t="s">
        <v>593</v>
      </c>
      <c r="E203" s="835" t="s">
        <v>2148</v>
      </c>
      <c r="F203" s="863" t="s">
        <v>2149</v>
      </c>
      <c r="G203" s="835" t="s">
        <v>2156</v>
      </c>
      <c r="H203" s="835" t="s">
        <v>2157</v>
      </c>
      <c r="I203" s="849">
        <v>1.3799999952316284</v>
      </c>
      <c r="J203" s="849">
        <v>800</v>
      </c>
      <c r="K203" s="850">
        <v>1104</v>
      </c>
    </row>
    <row r="204" spans="1:11" ht="14.4" customHeight="1" x14ac:dyDescent="0.3">
      <c r="A204" s="831" t="s">
        <v>566</v>
      </c>
      <c r="B204" s="832" t="s">
        <v>567</v>
      </c>
      <c r="C204" s="835" t="s">
        <v>592</v>
      </c>
      <c r="D204" s="863" t="s">
        <v>593</v>
      </c>
      <c r="E204" s="835" t="s">
        <v>2148</v>
      </c>
      <c r="F204" s="863" t="s">
        <v>2149</v>
      </c>
      <c r="G204" s="835" t="s">
        <v>2406</v>
      </c>
      <c r="H204" s="835" t="s">
        <v>2407</v>
      </c>
      <c r="I204" s="849">
        <v>13.010000228881836</v>
      </c>
      <c r="J204" s="849">
        <v>5</v>
      </c>
      <c r="K204" s="850">
        <v>65.050003051757813</v>
      </c>
    </row>
    <row r="205" spans="1:11" ht="14.4" customHeight="1" x14ac:dyDescent="0.3">
      <c r="A205" s="831" t="s">
        <v>566</v>
      </c>
      <c r="B205" s="832" t="s">
        <v>567</v>
      </c>
      <c r="C205" s="835" t="s">
        <v>592</v>
      </c>
      <c r="D205" s="863" t="s">
        <v>593</v>
      </c>
      <c r="E205" s="835" t="s">
        <v>2148</v>
      </c>
      <c r="F205" s="863" t="s">
        <v>2149</v>
      </c>
      <c r="G205" s="835" t="s">
        <v>2326</v>
      </c>
      <c r="H205" s="835" t="s">
        <v>2327</v>
      </c>
      <c r="I205" s="849">
        <v>0.85500001907348633</v>
      </c>
      <c r="J205" s="849">
        <v>500</v>
      </c>
      <c r="K205" s="850">
        <v>428</v>
      </c>
    </row>
    <row r="206" spans="1:11" ht="14.4" customHeight="1" x14ac:dyDescent="0.3">
      <c r="A206" s="831" t="s">
        <v>566</v>
      </c>
      <c r="B206" s="832" t="s">
        <v>567</v>
      </c>
      <c r="C206" s="835" t="s">
        <v>592</v>
      </c>
      <c r="D206" s="863" t="s">
        <v>593</v>
      </c>
      <c r="E206" s="835" t="s">
        <v>2148</v>
      </c>
      <c r="F206" s="863" t="s">
        <v>2149</v>
      </c>
      <c r="G206" s="835" t="s">
        <v>2158</v>
      </c>
      <c r="H206" s="835" t="s">
        <v>2159</v>
      </c>
      <c r="I206" s="849">
        <v>1.5166666507720947</v>
      </c>
      <c r="J206" s="849">
        <v>300</v>
      </c>
      <c r="K206" s="850">
        <v>455</v>
      </c>
    </row>
    <row r="207" spans="1:11" ht="14.4" customHeight="1" x14ac:dyDescent="0.3">
      <c r="A207" s="831" t="s">
        <v>566</v>
      </c>
      <c r="B207" s="832" t="s">
        <v>567</v>
      </c>
      <c r="C207" s="835" t="s">
        <v>592</v>
      </c>
      <c r="D207" s="863" t="s">
        <v>593</v>
      </c>
      <c r="E207" s="835" t="s">
        <v>2148</v>
      </c>
      <c r="F207" s="863" t="s">
        <v>2149</v>
      </c>
      <c r="G207" s="835" t="s">
        <v>2160</v>
      </c>
      <c r="H207" s="835" t="s">
        <v>2161</v>
      </c>
      <c r="I207" s="849">
        <v>2.06333327293396</v>
      </c>
      <c r="J207" s="849">
        <v>300</v>
      </c>
      <c r="K207" s="850">
        <v>619</v>
      </c>
    </row>
    <row r="208" spans="1:11" ht="14.4" customHeight="1" x14ac:dyDescent="0.3">
      <c r="A208" s="831" t="s">
        <v>566</v>
      </c>
      <c r="B208" s="832" t="s">
        <v>567</v>
      </c>
      <c r="C208" s="835" t="s">
        <v>592</v>
      </c>
      <c r="D208" s="863" t="s">
        <v>593</v>
      </c>
      <c r="E208" s="835" t="s">
        <v>2148</v>
      </c>
      <c r="F208" s="863" t="s">
        <v>2149</v>
      </c>
      <c r="G208" s="835" t="s">
        <v>2162</v>
      </c>
      <c r="H208" s="835" t="s">
        <v>2163</v>
      </c>
      <c r="I208" s="849">
        <v>3.3649998903274536</v>
      </c>
      <c r="J208" s="849">
        <v>200</v>
      </c>
      <c r="K208" s="850">
        <v>673</v>
      </c>
    </row>
    <row r="209" spans="1:11" ht="14.4" customHeight="1" x14ac:dyDescent="0.3">
      <c r="A209" s="831" t="s">
        <v>566</v>
      </c>
      <c r="B209" s="832" t="s">
        <v>567</v>
      </c>
      <c r="C209" s="835" t="s">
        <v>592</v>
      </c>
      <c r="D209" s="863" t="s">
        <v>593</v>
      </c>
      <c r="E209" s="835" t="s">
        <v>2148</v>
      </c>
      <c r="F209" s="863" t="s">
        <v>2149</v>
      </c>
      <c r="G209" s="835" t="s">
        <v>2408</v>
      </c>
      <c r="H209" s="835" t="s">
        <v>2409</v>
      </c>
      <c r="I209" s="849">
        <v>9.2925000190734863</v>
      </c>
      <c r="J209" s="849">
        <v>300</v>
      </c>
      <c r="K209" s="850">
        <v>2788.0500183105469</v>
      </c>
    </row>
    <row r="210" spans="1:11" ht="14.4" customHeight="1" x14ac:dyDescent="0.3">
      <c r="A210" s="831" t="s">
        <v>566</v>
      </c>
      <c r="B210" s="832" t="s">
        <v>567</v>
      </c>
      <c r="C210" s="835" t="s">
        <v>592</v>
      </c>
      <c r="D210" s="863" t="s">
        <v>593</v>
      </c>
      <c r="E210" s="835" t="s">
        <v>2148</v>
      </c>
      <c r="F210" s="863" t="s">
        <v>2149</v>
      </c>
      <c r="G210" s="835" t="s">
        <v>2164</v>
      </c>
      <c r="H210" s="835" t="s">
        <v>2165</v>
      </c>
      <c r="I210" s="849">
        <v>8.1099996566772461</v>
      </c>
      <c r="J210" s="849">
        <v>48</v>
      </c>
      <c r="K210" s="850">
        <v>389.27999877929687</v>
      </c>
    </row>
    <row r="211" spans="1:11" ht="14.4" customHeight="1" x14ac:dyDescent="0.3">
      <c r="A211" s="831" t="s">
        <v>566</v>
      </c>
      <c r="B211" s="832" t="s">
        <v>567</v>
      </c>
      <c r="C211" s="835" t="s">
        <v>592</v>
      </c>
      <c r="D211" s="863" t="s">
        <v>593</v>
      </c>
      <c r="E211" s="835" t="s">
        <v>2148</v>
      </c>
      <c r="F211" s="863" t="s">
        <v>2149</v>
      </c>
      <c r="G211" s="835" t="s">
        <v>2410</v>
      </c>
      <c r="H211" s="835" t="s">
        <v>2411</v>
      </c>
      <c r="I211" s="849">
        <v>46</v>
      </c>
      <c r="J211" s="849">
        <v>2</v>
      </c>
      <c r="K211" s="850">
        <v>92</v>
      </c>
    </row>
    <row r="212" spans="1:11" ht="14.4" customHeight="1" x14ac:dyDescent="0.3">
      <c r="A212" s="831" t="s">
        <v>566</v>
      </c>
      <c r="B212" s="832" t="s">
        <v>567</v>
      </c>
      <c r="C212" s="835" t="s">
        <v>592</v>
      </c>
      <c r="D212" s="863" t="s">
        <v>593</v>
      </c>
      <c r="E212" s="835" t="s">
        <v>2148</v>
      </c>
      <c r="F212" s="863" t="s">
        <v>2149</v>
      </c>
      <c r="G212" s="835" t="s">
        <v>2412</v>
      </c>
      <c r="H212" s="835" t="s">
        <v>2413</v>
      </c>
      <c r="I212" s="849">
        <v>98.379997253417969</v>
      </c>
      <c r="J212" s="849">
        <v>5</v>
      </c>
      <c r="K212" s="850">
        <v>491.89999389648437</v>
      </c>
    </row>
    <row r="213" spans="1:11" ht="14.4" customHeight="1" x14ac:dyDescent="0.3">
      <c r="A213" s="831" t="s">
        <v>566</v>
      </c>
      <c r="B213" s="832" t="s">
        <v>567</v>
      </c>
      <c r="C213" s="835" t="s">
        <v>592</v>
      </c>
      <c r="D213" s="863" t="s">
        <v>593</v>
      </c>
      <c r="E213" s="835" t="s">
        <v>2148</v>
      </c>
      <c r="F213" s="863" t="s">
        <v>2149</v>
      </c>
      <c r="G213" s="835" t="s">
        <v>2372</v>
      </c>
      <c r="H213" s="835" t="s">
        <v>2373</v>
      </c>
      <c r="I213" s="849">
        <v>0.37999999523162842</v>
      </c>
      <c r="J213" s="849">
        <v>10</v>
      </c>
      <c r="K213" s="850">
        <v>3.7999999523162842</v>
      </c>
    </row>
    <row r="214" spans="1:11" ht="14.4" customHeight="1" x14ac:dyDescent="0.3">
      <c r="A214" s="831" t="s">
        <v>566</v>
      </c>
      <c r="B214" s="832" t="s">
        <v>567</v>
      </c>
      <c r="C214" s="835" t="s">
        <v>592</v>
      </c>
      <c r="D214" s="863" t="s">
        <v>593</v>
      </c>
      <c r="E214" s="835" t="s">
        <v>2148</v>
      </c>
      <c r="F214" s="863" t="s">
        <v>2149</v>
      </c>
      <c r="G214" s="835" t="s">
        <v>2166</v>
      </c>
      <c r="H214" s="835" t="s">
        <v>2167</v>
      </c>
      <c r="I214" s="849">
        <v>8.3949999809265137</v>
      </c>
      <c r="J214" s="849">
        <v>404</v>
      </c>
      <c r="K214" s="850">
        <v>3391.06005859375</v>
      </c>
    </row>
    <row r="215" spans="1:11" ht="14.4" customHeight="1" x14ac:dyDescent="0.3">
      <c r="A215" s="831" t="s">
        <v>566</v>
      </c>
      <c r="B215" s="832" t="s">
        <v>567</v>
      </c>
      <c r="C215" s="835" t="s">
        <v>592</v>
      </c>
      <c r="D215" s="863" t="s">
        <v>593</v>
      </c>
      <c r="E215" s="835" t="s">
        <v>2148</v>
      </c>
      <c r="F215" s="863" t="s">
        <v>2149</v>
      </c>
      <c r="G215" s="835" t="s">
        <v>2414</v>
      </c>
      <c r="H215" s="835" t="s">
        <v>2415</v>
      </c>
      <c r="I215" s="849">
        <v>18.889999389648438</v>
      </c>
      <c r="J215" s="849">
        <v>120</v>
      </c>
      <c r="K215" s="850">
        <v>2266.6400146484375</v>
      </c>
    </row>
    <row r="216" spans="1:11" ht="14.4" customHeight="1" x14ac:dyDescent="0.3">
      <c r="A216" s="831" t="s">
        <v>566</v>
      </c>
      <c r="B216" s="832" t="s">
        <v>567</v>
      </c>
      <c r="C216" s="835" t="s">
        <v>592</v>
      </c>
      <c r="D216" s="863" t="s">
        <v>593</v>
      </c>
      <c r="E216" s="835" t="s">
        <v>2148</v>
      </c>
      <c r="F216" s="863" t="s">
        <v>2149</v>
      </c>
      <c r="G216" s="835" t="s">
        <v>2416</v>
      </c>
      <c r="H216" s="835" t="s">
        <v>2417</v>
      </c>
      <c r="I216" s="849">
        <v>26.414999961853027</v>
      </c>
      <c r="J216" s="849">
        <v>48</v>
      </c>
      <c r="K216" s="850">
        <v>1267.9199829101562</v>
      </c>
    </row>
    <row r="217" spans="1:11" ht="14.4" customHeight="1" x14ac:dyDescent="0.3">
      <c r="A217" s="831" t="s">
        <v>566</v>
      </c>
      <c r="B217" s="832" t="s">
        <v>567</v>
      </c>
      <c r="C217" s="835" t="s">
        <v>592</v>
      </c>
      <c r="D217" s="863" t="s">
        <v>593</v>
      </c>
      <c r="E217" s="835" t="s">
        <v>2148</v>
      </c>
      <c r="F217" s="863" t="s">
        <v>2149</v>
      </c>
      <c r="G217" s="835" t="s">
        <v>2170</v>
      </c>
      <c r="H217" s="835" t="s">
        <v>2171</v>
      </c>
      <c r="I217" s="849">
        <v>10.521667003631592</v>
      </c>
      <c r="J217" s="849">
        <v>260</v>
      </c>
      <c r="K217" s="850">
        <v>2735.7000122070312</v>
      </c>
    </row>
    <row r="218" spans="1:11" ht="14.4" customHeight="1" x14ac:dyDescent="0.3">
      <c r="A218" s="831" t="s">
        <v>566</v>
      </c>
      <c r="B218" s="832" t="s">
        <v>567</v>
      </c>
      <c r="C218" s="835" t="s">
        <v>592</v>
      </c>
      <c r="D218" s="863" t="s">
        <v>593</v>
      </c>
      <c r="E218" s="835" t="s">
        <v>2148</v>
      </c>
      <c r="F218" s="863" t="s">
        <v>2149</v>
      </c>
      <c r="G218" s="835" t="s">
        <v>2172</v>
      </c>
      <c r="H218" s="835" t="s">
        <v>2173</v>
      </c>
      <c r="I218" s="849">
        <v>13.226666450500488</v>
      </c>
      <c r="J218" s="849">
        <v>300</v>
      </c>
      <c r="K218" s="850">
        <v>3968</v>
      </c>
    </row>
    <row r="219" spans="1:11" ht="14.4" customHeight="1" x14ac:dyDescent="0.3">
      <c r="A219" s="831" t="s">
        <v>566</v>
      </c>
      <c r="B219" s="832" t="s">
        <v>567</v>
      </c>
      <c r="C219" s="835" t="s">
        <v>592</v>
      </c>
      <c r="D219" s="863" t="s">
        <v>593</v>
      </c>
      <c r="E219" s="835" t="s">
        <v>2148</v>
      </c>
      <c r="F219" s="863" t="s">
        <v>2149</v>
      </c>
      <c r="G219" s="835" t="s">
        <v>2174</v>
      </c>
      <c r="H219" s="835" t="s">
        <v>2175</v>
      </c>
      <c r="I219" s="849">
        <v>96.19000244140625</v>
      </c>
      <c r="J219" s="849">
        <v>22</v>
      </c>
      <c r="K219" s="850">
        <v>2116.1600341796875</v>
      </c>
    </row>
    <row r="220" spans="1:11" ht="14.4" customHeight="1" x14ac:dyDescent="0.3">
      <c r="A220" s="831" t="s">
        <v>566</v>
      </c>
      <c r="B220" s="832" t="s">
        <v>567</v>
      </c>
      <c r="C220" s="835" t="s">
        <v>592</v>
      </c>
      <c r="D220" s="863" t="s">
        <v>593</v>
      </c>
      <c r="E220" s="835" t="s">
        <v>2148</v>
      </c>
      <c r="F220" s="863" t="s">
        <v>2149</v>
      </c>
      <c r="G220" s="835" t="s">
        <v>2330</v>
      </c>
      <c r="H220" s="835" t="s">
        <v>2331</v>
      </c>
      <c r="I220" s="849">
        <v>3.56333327293396</v>
      </c>
      <c r="J220" s="849">
        <v>380</v>
      </c>
      <c r="K220" s="850">
        <v>1354.8000030517578</v>
      </c>
    </row>
    <row r="221" spans="1:11" ht="14.4" customHeight="1" x14ac:dyDescent="0.3">
      <c r="A221" s="831" t="s">
        <v>566</v>
      </c>
      <c r="B221" s="832" t="s">
        <v>567</v>
      </c>
      <c r="C221" s="835" t="s">
        <v>592</v>
      </c>
      <c r="D221" s="863" t="s">
        <v>593</v>
      </c>
      <c r="E221" s="835" t="s">
        <v>2148</v>
      </c>
      <c r="F221" s="863" t="s">
        <v>2149</v>
      </c>
      <c r="G221" s="835" t="s">
        <v>2332</v>
      </c>
      <c r="H221" s="835" t="s">
        <v>2333</v>
      </c>
      <c r="I221" s="849">
        <v>15.640000343322754</v>
      </c>
      <c r="J221" s="849">
        <v>250</v>
      </c>
      <c r="K221" s="850">
        <v>3910</v>
      </c>
    </row>
    <row r="222" spans="1:11" ht="14.4" customHeight="1" x14ac:dyDescent="0.3">
      <c r="A222" s="831" t="s">
        <v>566</v>
      </c>
      <c r="B222" s="832" t="s">
        <v>567</v>
      </c>
      <c r="C222" s="835" t="s">
        <v>592</v>
      </c>
      <c r="D222" s="863" t="s">
        <v>593</v>
      </c>
      <c r="E222" s="835" t="s">
        <v>2148</v>
      </c>
      <c r="F222" s="863" t="s">
        <v>2149</v>
      </c>
      <c r="G222" s="835" t="s">
        <v>2418</v>
      </c>
      <c r="H222" s="835" t="s">
        <v>2419</v>
      </c>
      <c r="I222" s="849">
        <v>17.139999389648438</v>
      </c>
      <c r="J222" s="849">
        <v>300</v>
      </c>
      <c r="K222" s="850">
        <v>5140.75</v>
      </c>
    </row>
    <row r="223" spans="1:11" ht="14.4" customHeight="1" x14ac:dyDescent="0.3">
      <c r="A223" s="831" t="s">
        <v>566</v>
      </c>
      <c r="B223" s="832" t="s">
        <v>567</v>
      </c>
      <c r="C223" s="835" t="s">
        <v>592</v>
      </c>
      <c r="D223" s="863" t="s">
        <v>593</v>
      </c>
      <c r="E223" s="835" t="s">
        <v>2148</v>
      </c>
      <c r="F223" s="863" t="s">
        <v>2149</v>
      </c>
      <c r="G223" s="835" t="s">
        <v>2176</v>
      </c>
      <c r="H223" s="835" t="s">
        <v>2177</v>
      </c>
      <c r="I223" s="849">
        <v>12.649999618530273</v>
      </c>
      <c r="J223" s="849">
        <v>75</v>
      </c>
      <c r="K223" s="850">
        <v>948.75</v>
      </c>
    </row>
    <row r="224" spans="1:11" ht="14.4" customHeight="1" x14ac:dyDescent="0.3">
      <c r="A224" s="831" t="s">
        <v>566</v>
      </c>
      <c r="B224" s="832" t="s">
        <v>567</v>
      </c>
      <c r="C224" s="835" t="s">
        <v>592</v>
      </c>
      <c r="D224" s="863" t="s">
        <v>593</v>
      </c>
      <c r="E224" s="835" t="s">
        <v>2148</v>
      </c>
      <c r="F224" s="863" t="s">
        <v>2149</v>
      </c>
      <c r="G224" s="835" t="s">
        <v>2180</v>
      </c>
      <c r="H224" s="835" t="s">
        <v>2181</v>
      </c>
      <c r="I224" s="849">
        <v>105.44999694824219</v>
      </c>
      <c r="J224" s="849">
        <v>5</v>
      </c>
      <c r="K224" s="850">
        <v>527.25</v>
      </c>
    </row>
    <row r="225" spans="1:11" ht="14.4" customHeight="1" x14ac:dyDescent="0.3">
      <c r="A225" s="831" t="s">
        <v>566</v>
      </c>
      <c r="B225" s="832" t="s">
        <v>567</v>
      </c>
      <c r="C225" s="835" t="s">
        <v>592</v>
      </c>
      <c r="D225" s="863" t="s">
        <v>593</v>
      </c>
      <c r="E225" s="835" t="s">
        <v>2148</v>
      </c>
      <c r="F225" s="863" t="s">
        <v>2149</v>
      </c>
      <c r="G225" s="835" t="s">
        <v>2420</v>
      </c>
      <c r="H225" s="835" t="s">
        <v>2421</v>
      </c>
      <c r="I225" s="849">
        <v>280.33999633789062</v>
      </c>
      <c r="J225" s="849">
        <v>28</v>
      </c>
      <c r="K225" s="850">
        <v>7849.400146484375</v>
      </c>
    </row>
    <row r="226" spans="1:11" ht="14.4" customHeight="1" x14ac:dyDescent="0.3">
      <c r="A226" s="831" t="s">
        <v>566</v>
      </c>
      <c r="B226" s="832" t="s">
        <v>567</v>
      </c>
      <c r="C226" s="835" t="s">
        <v>592</v>
      </c>
      <c r="D226" s="863" t="s">
        <v>593</v>
      </c>
      <c r="E226" s="835" t="s">
        <v>2148</v>
      </c>
      <c r="F226" s="863" t="s">
        <v>2149</v>
      </c>
      <c r="G226" s="835" t="s">
        <v>2422</v>
      </c>
      <c r="H226" s="835" t="s">
        <v>2423</v>
      </c>
      <c r="I226" s="849">
        <v>34.191665649414062</v>
      </c>
      <c r="J226" s="849">
        <v>275</v>
      </c>
      <c r="K226" s="850">
        <v>9403.559814453125</v>
      </c>
    </row>
    <row r="227" spans="1:11" ht="14.4" customHeight="1" x14ac:dyDescent="0.3">
      <c r="A227" s="831" t="s">
        <v>566</v>
      </c>
      <c r="B227" s="832" t="s">
        <v>567</v>
      </c>
      <c r="C227" s="835" t="s">
        <v>592</v>
      </c>
      <c r="D227" s="863" t="s">
        <v>593</v>
      </c>
      <c r="E227" s="835" t="s">
        <v>2148</v>
      </c>
      <c r="F227" s="863" t="s">
        <v>2149</v>
      </c>
      <c r="G227" s="835" t="s">
        <v>2424</v>
      </c>
      <c r="H227" s="835" t="s">
        <v>2425</v>
      </c>
      <c r="I227" s="849">
        <v>0.49666666984558105</v>
      </c>
      <c r="J227" s="849">
        <v>7000</v>
      </c>
      <c r="K227" s="850">
        <v>3480</v>
      </c>
    </row>
    <row r="228" spans="1:11" ht="14.4" customHeight="1" x14ac:dyDescent="0.3">
      <c r="A228" s="831" t="s">
        <v>566</v>
      </c>
      <c r="B228" s="832" t="s">
        <v>567</v>
      </c>
      <c r="C228" s="835" t="s">
        <v>592</v>
      </c>
      <c r="D228" s="863" t="s">
        <v>593</v>
      </c>
      <c r="E228" s="835" t="s">
        <v>2148</v>
      </c>
      <c r="F228" s="863" t="s">
        <v>2149</v>
      </c>
      <c r="G228" s="835" t="s">
        <v>2188</v>
      </c>
      <c r="H228" s="835" t="s">
        <v>2189</v>
      </c>
      <c r="I228" s="849">
        <v>0.67000001668930054</v>
      </c>
      <c r="J228" s="849">
        <v>6000</v>
      </c>
      <c r="K228" s="850">
        <v>4020</v>
      </c>
    </row>
    <row r="229" spans="1:11" ht="14.4" customHeight="1" x14ac:dyDescent="0.3">
      <c r="A229" s="831" t="s">
        <v>566</v>
      </c>
      <c r="B229" s="832" t="s">
        <v>567</v>
      </c>
      <c r="C229" s="835" t="s">
        <v>592</v>
      </c>
      <c r="D229" s="863" t="s">
        <v>593</v>
      </c>
      <c r="E229" s="835" t="s">
        <v>2148</v>
      </c>
      <c r="F229" s="863" t="s">
        <v>2149</v>
      </c>
      <c r="G229" s="835" t="s">
        <v>2426</v>
      </c>
      <c r="H229" s="835" t="s">
        <v>2427</v>
      </c>
      <c r="I229" s="849">
        <v>0.89999997615814209</v>
      </c>
      <c r="J229" s="849">
        <v>1000</v>
      </c>
      <c r="K229" s="850">
        <v>899.95001220703125</v>
      </c>
    </row>
    <row r="230" spans="1:11" ht="14.4" customHeight="1" x14ac:dyDescent="0.3">
      <c r="A230" s="831" t="s">
        <v>566</v>
      </c>
      <c r="B230" s="832" t="s">
        <v>567</v>
      </c>
      <c r="C230" s="835" t="s">
        <v>592</v>
      </c>
      <c r="D230" s="863" t="s">
        <v>593</v>
      </c>
      <c r="E230" s="835" t="s">
        <v>2148</v>
      </c>
      <c r="F230" s="863" t="s">
        <v>2149</v>
      </c>
      <c r="G230" s="835" t="s">
        <v>2428</v>
      </c>
      <c r="H230" s="835" t="s">
        <v>2429</v>
      </c>
      <c r="I230" s="849">
        <v>3.9416667222976685</v>
      </c>
      <c r="J230" s="849">
        <v>3000</v>
      </c>
      <c r="K230" s="850">
        <v>11831.900146484375</v>
      </c>
    </row>
    <row r="231" spans="1:11" ht="14.4" customHeight="1" x14ac:dyDescent="0.3">
      <c r="A231" s="831" t="s">
        <v>566</v>
      </c>
      <c r="B231" s="832" t="s">
        <v>567</v>
      </c>
      <c r="C231" s="835" t="s">
        <v>592</v>
      </c>
      <c r="D231" s="863" t="s">
        <v>593</v>
      </c>
      <c r="E231" s="835" t="s">
        <v>2148</v>
      </c>
      <c r="F231" s="863" t="s">
        <v>2149</v>
      </c>
      <c r="G231" s="835" t="s">
        <v>2190</v>
      </c>
      <c r="H231" s="835" t="s">
        <v>2191</v>
      </c>
      <c r="I231" s="849">
        <v>27.875</v>
      </c>
      <c r="J231" s="849">
        <v>7</v>
      </c>
      <c r="K231" s="850">
        <v>195.1200008392334</v>
      </c>
    </row>
    <row r="232" spans="1:11" ht="14.4" customHeight="1" x14ac:dyDescent="0.3">
      <c r="A232" s="831" t="s">
        <v>566</v>
      </c>
      <c r="B232" s="832" t="s">
        <v>567</v>
      </c>
      <c r="C232" s="835" t="s">
        <v>592</v>
      </c>
      <c r="D232" s="863" t="s">
        <v>593</v>
      </c>
      <c r="E232" s="835" t="s">
        <v>2148</v>
      </c>
      <c r="F232" s="863" t="s">
        <v>2149</v>
      </c>
      <c r="G232" s="835" t="s">
        <v>2192</v>
      </c>
      <c r="H232" s="835" t="s">
        <v>2193</v>
      </c>
      <c r="I232" s="849">
        <v>28.734999656677246</v>
      </c>
      <c r="J232" s="849">
        <v>384</v>
      </c>
      <c r="K232" s="850">
        <v>11034.240234375</v>
      </c>
    </row>
    <row r="233" spans="1:11" ht="14.4" customHeight="1" x14ac:dyDescent="0.3">
      <c r="A233" s="831" t="s">
        <v>566</v>
      </c>
      <c r="B233" s="832" t="s">
        <v>567</v>
      </c>
      <c r="C233" s="835" t="s">
        <v>592</v>
      </c>
      <c r="D233" s="863" t="s">
        <v>593</v>
      </c>
      <c r="E233" s="835" t="s">
        <v>2194</v>
      </c>
      <c r="F233" s="863" t="s">
        <v>2195</v>
      </c>
      <c r="G233" s="835" t="s">
        <v>2430</v>
      </c>
      <c r="H233" s="835" t="s">
        <v>2431</v>
      </c>
      <c r="I233" s="849">
        <v>650.33001708984375</v>
      </c>
      <c r="J233" s="849">
        <v>9</v>
      </c>
      <c r="K233" s="850">
        <v>5852.93994140625</v>
      </c>
    </row>
    <row r="234" spans="1:11" ht="14.4" customHeight="1" x14ac:dyDescent="0.3">
      <c r="A234" s="831" t="s">
        <v>566</v>
      </c>
      <c r="B234" s="832" t="s">
        <v>567</v>
      </c>
      <c r="C234" s="835" t="s">
        <v>592</v>
      </c>
      <c r="D234" s="863" t="s">
        <v>593</v>
      </c>
      <c r="E234" s="835" t="s">
        <v>2194</v>
      </c>
      <c r="F234" s="863" t="s">
        <v>2195</v>
      </c>
      <c r="G234" s="835" t="s">
        <v>2432</v>
      </c>
      <c r="H234" s="835" t="s">
        <v>2433</v>
      </c>
      <c r="I234" s="849">
        <v>6.2899999618530273</v>
      </c>
      <c r="J234" s="849">
        <v>100</v>
      </c>
      <c r="K234" s="850">
        <v>629</v>
      </c>
    </row>
    <row r="235" spans="1:11" ht="14.4" customHeight="1" x14ac:dyDescent="0.3">
      <c r="A235" s="831" t="s">
        <v>566</v>
      </c>
      <c r="B235" s="832" t="s">
        <v>567</v>
      </c>
      <c r="C235" s="835" t="s">
        <v>592</v>
      </c>
      <c r="D235" s="863" t="s">
        <v>593</v>
      </c>
      <c r="E235" s="835" t="s">
        <v>2194</v>
      </c>
      <c r="F235" s="863" t="s">
        <v>2195</v>
      </c>
      <c r="G235" s="835" t="s">
        <v>2434</v>
      </c>
      <c r="H235" s="835" t="s">
        <v>2435</v>
      </c>
      <c r="I235" s="849">
        <v>2.9000000953674316</v>
      </c>
      <c r="J235" s="849">
        <v>500</v>
      </c>
      <c r="K235" s="850">
        <v>1450</v>
      </c>
    </row>
    <row r="236" spans="1:11" ht="14.4" customHeight="1" x14ac:dyDescent="0.3">
      <c r="A236" s="831" t="s">
        <v>566</v>
      </c>
      <c r="B236" s="832" t="s">
        <v>567</v>
      </c>
      <c r="C236" s="835" t="s">
        <v>592</v>
      </c>
      <c r="D236" s="863" t="s">
        <v>593</v>
      </c>
      <c r="E236" s="835" t="s">
        <v>2194</v>
      </c>
      <c r="F236" s="863" t="s">
        <v>2195</v>
      </c>
      <c r="G236" s="835" t="s">
        <v>2434</v>
      </c>
      <c r="H236" s="835" t="s">
        <v>2436</v>
      </c>
      <c r="I236" s="849">
        <v>2.559999942779541</v>
      </c>
      <c r="J236" s="849">
        <v>1000</v>
      </c>
      <c r="K236" s="850">
        <v>2560</v>
      </c>
    </row>
    <row r="237" spans="1:11" ht="14.4" customHeight="1" x14ac:dyDescent="0.3">
      <c r="A237" s="831" t="s">
        <v>566</v>
      </c>
      <c r="B237" s="832" t="s">
        <v>567</v>
      </c>
      <c r="C237" s="835" t="s">
        <v>592</v>
      </c>
      <c r="D237" s="863" t="s">
        <v>593</v>
      </c>
      <c r="E237" s="835" t="s">
        <v>2194</v>
      </c>
      <c r="F237" s="863" t="s">
        <v>2195</v>
      </c>
      <c r="G237" s="835" t="s">
        <v>2437</v>
      </c>
      <c r="H237" s="835" t="s">
        <v>2438</v>
      </c>
      <c r="I237" s="849">
        <v>2.9100000858306885</v>
      </c>
      <c r="J237" s="849">
        <v>500</v>
      </c>
      <c r="K237" s="850">
        <v>1455</v>
      </c>
    </row>
    <row r="238" spans="1:11" ht="14.4" customHeight="1" x14ac:dyDescent="0.3">
      <c r="A238" s="831" t="s">
        <v>566</v>
      </c>
      <c r="B238" s="832" t="s">
        <v>567</v>
      </c>
      <c r="C238" s="835" t="s">
        <v>592</v>
      </c>
      <c r="D238" s="863" t="s">
        <v>593</v>
      </c>
      <c r="E238" s="835" t="s">
        <v>2194</v>
      </c>
      <c r="F238" s="863" t="s">
        <v>2195</v>
      </c>
      <c r="G238" s="835" t="s">
        <v>2439</v>
      </c>
      <c r="H238" s="835" t="s">
        <v>2440</v>
      </c>
      <c r="I238" s="849">
        <v>636.46002197265625</v>
      </c>
      <c r="J238" s="849">
        <v>100</v>
      </c>
      <c r="K238" s="850">
        <v>63646.0009765625</v>
      </c>
    </row>
    <row r="239" spans="1:11" ht="14.4" customHeight="1" x14ac:dyDescent="0.3">
      <c r="A239" s="831" t="s">
        <v>566</v>
      </c>
      <c r="B239" s="832" t="s">
        <v>567</v>
      </c>
      <c r="C239" s="835" t="s">
        <v>592</v>
      </c>
      <c r="D239" s="863" t="s">
        <v>593</v>
      </c>
      <c r="E239" s="835" t="s">
        <v>2194</v>
      </c>
      <c r="F239" s="863" t="s">
        <v>2195</v>
      </c>
      <c r="G239" s="835" t="s">
        <v>2441</v>
      </c>
      <c r="H239" s="835" t="s">
        <v>2442</v>
      </c>
      <c r="I239" s="849">
        <v>907.5</v>
      </c>
      <c r="J239" s="849">
        <v>96</v>
      </c>
      <c r="K239" s="850">
        <v>87120</v>
      </c>
    </row>
    <row r="240" spans="1:11" ht="14.4" customHeight="1" x14ac:dyDescent="0.3">
      <c r="A240" s="831" t="s">
        <v>566</v>
      </c>
      <c r="B240" s="832" t="s">
        <v>567</v>
      </c>
      <c r="C240" s="835" t="s">
        <v>592</v>
      </c>
      <c r="D240" s="863" t="s">
        <v>593</v>
      </c>
      <c r="E240" s="835" t="s">
        <v>2194</v>
      </c>
      <c r="F240" s="863" t="s">
        <v>2195</v>
      </c>
      <c r="G240" s="835" t="s">
        <v>2196</v>
      </c>
      <c r="H240" s="835" t="s">
        <v>2197</v>
      </c>
      <c r="I240" s="849">
        <v>9.9999997764825821E-3</v>
      </c>
      <c r="J240" s="849">
        <v>1000</v>
      </c>
      <c r="K240" s="850">
        <v>10</v>
      </c>
    </row>
    <row r="241" spans="1:11" ht="14.4" customHeight="1" x14ac:dyDescent="0.3">
      <c r="A241" s="831" t="s">
        <v>566</v>
      </c>
      <c r="B241" s="832" t="s">
        <v>567</v>
      </c>
      <c r="C241" s="835" t="s">
        <v>592</v>
      </c>
      <c r="D241" s="863" t="s">
        <v>593</v>
      </c>
      <c r="E241" s="835" t="s">
        <v>2194</v>
      </c>
      <c r="F241" s="863" t="s">
        <v>2195</v>
      </c>
      <c r="G241" s="835" t="s">
        <v>2443</v>
      </c>
      <c r="H241" s="835" t="s">
        <v>2444</v>
      </c>
      <c r="I241" s="849">
        <v>2.7824999690055847</v>
      </c>
      <c r="J241" s="849">
        <v>1500</v>
      </c>
      <c r="K241" s="850">
        <v>4174.5</v>
      </c>
    </row>
    <row r="242" spans="1:11" ht="14.4" customHeight="1" x14ac:dyDescent="0.3">
      <c r="A242" s="831" t="s">
        <v>566</v>
      </c>
      <c r="B242" s="832" t="s">
        <v>567</v>
      </c>
      <c r="C242" s="835" t="s">
        <v>592</v>
      </c>
      <c r="D242" s="863" t="s">
        <v>593</v>
      </c>
      <c r="E242" s="835" t="s">
        <v>2194</v>
      </c>
      <c r="F242" s="863" t="s">
        <v>2195</v>
      </c>
      <c r="G242" s="835" t="s">
        <v>2445</v>
      </c>
      <c r="H242" s="835" t="s">
        <v>2446</v>
      </c>
      <c r="I242" s="849">
        <v>45.498333613077797</v>
      </c>
      <c r="J242" s="849">
        <v>340</v>
      </c>
      <c r="K242" s="850">
        <v>15468.389892578125</v>
      </c>
    </row>
    <row r="243" spans="1:11" ht="14.4" customHeight="1" x14ac:dyDescent="0.3">
      <c r="A243" s="831" t="s">
        <v>566</v>
      </c>
      <c r="B243" s="832" t="s">
        <v>567</v>
      </c>
      <c r="C243" s="835" t="s">
        <v>592</v>
      </c>
      <c r="D243" s="863" t="s">
        <v>593</v>
      </c>
      <c r="E243" s="835" t="s">
        <v>2194</v>
      </c>
      <c r="F243" s="863" t="s">
        <v>2195</v>
      </c>
      <c r="G243" s="835" t="s">
        <v>2447</v>
      </c>
      <c r="H243" s="835" t="s">
        <v>2448</v>
      </c>
      <c r="I243" s="849">
        <v>15.920000076293945</v>
      </c>
      <c r="J243" s="849">
        <v>1000</v>
      </c>
      <c r="K243" s="850">
        <v>15920</v>
      </c>
    </row>
    <row r="244" spans="1:11" ht="14.4" customHeight="1" x14ac:dyDescent="0.3">
      <c r="A244" s="831" t="s">
        <v>566</v>
      </c>
      <c r="B244" s="832" t="s">
        <v>567</v>
      </c>
      <c r="C244" s="835" t="s">
        <v>592</v>
      </c>
      <c r="D244" s="863" t="s">
        <v>593</v>
      </c>
      <c r="E244" s="835" t="s">
        <v>2194</v>
      </c>
      <c r="F244" s="863" t="s">
        <v>2195</v>
      </c>
      <c r="G244" s="835" t="s">
        <v>2449</v>
      </c>
      <c r="H244" s="835" t="s">
        <v>2450</v>
      </c>
      <c r="I244" s="849">
        <v>25.989999771118164</v>
      </c>
      <c r="J244" s="849">
        <v>540</v>
      </c>
      <c r="K244" s="850">
        <v>14034.980346679688</v>
      </c>
    </row>
    <row r="245" spans="1:11" ht="14.4" customHeight="1" x14ac:dyDescent="0.3">
      <c r="A245" s="831" t="s">
        <v>566</v>
      </c>
      <c r="B245" s="832" t="s">
        <v>567</v>
      </c>
      <c r="C245" s="835" t="s">
        <v>592</v>
      </c>
      <c r="D245" s="863" t="s">
        <v>593</v>
      </c>
      <c r="E245" s="835" t="s">
        <v>2194</v>
      </c>
      <c r="F245" s="863" t="s">
        <v>2195</v>
      </c>
      <c r="G245" s="835" t="s">
        <v>2451</v>
      </c>
      <c r="H245" s="835" t="s">
        <v>2452</v>
      </c>
      <c r="I245" s="849">
        <v>508.20001220703125</v>
      </c>
      <c r="J245" s="849">
        <v>5</v>
      </c>
      <c r="K245" s="850">
        <v>2541</v>
      </c>
    </row>
    <row r="246" spans="1:11" ht="14.4" customHeight="1" x14ac:dyDescent="0.3">
      <c r="A246" s="831" t="s">
        <v>566</v>
      </c>
      <c r="B246" s="832" t="s">
        <v>567</v>
      </c>
      <c r="C246" s="835" t="s">
        <v>592</v>
      </c>
      <c r="D246" s="863" t="s">
        <v>593</v>
      </c>
      <c r="E246" s="835" t="s">
        <v>2194</v>
      </c>
      <c r="F246" s="863" t="s">
        <v>2195</v>
      </c>
      <c r="G246" s="835" t="s">
        <v>2453</v>
      </c>
      <c r="H246" s="835" t="s">
        <v>2454</v>
      </c>
      <c r="I246" s="849">
        <v>6.1500000953674316</v>
      </c>
      <c r="J246" s="849">
        <v>600</v>
      </c>
      <c r="K246" s="850">
        <v>3690</v>
      </c>
    </row>
    <row r="247" spans="1:11" ht="14.4" customHeight="1" x14ac:dyDescent="0.3">
      <c r="A247" s="831" t="s">
        <v>566</v>
      </c>
      <c r="B247" s="832" t="s">
        <v>567</v>
      </c>
      <c r="C247" s="835" t="s">
        <v>592</v>
      </c>
      <c r="D247" s="863" t="s">
        <v>593</v>
      </c>
      <c r="E247" s="835" t="s">
        <v>2194</v>
      </c>
      <c r="F247" s="863" t="s">
        <v>2195</v>
      </c>
      <c r="G247" s="835" t="s">
        <v>2455</v>
      </c>
      <c r="H247" s="835" t="s">
        <v>2456</v>
      </c>
      <c r="I247" s="849">
        <v>0</v>
      </c>
      <c r="J247" s="849">
        <v>178</v>
      </c>
      <c r="K247" s="850">
        <v>0</v>
      </c>
    </row>
    <row r="248" spans="1:11" ht="14.4" customHeight="1" x14ac:dyDescent="0.3">
      <c r="A248" s="831" t="s">
        <v>566</v>
      </c>
      <c r="B248" s="832" t="s">
        <v>567</v>
      </c>
      <c r="C248" s="835" t="s">
        <v>592</v>
      </c>
      <c r="D248" s="863" t="s">
        <v>593</v>
      </c>
      <c r="E248" s="835" t="s">
        <v>2194</v>
      </c>
      <c r="F248" s="863" t="s">
        <v>2195</v>
      </c>
      <c r="G248" s="835" t="s">
        <v>2198</v>
      </c>
      <c r="H248" s="835" t="s">
        <v>2199</v>
      </c>
      <c r="I248" s="849">
        <v>3.4600000381469727</v>
      </c>
      <c r="J248" s="849">
        <v>800</v>
      </c>
      <c r="K248" s="850">
        <v>2768</v>
      </c>
    </row>
    <row r="249" spans="1:11" ht="14.4" customHeight="1" x14ac:dyDescent="0.3">
      <c r="A249" s="831" t="s">
        <v>566</v>
      </c>
      <c r="B249" s="832" t="s">
        <v>567</v>
      </c>
      <c r="C249" s="835" t="s">
        <v>592</v>
      </c>
      <c r="D249" s="863" t="s">
        <v>593</v>
      </c>
      <c r="E249" s="835" t="s">
        <v>2194</v>
      </c>
      <c r="F249" s="863" t="s">
        <v>2195</v>
      </c>
      <c r="G249" s="835" t="s">
        <v>2457</v>
      </c>
      <c r="H249" s="835" t="s">
        <v>2458</v>
      </c>
      <c r="I249" s="849">
        <v>2.6150000095367432</v>
      </c>
      <c r="J249" s="849">
        <v>100</v>
      </c>
      <c r="K249" s="850">
        <v>544.78000068664551</v>
      </c>
    </row>
    <row r="250" spans="1:11" ht="14.4" customHeight="1" x14ac:dyDescent="0.3">
      <c r="A250" s="831" t="s">
        <v>566</v>
      </c>
      <c r="B250" s="832" t="s">
        <v>567</v>
      </c>
      <c r="C250" s="835" t="s">
        <v>592</v>
      </c>
      <c r="D250" s="863" t="s">
        <v>593</v>
      </c>
      <c r="E250" s="835" t="s">
        <v>2194</v>
      </c>
      <c r="F250" s="863" t="s">
        <v>2195</v>
      </c>
      <c r="G250" s="835" t="s">
        <v>2459</v>
      </c>
      <c r="H250" s="835" t="s">
        <v>2460</v>
      </c>
      <c r="I250" s="849">
        <v>5.4499998092651367</v>
      </c>
      <c r="J250" s="849">
        <v>40</v>
      </c>
      <c r="K250" s="850">
        <v>218</v>
      </c>
    </row>
    <row r="251" spans="1:11" ht="14.4" customHeight="1" x14ac:dyDescent="0.3">
      <c r="A251" s="831" t="s">
        <v>566</v>
      </c>
      <c r="B251" s="832" t="s">
        <v>567</v>
      </c>
      <c r="C251" s="835" t="s">
        <v>592</v>
      </c>
      <c r="D251" s="863" t="s">
        <v>593</v>
      </c>
      <c r="E251" s="835" t="s">
        <v>2194</v>
      </c>
      <c r="F251" s="863" t="s">
        <v>2195</v>
      </c>
      <c r="G251" s="835" t="s">
        <v>2461</v>
      </c>
      <c r="H251" s="835" t="s">
        <v>2462</v>
      </c>
      <c r="I251" s="849">
        <v>3.3900001049041748</v>
      </c>
      <c r="J251" s="849">
        <v>300</v>
      </c>
      <c r="K251" s="850">
        <v>1016.2000122070312</v>
      </c>
    </row>
    <row r="252" spans="1:11" ht="14.4" customHeight="1" x14ac:dyDescent="0.3">
      <c r="A252" s="831" t="s">
        <v>566</v>
      </c>
      <c r="B252" s="832" t="s">
        <v>567</v>
      </c>
      <c r="C252" s="835" t="s">
        <v>592</v>
      </c>
      <c r="D252" s="863" t="s">
        <v>593</v>
      </c>
      <c r="E252" s="835" t="s">
        <v>2194</v>
      </c>
      <c r="F252" s="863" t="s">
        <v>2195</v>
      </c>
      <c r="G252" s="835" t="s">
        <v>2463</v>
      </c>
      <c r="H252" s="835" t="s">
        <v>2464</v>
      </c>
      <c r="I252" s="849">
        <v>61.060001373291016</v>
      </c>
      <c r="J252" s="849">
        <v>200</v>
      </c>
      <c r="K252" s="850">
        <v>12211.3203125</v>
      </c>
    </row>
    <row r="253" spans="1:11" ht="14.4" customHeight="1" x14ac:dyDescent="0.3">
      <c r="A253" s="831" t="s">
        <v>566</v>
      </c>
      <c r="B253" s="832" t="s">
        <v>567</v>
      </c>
      <c r="C253" s="835" t="s">
        <v>592</v>
      </c>
      <c r="D253" s="863" t="s">
        <v>593</v>
      </c>
      <c r="E253" s="835" t="s">
        <v>2194</v>
      </c>
      <c r="F253" s="863" t="s">
        <v>2195</v>
      </c>
      <c r="G253" s="835" t="s">
        <v>2465</v>
      </c>
      <c r="H253" s="835" t="s">
        <v>2466</v>
      </c>
      <c r="I253" s="849">
        <v>45.979999542236328</v>
      </c>
      <c r="J253" s="849">
        <v>20</v>
      </c>
      <c r="K253" s="850">
        <v>919.5999755859375</v>
      </c>
    </row>
    <row r="254" spans="1:11" ht="14.4" customHeight="1" x14ac:dyDescent="0.3">
      <c r="A254" s="831" t="s">
        <v>566</v>
      </c>
      <c r="B254" s="832" t="s">
        <v>567</v>
      </c>
      <c r="C254" s="835" t="s">
        <v>592</v>
      </c>
      <c r="D254" s="863" t="s">
        <v>593</v>
      </c>
      <c r="E254" s="835" t="s">
        <v>2194</v>
      </c>
      <c r="F254" s="863" t="s">
        <v>2195</v>
      </c>
      <c r="G254" s="835" t="s">
        <v>2467</v>
      </c>
      <c r="H254" s="835" t="s">
        <v>2468</v>
      </c>
      <c r="I254" s="849">
        <v>21.899999618530273</v>
      </c>
      <c r="J254" s="849">
        <v>200</v>
      </c>
      <c r="K254" s="850">
        <v>4380.2001953125</v>
      </c>
    </row>
    <row r="255" spans="1:11" ht="14.4" customHeight="1" x14ac:dyDescent="0.3">
      <c r="A255" s="831" t="s">
        <v>566</v>
      </c>
      <c r="B255" s="832" t="s">
        <v>567</v>
      </c>
      <c r="C255" s="835" t="s">
        <v>592</v>
      </c>
      <c r="D255" s="863" t="s">
        <v>593</v>
      </c>
      <c r="E255" s="835" t="s">
        <v>2194</v>
      </c>
      <c r="F255" s="863" t="s">
        <v>2195</v>
      </c>
      <c r="G255" s="835" t="s">
        <v>2202</v>
      </c>
      <c r="H255" s="835" t="s">
        <v>2203</v>
      </c>
      <c r="I255" s="849">
        <v>21.899999618530273</v>
      </c>
      <c r="J255" s="849">
        <v>450</v>
      </c>
      <c r="K255" s="850">
        <v>9855.350341796875</v>
      </c>
    </row>
    <row r="256" spans="1:11" ht="14.4" customHeight="1" x14ac:dyDescent="0.3">
      <c r="A256" s="831" t="s">
        <v>566</v>
      </c>
      <c r="B256" s="832" t="s">
        <v>567</v>
      </c>
      <c r="C256" s="835" t="s">
        <v>592</v>
      </c>
      <c r="D256" s="863" t="s">
        <v>593</v>
      </c>
      <c r="E256" s="835" t="s">
        <v>2194</v>
      </c>
      <c r="F256" s="863" t="s">
        <v>2195</v>
      </c>
      <c r="G256" s="835" t="s">
        <v>2469</v>
      </c>
      <c r="H256" s="835" t="s">
        <v>2470</v>
      </c>
      <c r="I256" s="849">
        <v>484.02999877929687</v>
      </c>
      <c r="J256" s="849">
        <v>4</v>
      </c>
      <c r="K256" s="850">
        <v>1936.1100463867187</v>
      </c>
    </row>
    <row r="257" spans="1:11" ht="14.4" customHeight="1" x14ac:dyDescent="0.3">
      <c r="A257" s="831" t="s">
        <v>566</v>
      </c>
      <c r="B257" s="832" t="s">
        <v>567</v>
      </c>
      <c r="C257" s="835" t="s">
        <v>592</v>
      </c>
      <c r="D257" s="863" t="s">
        <v>593</v>
      </c>
      <c r="E257" s="835" t="s">
        <v>2194</v>
      </c>
      <c r="F257" s="863" t="s">
        <v>2195</v>
      </c>
      <c r="G257" s="835" t="s">
        <v>2471</v>
      </c>
      <c r="H257" s="835" t="s">
        <v>2472</v>
      </c>
      <c r="I257" s="849">
        <v>527.969970703125</v>
      </c>
      <c r="J257" s="849">
        <v>10</v>
      </c>
      <c r="K257" s="850">
        <v>5279.64990234375</v>
      </c>
    </row>
    <row r="258" spans="1:11" ht="14.4" customHeight="1" x14ac:dyDescent="0.3">
      <c r="A258" s="831" t="s">
        <v>566</v>
      </c>
      <c r="B258" s="832" t="s">
        <v>567</v>
      </c>
      <c r="C258" s="835" t="s">
        <v>592</v>
      </c>
      <c r="D258" s="863" t="s">
        <v>593</v>
      </c>
      <c r="E258" s="835" t="s">
        <v>2194</v>
      </c>
      <c r="F258" s="863" t="s">
        <v>2195</v>
      </c>
      <c r="G258" s="835" t="s">
        <v>2473</v>
      </c>
      <c r="H258" s="835" t="s">
        <v>2474</v>
      </c>
      <c r="I258" s="849">
        <v>527.969970703125</v>
      </c>
      <c r="J258" s="849">
        <v>10</v>
      </c>
      <c r="K258" s="850">
        <v>5279.64990234375</v>
      </c>
    </row>
    <row r="259" spans="1:11" ht="14.4" customHeight="1" x14ac:dyDescent="0.3">
      <c r="A259" s="831" t="s">
        <v>566</v>
      </c>
      <c r="B259" s="832" t="s">
        <v>567</v>
      </c>
      <c r="C259" s="835" t="s">
        <v>592</v>
      </c>
      <c r="D259" s="863" t="s">
        <v>593</v>
      </c>
      <c r="E259" s="835" t="s">
        <v>2194</v>
      </c>
      <c r="F259" s="863" t="s">
        <v>2195</v>
      </c>
      <c r="G259" s="835" t="s">
        <v>2475</v>
      </c>
      <c r="H259" s="835" t="s">
        <v>2476</v>
      </c>
      <c r="I259" s="849">
        <v>35.090000152587891</v>
      </c>
      <c r="J259" s="849">
        <v>24</v>
      </c>
      <c r="K259" s="850">
        <v>842.15997314453125</v>
      </c>
    </row>
    <row r="260" spans="1:11" ht="14.4" customHeight="1" x14ac:dyDescent="0.3">
      <c r="A260" s="831" t="s">
        <v>566</v>
      </c>
      <c r="B260" s="832" t="s">
        <v>567</v>
      </c>
      <c r="C260" s="835" t="s">
        <v>592</v>
      </c>
      <c r="D260" s="863" t="s">
        <v>593</v>
      </c>
      <c r="E260" s="835" t="s">
        <v>2194</v>
      </c>
      <c r="F260" s="863" t="s">
        <v>2195</v>
      </c>
      <c r="G260" s="835" t="s">
        <v>2477</v>
      </c>
      <c r="H260" s="835" t="s">
        <v>2478</v>
      </c>
      <c r="I260" s="849">
        <v>35.090000152587891</v>
      </c>
      <c r="J260" s="849">
        <v>12</v>
      </c>
      <c r="K260" s="850">
        <v>421.07998657226562</v>
      </c>
    </row>
    <row r="261" spans="1:11" ht="14.4" customHeight="1" x14ac:dyDescent="0.3">
      <c r="A261" s="831" t="s">
        <v>566</v>
      </c>
      <c r="B261" s="832" t="s">
        <v>567</v>
      </c>
      <c r="C261" s="835" t="s">
        <v>592</v>
      </c>
      <c r="D261" s="863" t="s">
        <v>593</v>
      </c>
      <c r="E261" s="835" t="s">
        <v>2194</v>
      </c>
      <c r="F261" s="863" t="s">
        <v>2195</v>
      </c>
      <c r="G261" s="835" t="s">
        <v>2479</v>
      </c>
      <c r="H261" s="835" t="s">
        <v>2480</v>
      </c>
      <c r="I261" s="849">
        <v>22.860000610351563</v>
      </c>
      <c r="J261" s="849">
        <v>12</v>
      </c>
      <c r="K261" s="850">
        <v>274.32998657226562</v>
      </c>
    </row>
    <row r="262" spans="1:11" ht="14.4" customHeight="1" x14ac:dyDescent="0.3">
      <c r="A262" s="831" t="s">
        <v>566</v>
      </c>
      <c r="B262" s="832" t="s">
        <v>567</v>
      </c>
      <c r="C262" s="835" t="s">
        <v>592</v>
      </c>
      <c r="D262" s="863" t="s">
        <v>593</v>
      </c>
      <c r="E262" s="835" t="s">
        <v>2194</v>
      </c>
      <c r="F262" s="863" t="s">
        <v>2195</v>
      </c>
      <c r="G262" s="835" t="s">
        <v>2481</v>
      </c>
      <c r="H262" s="835" t="s">
        <v>2482</v>
      </c>
      <c r="I262" s="849">
        <v>4.0300002098083496</v>
      </c>
      <c r="J262" s="849">
        <v>2000</v>
      </c>
      <c r="K262" s="850">
        <v>8060</v>
      </c>
    </row>
    <row r="263" spans="1:11" ht="14.4" customHeight="1" x14ac:dyDescent="0.3">
      <c r="A263" s="831" t="s">
        <v>566</v>
      </c>
      <c r="B263" s="832" t="s">
        <v>567</v>
      </c>
      <c r="C263" s="835" t="s">
        <v>592</v>
      </c>
      <c r="D263" s="863" t="s">
        <v>593</v>
      </c>
      <c r="E263" s="835" t="s">
        <v>2194</v>
      </c>
      <c r="F263" s="863" t="s">
        <v>2195</v>
      </c>
      <c r="G263" s="835" t="s">
        <v>2214</v>
      </c>
      <c r="H263" s="835" t="s">
        <v>2215</v>
      </c>
      <c r="I263" s="849">
        <v>9.5340000152587887</v>
      </c>
      <c r="J263" s="849">
        <v>600</v>
      </c>
      <c r="K263" s="850">
        <v>5735</v>
      </c>
    </row>
    <row r="264" spans="1:11" ht="14.4" customHeight="1" x14ac:dyDescent="0.3">
      <c r="A264" s="831" t="s">
        <v>566</v>
      </c>
      <c r="B264" s="832" t="s">
        <v>567</v>
      </c>
      <c r="C264" s="835" t="s">
        <v>592</v>
      </c>
      <c r="D264" s="863" t="s">
        <v>593</v>
      </c>
      <c r="E264" s="835" t="s">
        <v>2194</v>
      </c>
      <c r="F264" s="863" t="s">
        <v>2195</v>
      </c>
      <c r="G264" s="835" t="s">
        <v>2483</v>
      </c>
      <c r="H264" s="835" t="s">
        <v>2484</v>
      </c>
      <c r="I264" s="849">
        <v>4.625</v>
      </c>
      <c r="J264" s="849">
        <v>50</v>
      </c>
      <c r="K264" s="850">
        <v>231.20000457763672</v>
      </c>
    </row>
    <row r="265" spans="1:11" ht="14.4" customHeight="1" x14ac:dyDescent="0.3">
      <c r="A265" s="831" t="s">
        <v>566</v>
      </c>
      <c r="B265" s="832" t="s">
        <v>567</v>
      </c>
      <c r="C265" s="835" t="s">
        <v>592</v>
      </c>
      <c r="D265" s="863" t="s">
        <v>593</v>
      </c>
      <c r="E265" s="835" t="s">
        <v>2194</v>
      </c>
      <c r="F265" s="863" t="s">
        <v>2195</v>
      </c>
      <c r="G265" s="835" t="s">
        <v>2485</v>
      </c>
      <c r="H265" s="835" t="s">
        <v>2486</v>
      </c>
      <c r="I265" s="849">
        <v>3.1433334350585938</v>
      </c>
      <c r="J265" s="849">
        <v>90</v>
      </c>
      <c r="K265" s="850">
        <v>282.89999389648437</v>
      </c>
    </row>
    <row r="266" spans="1:11" ht="14.4" customHeight="1" x14ac:dyDescent="0.3">
      <c r="A266" s="831" t="s">
        <v>566</v>
      </c>
      <c r="B266" s="832" t="s">
        <v>567</v>
      </c>
      <c r="C266" s="835" t="s">
        <v>592</v>
      </c>
      <c r="D266" s="863" t="s">
        <v>593</v>
      </c>
      <c r="E266" s="835" t="s">
        <v>2194</v>
      </c>
      <c r="F266" s="863" t="s">
        <v>2195</v>
      </c>
      <c r="G266" s="835" t="s">
        <v>2487</v>
      </c>
      <c r="H266" s="835" t="s">
        <v>2488</v>
      </c>
      <c r="I266" s="849">
        <v>3481.169921875</v>
      </c>
      <c r="J266" s="849">
        <v>2</v>
      </c>
      <c r="K266" s="850">
        <v>6962.33984375</v>
      </c>
    </row>
    <row r="267" spans="1:11" ht="14.4" customHeight="1" x14ac:dyDescent="0.3">
      <c r="A267" s="831" t="s">
        <v>566</v>
      </c>
      <c r="B267" s="832" t="s">
        <v>567</v>
      </c>
      <c r="C267" s="835" t="s">
        <v>592</v>
      </c>
      <c r="D267" s="863" t="s">
        <v>593</v>
      </c>
      <c r="E267" s="835" t="s">
        <v>2194</v>
      </c>
      <c r="F267" s="863" t="s">
        <v>2195</v>
      </c>
      <c r="G267" s="835" t="s">
        <v>2489</v>
      </c>
      <c r="H267" s="835" t="s">
        <v>2490</v>
      </c>
      <c r="I267" s="849">
        <v>80.575000762939453</v>
      </c>
      <c r="J267" s="849">
        <v>160</v>
      </c>
      <c r="K267" s="850">
        <v>12892</v>
      </c>
    </row>
    <row r="268" spans="1:11" ht="14.4" customHeight="1" x14ac:dyDescent="0.3">
      <c r="A268" s="831" t="s">
        <v>566</v>
      </c>
      <c r="B268" s="832" t="s">
        <v>567</v>
      </c>
      <c r="C268" s="835" t="s">
        <v>592</v>
      </c>
      <c r="D268" s="863" t="s">
        <v>593</v>
      </c>
      <c r="E268" s="835" t="s">
        <v>2194</v>
      </c>
      <c r="F268" s="863" t="s">
        <v>2195</v>
      </c>
      <c r="G268" s="835" t="s">
        <v>2491</v>
      </c>
      <c r="H268" s="835" t="s">
        <v>2492</v>
      </c>
      <c r="I268" s="849">
        <v>72</v>
      </c>
      <c r="J268" s="849">
        <v>20</v>
      </c>
      <c r="K268" s="850">
        <v>1439.9000244140625</v>
      </c>
    </row>
    <row r="269" spans="1:11" ht="14.4" customHeight="1" x14ac:dyDescent="0.3">
      <c r="A269" s="831" t="s">
        <v>566</v>
      </c>
      <c r="B269" s="832" t="s">
        <v>567</v>
      </c>
      <c r="C269" s="835" t="s">
        <v>592</v>
      </c>
      <c r="D269" s="863" t="s">
        <v>593</v>
      </c>
      <c r="E269" s="835" t="s">
        <v>2194</v>
      </c>
      <c r="F269" s="863" t="s">
        <v>2195</v>
      </c>
      <c r="G269" s="835" t="s">
        <v>2493</v>
      </c>
      <c r="H269" s="835" t="s">
        <v>2494</v>
      </c>
      <c r="I269" s="849">
        <v>154</v>
      </c>
      <c r="J269" s="849">
        <v>10</v>
      </c>
      <c r="K269" s="850">
        <v>1539.969970703125</v>
      </c>
    </row>
    <row r="270" spans="1:11" ht="14.4" customHeight="1" x14ac:dyDescent="0.3">
      <c r="A270" s="831" t="s">
        <v>566</v>
      </c>
      <c r="B270" s="832" t="s">
        <v>567</v>
      </c>
      <c r="C270" s="835" t="s">
        <v>592</v>
      </c>
      <c r="D270" s="863" t="s">
        <v>593</v>
      </c>
      <c r="E270" s="835" t="s">
        <v>2194</v>
      </c>
      <c r="F270" s="863" t="s">
        <v>2195</v>
      </c>
      <c r="G270" s="835" t="s">
        <v>2495</v>
      </c>
      <c r="H270" s="835" t="s">
        <v>2496</v>
      </c>
      <c r="I270" s="849">
        <v>154</v>
      </c>
      <c r="J270" s="849">
        <v>10</v>
      </c>
      <c r="K270" s="850">
        <v>1539.969970703125</v>
      </c>
    </row>
    <row r="271" spans="1:11" ht="14.4" customHeight="1" x14ac:dyDescent="0.3">
      <c r="A271" s="831" t="s">
        <v>566</v>
      </c>
      <c r="B271" s="832" t="s">
        <v>567</v>
      </c>
      <c r="C271" s="835" t="s">
        <v>592</v>
      </c>
      <c r="D271" s="863" t="s">
        <v>593</v>
      </c>
      <c r="E271" s="835" t="s">
        <v>2194</v>
      </c>
      <c r="F271" s="863" t="s">
        <v>2195</v>
      </c>
      <c r="G271" s="835" t="s">
        <v>2497</v>
      </c>
      <c r="H271" s="835" t="s">
        <v>2498</v>
      </c>
      <c r="I271" s="849">
        <v>133.10000610351562</v>
      </c>
      <c r="J271" s="849">
        <v>10</v>
      </c>
      <c r="K271" s="850">
        <v>1331</v>
      </c>
    </row>
    <row r="272" spans="1:11" ht="14.4" customHeight="1" x14ac:dyDescent="0.3">
      <c r="A272" s="831" t="s">
        <v>566</v>
      </c>
      <c r="B272" s="832" t="s">
        <v>567</v>
      </c>
      <c r="C272" s="835" t="s">
        <v>592</v>
      </c>
      <c r="D272" s="863" t="s">
        <v>593</v>
      </c>
      <c r="E272" s="835" t="s">
        <v>2194</v>
      </c>
      <c r="F272" s="863" t="s">
        <v>2195</v>
      </c>
      <c r="G272" s="835" t="s">
        <v>2499</v>
      </c>
      <c r="H272" s="835" t="s">
        <v>2500</v>
      </c>
      <c r="I272" s="849">
        <v>406.55999755859375</v>
      </c>
      <c r="J272" s="849">
        <v>5</v>
      </c>
      <c r="K272" s="850">
        <v>2032.800048828125</v>
      </c>
    </row>
    <row r="273" spans="1:11" ht="14.4" customHeight="1" x14ac:dyDescent="0.3">
      <c r="A273" s="831" t="s">
        <v>566</v>
      </c>
      <c r="B273" s="832" t="s">
        <v>567</v>
      </c>
      <c r="C273" s="835" t="s">
        <v>592</v>
      </c>
      <c r="D273" s="863" t="s">
        <v>593</v>
      </c>
      <c r="E273" s="835" t="s">
        <v>2194</v>
      </c>
      <c r="F273" s="863" t="s">
        <v>2195</v>
      </c>
      <c r="G273" s="835" t="s">
        <v>2501</v>
      </c>
      <c r="H273" s="835" t="s">
        <v>2502</v>
      </c>
      <c r="I273" s="849">
        <v>958.79998779296875</v>
      </c>
      <c r="J273" s="849">
        <v>5</v>
      </c>
      <c r="K273" s="850">
        <v>4794.02001953125</v>
      </c>
    </row>
    <row r="274" spans="1:11" ht="14.4" customHeight="1" x14ac:dyDescent="0.3">
      <c r="A274" s="831" t="s">
        <v>566</v>
      </c>
      <c r="B274" s="832" t="s">
        <v>567</v>
      </c>
      <c r="C274" s="835" t="s">
        <v>592</v>
      </c>
      <c r="D274" s="863" t="s">
        <v>593</v>
      </c>
      <c r="E274" s="835" t="s">
        <v>2194</v>
      </c>
      <c r="F274" s="863" t="s">
        <v>2195</v>
      </c>
      <c r="G274" s="835" t="s">
        <v>2220</v>
      </c>
      <c r="H274" s="835" t="s">
        <v>2221</v>
      </c>
      <c r="I274" s="849">
        <v>11.736666361490885</v>
      </c>
      <c r="J274" s="849">
        <v>140</v>
      </c>
      <c r="K274" s="850">
        <v>1643.2000503540039</v>
      </c>
    </row>
    <row r="275" spans="1:11" ht="14.4" customHeight="1" x14ac:dyDescent="0.3">
      <c r="A275" s="831" t="s">
        <v>566</v>
      </c>
      <c r="B275" s="832" t="s">
        <v>567</v>
      </c>
      <c r="C275" s="835" t="s">
        <v>592</v>
      </c>
      <c r="D275" s="863" t="s">
        <v>593</v>
      </c>
      <c r="E275" s="835" t="s">
        <v>2194</v>
      </c>
      <c r="F275" s="863" t="s">
        <v>2195</v>
      </c>
      <c r="G275" s="835" t="s">
        <v>2222</v>
      </c>
      <c r="H275" s="835" t="s">
        <v>2223</v>
      </c>
      <c r="I275" s="849">
        <v>13.310000419616699</v>
      </c>
      <c r="J275" s="849">
        <v>150</v>
      </c>
      <c r="K275" s="850">
        <v>1996.4999694824219</v>
      </c>
    </row>
    <row r="276" spans="1:11" ht="14.4" customHeight="1" x14ac:dyDescent="0.3">
      <c r="A276" s="831" t="s">
        <v>566</v>
      </c>
      <c r="B276" s="832" t="s">
        <v>567</v>
      </c>
      <c r="C276" s="835" t="s">
        <v>592</v>
      </c>
      <c r="D276" s="863" t="s">
        <v>593</v>
      </c>
      <c r="E276" s="835" t="s">
        <v>2194</v>
      </c>
      <c r="F276" s="863" t="s">
        <v>2195</v>
      </c>
      <c r="G276" s="835" t="s">
        <v>2503</v>
      </c>
      <c r="H276" s="835" t="s">
        <v>2504</v>
      </c>
      <c r="I276" s="849">
        <v>25.530000686645508</v>
      </c>
      <c r="J276" s="849">
        <v>10</v>
      </c>
      <c r="K276" s="850">
        <v>255.30000305175781</v>
      </c>
    </row>
    <row r="277" spans="1:11" ht="14.4" customHeight="1" x14ac:dyDescent="0.3">
      <c r="A277" s="831" t="s">
        <v>566</v>
      </c>
      <c r="B277" s="832" t="s">
        <v>567</v>
      </c>
      <c r="C277" s="835" t="s">
        <v>592</v>
      </c>
      <c r="D277" s="863" t="s">
        <v>593</v>
      </c>
      <c r="E277" s="835" t="s">
        <v>2194</v>
      </c>
      <c r="F277" s="863" t="s">
        <v>2195</v>
      </c>
      <c r="G277" s="835" t="s">
        <v>2226</v>
      </c>
      <c r="H277" s="835" t="s">
        <v>2227</v>
      </c>
      <c r="I277" s="849">
        <v>9.1999998092651367</v>
      </c>
      <c r="J277" s="849">
        <v>1150</v>
      </c>
      <c r="K277" s="850">
        <v>10580</v>
      </c>
    </row>
    <row r="278" spans="1:11" ht="14.4" customHeight="1" x14ac:dyDescent="0.3">
      <c r="A278" s="831" t="s">
        <v>566</v>
      </c>
      <c r="B278" s="832" t="s">
        <v>567</v>
      </c>
      <c r="C278" s="835" t="s">
        <v>592</v>
      </c>
      <c r="D278" s="863" t="s">
        <v>593</v>
      </c>
      <c r="E278" s="835" t="s">
        <v>2194</v>
      </c>
      <c r="F278" s="863" t="s">
        <v>2195</v>
      </c>
      <c r="G278" s="835" t="s">
        <v>2505</v>
      </c>
      <c r="H278" s="835" t="s">
        <v>2506</v>
      </c>
      <c r="I278" s="849">
        <v>2.0433332920074463</v>
      </c>
      <c r="J278" s="849">
        <v>1600</v>
      </c>
      <c r="K278" s="850">
        <v>3271.4500122070312</v>
      </c>
    </row>
    <row r="279" spans="1:11" ht="14.4" customHeight="1" x14ac:dyDescent="0.3">
      <c r="A279" s="831" t="s">
        <v>566</v>
      </c>
      <c r="B279" s="832" t="s">
        <v>567</v>
      </c>
      <c r="C279" s="835" t="s">
        <v>592</v>
      </c>
      <c r="D279" s="863" t="s">
        <v>593</v>
      </c>
      <c r="E279" s="835" t="s">
        <v>2194</v>
      </c>
      <c r="F279" s="863" t="s">
        <v>2195</v>
      </c>
      <c r="G279" s="835" t="s">
        <v>2507</v>
      </c>
      <c r="H279" s="835" t="s">
        <v>2508</v>
      </c>
      <c r="I279" s="849">
        <v>268.6199951171875</v>
      </c>
      <c r="J279" s="849">
        <v>339</v>
      </c>
      <c r="K279" s="850">
        <v>91062.17822265625</v>
      </c>
    </row>
    <row r="280" spans="1:11" ht="14.4" customHeight="1" x14ac:dyDescent="0.3">
      <c r="A280" s="831" t="s">
        <v>566</v>
      </c>
      <c r="B280" s="832" t="s">
        <v>567</v>
      </c>
      <c r="C280" s="835" t="s">
        <v>592</v>
      </c>
      <c r="D280" s="863" t="s">
        <v>593</v>
      </c>
      <c r="E280" s="835" t="s">
        <v>2194</v>
      </c>
      <c r="F280" s="863" t="s">
        <v>2195</v>
      </c>
      <c r="G280" s="835" t="s">
        <v>2232</v>
      </c>
      <c r="H280" s="835" t="s">
        <v>2233</v>
      </c>
      <c r="I280" s="849">
        <v>6.1749999523162842</v>
      </c>
      <c r="J280" s="849">
        <v>100</v>
      </c>
      <c r="K280" s="850">
        <v>617.5</v>
      </c>
    </row>
    <row r="281" spans="1:11" ht="14.4" customHeight="1" x14ac:dyDescent="0.3">
      <c r="A281" s="831" t="s">
        <v>566</v>
      </c>
      <c r="B281" s="832" t="s">
        <v>567</v>
      </c>
      <c r="C281" s="835" t="s">
        <v>592</v>
      </c>
      <c r="D281" s="863" t="s">
        <v>593</v>
      </c>
      <c r="E281" s="835" t="s">
        <v>2194</v>
      </c>
      <c r="F281" s="863" t="s">
        <v>2195</v>
      </c>
      <c r="G281" s="835" t="s">
        <v>2232</v>
      </c>
      <c r="H281" s="835" t="s">
        <v>2234</v>
      </c>
      <c r="I281" s="849">
        <v>6.1749999523162842</v>
      </c>
      <c r="J281" s="849">
        <v>100</v>
      </c>
      <c r="K281" s="850">
        <v>617.29999923706055</v>
      </c>
    </row>
    <row r="282" spans="1:11" ht="14.4" customHeight="1" x14ac:dyDescent="0.3">
      <c r="A282" s="831" t="s">
        <v>566</v>
      </c>
      <c r="B282" s="832" t="s">
        <v>567</v>
      </c>
      <c r="C282" s="835" t="s">
        <v>592</v>
      </c>
      <c r="D282" s="863" t="s">
        <v>593</v>
      </c>
      <c r="E282" s="835" t="s">
        <v>2194</v>
      </c>
      <c r="F282" s="863" t="s">
        <v>2195</v>
      </c>
      <c r="G282" s="835" t="s">
        <v>2509</v>
      </c>
      <c r="H282" s="835" t="s">
        <v>2510</v>
      </c>
      <c r="I282" s="849">
        <v>34.509998321533203</v>
      </c>
      <c r="J282" s="849">
        <v>54</v>
      </c>
      <c r="K282" s="850">
        <v>1863.5400390625</v>
      </c>
    </row>
    <row r="283" spans="1:11" ht="14.4" customHeight="1" x14ac:dyDescent="0.3">
      <c r="A283" s="831" t="s">
        <v>566</v>
      </c>
      <c r="B283" s="832" t="s">
        <v>567</v>
      </c>
      <c r="C283" s="835" t="s">
        <v>592</v>
      </c>
      <c r="D283" s="863" t="s">
        <v>593</v>
      </c>
      <c r="E283" s="835" t="s">
        <v>2194</v>
      </c>
      <c r="F283" s="863" t="s">
        <v>2195</v>
      </c>
      <c r="G283" s="835" t="s">
        <v>2511</v>
      </c>
      <c r="H283" s="835" t="s">
        <v>2512</v>
      </c>
      <c r="I283" s="849">
        <v>7.0300002098083496</v>
      </c>
      <c r="J283" s="849">
        <v>100</v>
      </c>
      <c r="K283" s="850">
        <v>703</v>
      </c>
    </row>
    <row r="284" spans="1:11" ht="14.4" customHeight="1" x14ac:dyDescent="0.3">
      <c r="A284" s="831" t="s">
        <v>566</v>
      </c>
      <c r="B284" s="832" t="s">
        <v>567</v>
      </c>
      <c r="C284" s="835" t="s">
        <v>592</v>
      </c>
      <c r="D284" s="863" t="s">
        <v>593</v>
      </c>
      <c r="E284" s="835" t="s">
        <v>2194</v>
      </c>
      <c r="F284" s="863" t="s">
        <v>2195</v>
      </c>
      <c r="G284" s="835" t="s">
        <v>2513</v>
      </c>
      <c r="H284" s="835" t="s">
        <v>2514</v>
      </c>
      <c r="I284" s="849">
        <v>16.454999923706055</v>
      </c>
      <c r="J284" s="849">
        <v>150</v>
      </c>
      <c r="K284" s="850">
        <v>2468.5</v>
      </c>
    </row>
    <row r="285" spans="1:11" ht="14.4" customHeight="1" x14ac:dyDescent="0.3">
      <c r="A285" s="831" t="s">
        <v>566</v>
      </c>
      <c r="B285" s="832" t="s">
        <v>567</v>
      </c>
      <c r="C285" s="835" t="s">
        <v>592</v>
      </c>
      <c r="D285" s="863" t="s">
        <v>593</v>
      </c>
      <c r="E285" s="835" t="s">
        <v>2194</v>
      </c>
      <c r="F285" s="863" t="s">
        <v>2195</v>
      </c>
      <c r="G285" s="835" t="s">
        <v>2515</v>
      </c>
      <c r="H285" s="835" t="s">
        <v>2516</v>
      </c>
      <c r="I285" s="849">
        <v>23.149999618530273</v>
      </c>
      <c r="J285" s="849">
        <v>100</v>
      </c>
      <c r="K285" s="850">
        <v>2314.72998046875</v>
      </c>
    </row>
    <row r="286" spans="1:11" ht="14.4" customHeight="1" x14ac:dyDescent="0.3">
      <c r="A286" s="831" t="s">
        <v>566</v>
      </c>
      <c r="B286" s="832" t="s">
        <v>567</v>
      </c>
      <c r="C286" s="835" t="s">
        <v>592</v>
      </c>
      <c r="D286" s="863" t="s">
        <v>593</v>
      </c>
      <c r="E286" s="835" t="s">
        <v>2194</v>
      </c>
      <c r="F286" s="863" t="s">
        <v>2195</v>
      </c>
      <c r="G286" s="835" t="s">
        <v>2235</v>
      </c>
      <c r="H286" s="835" t="s">
        <v>2236</v>
      </c>
      <c r="I286" s="849">
        <v>1.0883333683013916</v>
      </c>
      <c r="J286" s="849">
        <v>4700</v>
      </c>
      <c r="K286" s="850">
        <v>5113</v>
      </c>
    </row>
    <row r="287" spans="1:11" ht="14.4" customHeight="1" x14ac:dyDescent="0.3">
      <c r="A287" s="831" t="s">
        <v>566</v>
      </c>
      <c r="B287" s="832" t="s">
        <v>567</v>
      </c>
      <c r="C287" s="835" t="s">
        <v>592</v>
      </c>
      <c r="D287" s="863" t="s">
        <v>593</v>
      </c>
      <c r="E287" s="835" t="s">
        <v>2194</v>
      </c>
      <c r="F287" s="863" t="s">
        <v>2195</v>
      </c>
      <c r="G287" s="835" t="s">
        <v>2237</v>
      </c>
      <c r="H287" s="835" t="s">
        <v>2238</v>
      </c>
      <c r="I287" s="849">
        <v>0.47499999403953552</v>
      </c>
      <c r="J287" s="849">
        <v>3000</v>
      </c>
      <c r="K287" s="850">
        <v>1425</v>
      </c>
    </row>
    <row r="288" spans="1:11" ht="14.4" customHeight="1" x14ac:dyDescent="0.3">
      <c r="A288" s="831" t="s">
        <v>566</v>
      </c>
      <c r="B288" s="832" t="s">
        <v>567</v>
      </c>
      <c r="C288" s="835" t="s">
        <v>592</v>
      </c>
      <c r="D288" s="863" t="s">
        <v>593</v>
      </c>
      <c r="E288" s="835" t="s">
        <v>2194</v>
      </c>
      <c r="F288" s="863" t="s">
        <v>2195</v>
      </c>
      <c r="G288" s="835" t="s">
        <v>2239</v>
      </c>
      <c r="H288" s="835" t="s">
        <v>2240</v>
      </c>
      <c r="I288" s="849">
        <v>1.6749999523162842</v>
      </c>
      <c r="J288" s="849">
        <v>2700</v>
      </c>
      <c r="K288" s="850">
        <v>4520</v>
      </c>
    </row>
    <row r="289" spans="1:11" ht="14.4" customHeight="1" x14ac:dyDescent="0.3">
      <c r="A289" s="831" t="s">
        <v>566</v>
      </c>
      <c r="B289" s="832" t="s">
        <v>567</v>
      </c>
      <c r="C289" s="835" t="s">
        <v>592</v>
      </c>
      <c r="D289" s="863" t="s">
        <v>593</v>
      </c>
      <c r="E289" s="835" t="s">
        <v>2194</v>
      </c>
      <c r="F289" s="863" t="s">
        <v>2195</v>
      </c>
      <c r="G289" s="835" t="s">
        <v>2241</v>
      </c>
      <c r="H289" s="835" t="s">
        <v>2242</v>
      </c>
      <c r="I289" s="849">
        <v>0.67000001668930054</v>
      </c>
      <c r="J289" s="849">
        <v>400</v>
      </c>
      <c r="K289" s="850">
        <v>268</v>
      </c>
    </row>
    <row r="290" spans="1:11" ht="14.4" customHeight="1" x14ac:dyDescent="0.3">
      <c r="A290" s="831" t="s">
        <v>566</v>
      </c>
      <c r="B290" s="832" t="s">
        <v>567</v>
      </c>
      <c r="C290" s="835" t="s">
        <v>592</v>
      </c>
      <c r="D290" s="863" t="s">
        <v>593</v>
      </c>
      <c r="E290" s="835" t="s">
        <v>2194</v>
      </c>
      <c r="F290" s="863" t="s">
        <v>2195</v>
      </c>
      <c r="G290" s="835" t="s">
        <v>2517</v>
      </c>
      <c r="H290" s="835" t="s">
        <v>2518</v>
      </c>
      <c r="I290" s="849">
        <v>7.4285712923322409</v>
      </c>
      <c r="J290" s="849">
        <v>2840</v>
      </c>
      <c r="K290" s="850">
        <v>21098.820007324219</v>
      </c>
    </row>
    <row r="291" spans="1:11" ht="14.4" customHeight="1" x14ac:dyDescent="0.3">
      <c r="A291" s="831" t="s">
        <v>566</v>
      </c>
      <c r="B291" s="832" t="s">
        <v>567</v>
      </c>
      <c r="C291" s="835" t="s">
        <v>592</v>
      </c>
      <c r="D291" s="863" t="s">
        <v>593</v>
      </c>
      <c r="E291" s="835" t="s">
        <v>2194</v>
      </c>
      <c r="F291" s="863" t="s">
        <v>2195</v>
      </c>
      <c r="G291" s="835" t="s">
        <v>2519</v>
      </c>
      <c r="H291" s="835" t="s">
        <v>2520</v>
      </c>
      <c r="I291" s="849">
        <v>37.139999389648437</v>
      </c>
      <c r="J291" s="849">
        <v>200</v>
      </c>
      <c r="K291" s="850">
        <v>7428</v>
      </c>
    </row>
    <row r="292" spans="1:11" ht="14.4" customHeight="1" x14ac:dyDescent="0.3">
      <c r="A292" s="831" t="s">
        <v>566</v>
      </c>
      <c r="B292" s="832" t="s">
        <v>567</v>
      </c>
      <c r="C292" s="835" t="s">
        <v>592</v>
      </c>
      <c r="D292" s="863" t="s">
        <v>593</v>
      </c>
      <c r="E292" s="835" t="s">
        <v>2194</v>
      </c>
      <c r="F292" s="863" t="s">
        <v>2195</v>
      </c>
      <c r="G292" s="835" t="s">
        <v>2521</v>
      </c>
      <c r="H292" s="835" t="s">
        <v>2522</v>
      </c>
      <c r="I292" s="849">
        <v>8.8400001525878906</v>
      </c>
      <c r="J292" s="849">
        <v>200</v>
      </c>
      <c r="K292" s="850">
        <v>1768</v>
      </c>
    </row>
    <row r="293" spans="1:11" ht="14.4" customHeight="1" x14ac:dyDescent="0.3">
      <c r="A293" s="831" t="s">
        <v>566</v>
      </c>
      <c r="B293" s="832" t="s">
        <v>567</v>
      </c>
      <c r="C293" s="835" t="s">
        <v>592</v>
      </c>
      <c r="D293" s="863" t="s">
        <v>593</v>
      </c>
      <c r="E293" s="835" t="s">
        <v>2194</v>
      </c>
      <c r="F293" s="863" t="s">
        <v>2195</v>
      </c>
      <c r="G293" s="835" t="s">
        <v>2523</v>
      </c>
      <c r="H293" s="835" t="s">
        <v>2524</v>
      </c>
      <c r="I293" s="849">
        <v>9.8000001907348633</v>
      </c>
      <c r="J293" s="849">
        <v>1100</v>
      </c>
      <c r="K293" s="850">
        <v>10781.10009765625</v>
      </c>
    </row>
    <row r="294" spans="1:11" ht="14.4" customHeight="1" x14ac:dyDescent="0.3">
      <c r="A294" s="831" t="s">
        <v>566</v>
      </c>
      <c r="B294" s="832" t="s">
        <v>567</v>
      </c>
      <c r="C294" s="835" t="s">
        <v>592</v>
      </c>
      <c r="D294" s="863" t="s">
        <v>593</v>
      </c>
      <c r="E294" s="835" t="s">
        <v>2194</v>
      </c>
      <c r="F294" s="863" t="s">
        <v>2195</v>
      </c>
      <c r="G294" s="835" t="s">
        <v>2523</v>
      </c>
      <c r="H294" s="835" t="s">
        <v>2525</v>
      </c>
      <c r="I294" s="849">
        <v>9.8000001907348633</v>
      </c>
      <c r="J294" s="849">
        <v>600</v>
      </c>
      <c r="K294" s="850">
        <v>5880.60009765625</v>
      </c>
    </row>
    <row r="295" spans="1:11" ht="14.4" customHeight="1" x14ac:dyDescent="0.3">
      <c r="A295" s="831" t="s">
        <v>566</v>
      </c>
      <c r="B295" s="832" t="s">
        <v>567</v>
      </c>
      <c r="C295" s="835" t="s">
        <v>592</v>
      </c>
      <c r="D295" s="863" t="s">
        <v>593</v>
      </c>
      <c r="E295" s="835" t="s">
        <v>2194</v>
      </c>
      <c r="F295" s="863" t="s">
        <v>2195</v>
      </c>
      <c r="G295" s="835" t="s">
        <v>2245</v>
      </c>
      <c r="H295" s="835" t="s">
        <v>2246</v>
      </c>
      <c r="I295" s="849">
        <v>2.1740000724792479</v>
      </c>
      <c r="J295" s="849">
        <v>1200</v>
      </c>
      <c r="K295" s="850">
        <v>2610</v>
      </c>
    </row>
    <row r="296" spans="1:11" ht="14.4" customHeight="1" x14ac:dyDescent="0.3">
      <c r="A296" s="831" t="s">
        <v>566</v>
      </c>
      <c r="B296" s="832" t="s">
        <v>567</v>
      </c>
      <c r="C296" s="835" t="s">
        <v>592</v>
      </c>
      <c r="D296" s="863" t="s">
        <v>593</v>
      </c>
      <c r="E296" s="835" t="s">
        <v>2194</v>
      </c>
      <c r="F296" s="863" t="s">
        <v>2195</v>
      </c>
      <c r="G296" s="835" t="s">
        <v>2247</v>
      </c>
      <c r="H296" s="835" t="s">
        <v>2248</v>
      </c>
      <c r="I296" s="849">
        <v>2.1780000686645509</v>
      </c>
      <c r="J296" s="849">
        <v>1100</v>
      </c>
      <c r="K296" s="850">
        <v>2396.1800079345703</v>
      </c>
    </row>
    <row r="297" spans="1:11" ht="14.4" customHeight="1" x14ac:dyDescent="0.3">
      <c r="A297" s="831" t="s">
        <v>566</v>
      </c>
      <c r="B297" s="832" t="s">
        <v>567</v>
      </c>
      <c r="C297" s="835" t="s">
        <v>592</v>
      </c>
      <c r="D297" s="863" t="s">
        <v>593</v>
      </c>
      <c r="E297" s="835" t="s">
        <v>2194</v>
      </c>
      <c r="F297" s="863" t="s">
        <v>2195</v>
      </c>
      <c r="G297" s="835" t="s">
        <v>2526</v>
      </c>
      <c r="H297" s="835" t="s">
        <v>2527</v>
      </c>
      <c r="I297" s="849">
        <v>15.039999961853027</v>
      </c>
      <c r="J297" s="849">
        <v>413</v>
      </c>
      <c r="K297" s="850">
        <v>6211.6300048828125</v>
      </c>
    </row>
    <row r="298" spans="1:11" ht="14.4" customHeight="1" x14ac:dyDescent="0.3">
      <c r="A298" s="831" t="s">
        <v>566</v>
      </c>
      <c r="B298" s="832" t="s">
        <v>567</v>
      </c>
      <c r="C298" s="835" t="s">
        <v>592</v>
      </c>
      <c r="D298" s="863" t="s">
        <v>593</v>
      </c>
      <c r="E298" s="835" t="s">
        <v>2194</v>
      </c>
      <c r="F298" s="863" t="s">
        <v>2195</v>
      </c>
      <c r="G298" s="835" t="s">
        <v>2528</v>
      </c>
      <c r="H298" s="835" t="s">
        <v>2529</v>
      </c>
      <c r="I298" s="849">
        <v>1140.433349609375</v>
      </c>
      <c r="J298" s="849">
        <v>13</v>
      </c>
      <c r="K298" s="850">
        <v>14825.60009765625</v>
      </c>
    </row>
    <row r="299" spans="1:11" ht="14.4" customHeight="1" x14ac:dyDescent="0.3">
      <c r="A299" s="831" t="s">
        <v>566</v>
      </c>
      <c r="B299" s="832" t="s">
        <v>567</v>
      </c>
      <c r="C299" s="835" t="s">
        <v>592</v>
      </c>
      <c r="D299" s="863" t="s">
        <v>593</v>
      </c>
      <c r="E299" s="835" t="s">
        <v>2194</v>
      </c>
      <c r="F299" s="863" t="s">
        <v>2195</v>
      </c>
      <c r="G299" s="835" t="s">
        <v>2530</v>
      </c>
      <c r="H299" s="835" t="s">
        <v>2531</v>
      </c>
      <c r="I299" s="849">
        <v>1652.875</v>
      </c>
      <c r="J299" s="849">
        <v>3</v>
      </c>
      <c r="K299" s="850">
        <v>4958.5999755859375</v>
      </c>
    </row>
    <row r="300" spans="1:11" ht="14.4" customHeight="1" x14ac:dyDescent="0.3">
      <c r="A300" s="831" t="s">
        <v>566</v>
      </c>
      <c r="B300" s="832" t="s">
        <v>567</v>
      </c>
      <c r="C300" s="835" t="s">
        <v>592</v>
      </c>
      <c r="D300" s="863" t="s">
        <v>593</v>
      </c>
      <c r="E300" s="835" t="s">
        <v>2194</v>
      </c>
      <c r="F300" s="863" t="s">
        <v>2195</v>
      </c>
      <c r="G300" s="835" t="s">
        <v>2532</v>
      </c>
      <c r="H300" s="835" t="s">
        <v>2533</v>
      </c>
      <c r="I300" s="849">
        <v>299</v>
      </c>
      <c r="J300" s="849">
        <v>15</v>
      </c>
      <c r="K300" s="850">
        <v>4485.0498046875</v>
      </c>
    </row>
    <row r="301" spans="1:11" ht="14.4" customHeight="1" x14ac:dyDescent="0.3">
      <c r="A301" s="831" t="s">
        <v>566</v>
      </c>
      <c r="B301" s="832" t="s">
        <v>567</v>
      </c>
      <c r="C301" s="835" t="s">
        <v>592</v>
      </c>
      <c r="D301" s="863" t="s">
        <v>593</v>
      </c>
      <c r="E301" s="835" t="s">
        <v>2194</v>
      </c>
      <c r="F301" s="863" t="s">
        <v>2195</v>
      </c>
      <c r="G301" s="835" t="s">
        <v>2534</v>
      </c>
      <c r="H301" s="835" t="s">
        <v>2535</v>
      </c>
      <c r="I301" s="849">
        <v>299</v>
      </c>
      <c r="J301" s="849">
        <v>15</v>
      </c>
      <c r="K301" s="850">
        <v>4485.0498046875</v>
      </c>
    </row>
    <row r="302" spans="1:11" ht="14.4" customHeight="1" x14ac:dyDescent="0.3">
      <c r="A302" s="831" t="s">
        <v>566</v>
      </c>
      <c r="B302" s="832" t="s">
        <v>567</v>
      </c>
      <c r="C302" s="835" t="s">
        <v>592</v>
      </c>
      <c r="D302" s="863" t="s">
        <v>593</v>
      </c>
      <c r="E302" s="835" t="s">
        <v>2194</v>
      </c>
      <c r="F302" s="863" t="s">
        <v>2195</v>
      </c>
      <c r="G302" s="835" t="s">
        <v>2536</v>
      </c>
      <c r="H302" s="835" t="s">
        <v>2537</v>
      </c>
      <c r="I302" s="849">
        <v>414</v>
      </c>
      <c r="J302" s="849">
        <v>120</v>
      </c>
      <c r="K302" s="850">
        <v>49680</v>
      </c>
    </row>
    <row r="303" spans="1:11" ht="14.4" customHeight="1" x14ac:dyDescent="0.3">
      <c r="A303" s="831" t="s">
        <v>566</v>
      </c>
      <c r="B303" s="832" t="s">
        <v>567</v>
      </c>
      <c r="C303" s="835" t="s">
        <v>592</v>
      </c>
      <c r="D303" s="863" t="s">
        <v>593</v>
      </c>
      <c r="E303" s="835" t="s">
        <v>2194</v>
      </c>
      <c r="F303" s="863" t="s">
        <v>2195</v>
      </c>
      <c r="G303" s="835" t="s">
        <v>2538</v>
      </c>
      <c r="H303" s="835" t="s">
        <v>2539</v>
      </c>
      <c r="I303" s="849">
        <v>8.7600002288818359</v>
      </c>
      <c r="J303" s="849">
        <v>800</v>
      </c>
      <c r="K303" s="850">
        <v>7008.2798461914062</v>
      </c>
    </row>
    <row r="304" spans="1:11" ht="14.4" customHeight="1" x14ac:dyDescent="0.3">
      <c r="A304" s="831" t="s">
        <v>566</v>
      </c>
      <c r="B304" s="832" t="s">
        <v>567</v>
      </c>
      <c r="C304" s="835" t="s">
        <v>592</v>
      </c>
      <c r="D304" s="863" t="s">
        <v>593</v>
      </c>
      <c r="E304" s="835" t="s">
        <v>2194</v>
      </c>
      <c r="F304" s="863" t="s">
        <v>2195</v>
      </c>
      <c r="G304" s="835" t="s">
        <v>2350</v>
      </c>
      <c r="H304" s="835" t="s">
        <v>2351</v>
      </c>
      <c r="I304" s="849">
        <v>1.0249999761581421</v>
      </c>
      <c r="J304" s="849">
        <v>1125</v>
      </c>
      <c r="K304" s="850">
        <v>1151.25</v>
      </c>
    </row>
    <row r="305" spans="1:11" ht="14.4" customHeight="1" x14ac:dyDescent="0.3">
      <c r="A305" s="831" t="s">
        <v>566</v>
      </c>
      <c r="B305" s="832" t="s">
        <v>567</v>
      </c>
      <c r="C305" s="835" t="s">
        <v>592</v>
      </c>
      <c r="D305" s="863" t="s">
        <v>593</v>
      </c>
      <c r="E305" s="835" t="s">
        <v>2194</v>
      </c>
      <c r="F305" s="863" t="s">
        <v>2195</v>
      </c>
      <c r="G305" s="835" t="s">
        <v>2540</v>
      </c>
      <c r="H305" s="835" t="s">
        <v>2541</v>
      </c>
      <c r="I305" s="849">
        <v>49.970001220703125</v>
      </c>
      <c r="J305" s="849">
        <v>10</v>
      </c>
      <c r="K305" s="850">
        <v>499.73001098632812</v>
      </c>
    </row>
    <row r="306" spans="1:11" ht="14.4" customHeight="1" x14ac:dyDescent="0.3">
      <c r="A306" s="831" t="s">
        <v>566</v>
      </c>
      <c r="B306" s="832" t="s">
        <v>567</v>
      </c>
      <c r="C306" s="835" t="s">
        <v>592</v>
      </c>
      <c r="D306" s="863" t="s">
        <v>593</v>
      </c>
      <c r="E306" s="835" t="s">
        <v>2194</v>
      </c>
      <c r="F306" s="863" t="s">
        <v>2195</v>
      </c>
      <c r="G306" s="835" t="s">
        <v>2542</v>
      </c>
      <c r="H306" s="835" t="s">
        <v>2543</v>
      </c>
      <c r="I306" s="849">
        <v>49.970001220703125</v>
      </c>
      <c r="J306" s="849">
        <v>10</v>
      </c>
      <c r="K306" s="850">
        <v>499.73001098632812</v>
      </c>
    </row>
    <row r="307" spans="1:11" ht="14.4" customHeight="1" x14ac:dyDescent="0.3">
      <c r="A307" s="831" t="s">
        <v>566</v>
      </c>
      <c r="B307" s="832" t="s">
        <v>567</v>
      </c>
      <c r="C307" s="835" t="s">
        <v>592</v>
      </c>
      <c r="D307" s="863" t="s">
        <v>593</v>
      </c>
      <c r="E307" s="835" t="s">
        <v>2194</v>
      </c>
      <c r="F307" s="863" t="s">
        <v>2195</v>
      </c>
      <c r="G307" s="835" t="s">
        <v>2544</v>
      </c>
      <c r="H307" s="835" t="s">
        <v>2545</v>
      </c>
      <c r="I307" s="849">
        <v>49.970001220703125</v>
      </c>
      <c r="J307" s="849">
        <v>10</v>
      </c>
      <c r="K307" s="850">
        <v>499.739990234375</v>
      </c>
    </row>
    <row r="308" spans="1:11" ht="14.4" customHeight="1" x14ac:dyDescent="0.3">
      <c r="A308" s="831" t="s">
        <v>566</v>
      </c>
      <c r="B308" s="832" t="s">
        <v>567</v>
      </c>
      <c r="C308" s="835" t="s">
        <v>592</v>
      </c>
      <c r="D308" s="863" t="s">
        <v>593</v>
      </c>
      <c r="E308" s="835" t="s">
        <v>2194</v>
      </c>
      <c r="F308" s="863" t="s">
        <v>2195</v>
      </c>
      <c r="G308" s="835" t="s">
        <v>2546</v>
      </c>
      <c r="H308" s="835" t="s">
        <v>2547</v>
      </c>
      <c r="I308" s="849">
        <v>12.100000381469727</v>
      </c>
      <c r="J308" s="849">
        <v>15</v>
      </c>
      <c r="K308" s="850">
        <v>181.5</v>
      </c>
    </row>
    <row r="309" spans="1:11" ht="14.4" customHeight="1" x14ac:dyDescent="0.3">
      <c r="A309" s="831" t="s">
        <v>566</v>
      </c>
      <c r="B309" s="832" t="s">
        <v>567</v>
      </c>
      <c r="C309" s="835" t="s">
        <v>592</v>
      </c>
      <c r="D309" s="863" t="s">
        <v>593</v>
      </c>
      <c r="E309" s="835" t="s">
        <v>2194</v>
      </c>
      <c r="F309" s="863" t="s">
        <v>2195</v>
      </c>
      <c r="G309" s="835" t="s">
        <v>2253</v>
      </c>
      <c r="H309" s="835" t="s">
        <v>2254</v>
      </c>
      <c r="I309" s="849">
        <v>0.47399999499320983</v>
      </c>
      <c r="J309" s="849">
        <v>5000</v>
      </c>
      <c r="K309" s="850">
        <v>2370</v>
      </c>
    </row>
    <row r="310" spans="1:11" ht="14.4" customHeight="1" x14ac:dyDescent="0.3">
      <c r="A310" s="831" t="s">
        <v>566</v>
      </c>
      <c r="B310" s="832" t="s">
        <v>567</v>
      </c>
      <c r="C310" s="835" t="s">
        <v>592</v>
      </c>
      <c r="D310" s="863" t="s">
        <v>593</v>
      </c>
      <c r="E310" s="835" t="s">
        <v>2194</v>
      </c>
      <c r="F310" s="863" t="s">
        <v>2195</v>
      </c>
      <c r="G310" s="835" t="s">
        <v>2548</v>
      </c>
      <c r="H310" s="835" t="s">
        <v>2549</v>
      </c>
      <c r="I310" s="849">
        <v>72.150001525878906</v>
      </c>
      <c r="J310" s="849">
        <v>25</v>
      </c>
      <c r="K310" s="850">
        <v>1803.81005859375</v>
      </c>
    </row>
    <row r="311" spans="1:11" ht="14.4" customHeight="1" x14ac:dyDescent="0.3">
      <c r="A311" s="831" t="s">
        <v>566</v>
      </c>
      <c r="B311" s="832" t="s">
        <v>567</v>
      </c>
      <c r="C311" s="835" t="s">
        <v>592</v>
      </c>
      <c r="D311" s="863" t="s">
        <v>593</v>
      </c>
      <c r="E311" s="835" t="s">
        <v>2194</v>
      </c>
      <c r="F311" s="863" t="s">
        <v>2195</v>
      </c>
      <c r="G311" s="835" t="s">
        <v>2550</v>
      </c>
      <c r="H311" s="835" t="s">
        <v>2551</v>
      </c>
      <c r="I311" s="849">
        <v>3.7524999976158142</v>
      </c>
      <c r="J311" s="849">
        <v>300</v>
      </c>
      <c r="K311" s="850">
        <v>1125.3999938964844</v>
      </c>
    </row>
    <row r="312" spans="1:11" ht="14.4" customHeight="1" x14ac:dyDescent="0.3">
      <c r="A312" s="831" t="s">
        <v>566</v>
      </c>
      <c r="B312" s="832" t="s">
        <v>567</v>
      </c>
      <c r="C312" s="835" t="s">
        <v>592</v>
      </c>
      <c r="D312" s="863" t="s">
        <v>593</v>
      </c>
      <c r="E312" s="835" t="s">
        <v>2194</v>
      </c>
      <c r="F312" s="863" t="s">
        <v>2195</v>
      </c>
      <c r="G312" s="835" t="s">
        <v>2255</v>
      </c>
      <c r="H312" s="835" t="s">
        <v>2256</v>
      </c>
      <c r="I312" s="849">
        <v>1.9880000114440919</v>
      </c>
      <c r="J312" s="849">
        <v>900</v>
      </c>
      <c r="K312" s="850">
        <v>1789</v>
      </c>
    </row>
    <row r="313" spans="1:11" ht="14.4" customHeight="1" x14ac:dyDescent="0.3">
      <c r="A313" s="831" t="s">
        <v>566</v>
      </c>
      <c r="B313" s="832" t="s">
        <v>567</v>
      </c>
      <c r="C313" s="835" t="s">
        <v>592</v>
      </c>
      <c r="D313" s="863" t="s">
        <v>593</v>
      </c>
      <c r="E313" s="835" t="s">
        <v>2194</v>
      </c>
      <c r="F313" s="863" t="s">
        <v>2195</v>
      </c>
      <c r="G313" s="835" t="s">
        <v>2257</v>
      </c>
      <c r="H313" s="835" t="s">
        <v>2258</v>
      </c>
      <c r="I313" s="849">
        <v>2.0299999713897705</v>
      </c>
      <c r="J313" s="849">
        <v>100</v>
      </c>
      <c r="K313" s="850">
        <v>203</v>
      </c>
    </row>
    <row r="314" spans="1:11" ht="14.4" customHeight="1" x14ac:dyDescent="0.3">
      <c r="A314" s="831" t="s">
        <v>566</v>
      </c>
      <c r="B314" s="832" t="s">
        <v>567</v>
      </c>
      <c r="C314" s="835" t="s">
        <v>592</v>
      </c>
      <c r="D314" s="863" t="s">
        <v>593</v>
      </c>
      <c r="E314" s="835" t="s">
        <v>2194</v>
      </c>
      <c r="F314" s="863" t="s">
        <v>2195</v>
      </c>
      <c r="G314" s="835" t="s">
        <v>2352</v>
      </c>
      <c r="H314" s="835" t="s">
        <v>2353</v>
      </c>
      <c r="I314" s="849">
        <v>3.0733332633972168</v>
      </c>
      <c r="J314" s="849">
        <v>1200</v>
      </c>
      <c r="K314" s="850">
        <v>3688</v>
      </c>
    </row>
    <row r="315" spans="1:11" ht="14.4" customHeight="1" x14ac:dyDescent="0.3">
      <c r="A315" s="831" t="s">
        <v>566</v>
      </c>
      <c r="B315" s="832" t="s">
        <v>567</v>
      </c>
      <c r="C315" s="835" t="s">
        <v>592</v>
      </c>
      <c r="D315" s="863" t="s">
        <v>593</v>
      </c>
      <c r="E315" s="835" t="s">
        <v>2194</v>
      </c>
      <c r="F315" s="863" t="s">
        <v>2195</v>
      </c>
      <c r="G315" s="835" t="s">
        <v>2552</v>
      </c>
      <c r="H315" s="835" t="s">
        <v>2553</v>
      </c>
      <c r="I315" s="849">
        <v>1.9299999475479126</v>
      </c>
      <c r="J315" s="849">
        <v>100</v>
      </c>
      <c r="K315" s="850">
        <v>193</v>
      </c>
    </row>
    <row r="316" spans="1:11" ht="14.4" customHeight="1" x14ac:dyDescent="0.3">
      <c r="A316" s="831" t="s">
        <v>566</v>
      </c>
      <c r="B316" s="832" t="s">
        <v>567</v>
      </c>
      <c r="C316" s="835" t="s">
        <v>592</v>
      </c>
      <c r="D316" s="863" t="s">
        <v>593</v>
      </c>
      <c r="E316" s="835" t="s">
        <v>2194</v>
      </c>
      <c r="F316" s="863" t="s">
        <v>2195</v>
      </c>
      <c r="G316" s="835" t="s">
        <v>2554</v>
      </c>
      <c r="H316" s="835" t="s">
        <v>2555</v>
      </c>
      <c r="I316" s="849">
        <v>3.0999999046325684</v>
      </c>
      <c r="J316" s="849">
        <v>300</v>
      </c>
      <c r="K316" s="850">
        <v>930</v>
      </c>
    </row>
    <row r="317" spans="1:11" ht="14.4" customHeight="1" x14ac:dyDescent="0.3">
      <c r="A317" s="831" t="s">
        <v>566</v>
      </c>
      <c r="B317" s="832" t="s">
        <v>567</v>
      </c>
      <c r="C317" s="835" t="s">
        <v>592</v>
      </c>
      <c r="D317" s="863" t="s">
        <v>593</v>
      </c>
      <c r="E317" s="835" t="s">
        <v>2194</v>
      </c>
      <c r="F317" s="863" t="s">
        <v>2195</v>
      </c>
      <c r="G317" s="835" t="s">
        <v>2263</v>
      </c>
      <c r="H317" s="835" t="s">
        <v>2264</v>
      </c>
      <c r="I317" s="849">
        <v>2.1625000834465027</v>
      </c>
      <c r="J317" s="849">
        <v>500</v>
      </c>
      <c r="K317" s="850">
        <v>1081</v>
      </c>
    </row>
    <row r="318" spans="1:11" ht="14.4" customHeight="1" x14ac:dyDescent="0.3">
      <c r="A318" s="831" t="s">
        <v>566</v>
      </c>
      <c r="B318" s="832" t="s">
        <v>567</v>
      </c>
      <c r="C318" s="835" t="s">
        <v>592</v>
      </c>
      <c r="D318" s="863" t="s">
        <v>593</v>
      </c>
      <c r="E318" s="835" t="s">
        <v>2194</v>
      </c>
      <c r="F318" s="863" t="s">
        <v>2195</v>
      </c>
      <c r="G318" s="835" t="s">
        <v>2354</v>
      </c>
      <c r="H318" s="835" t="s">
        <v>2355</v>
      </c>
      <c r="I318" s="849">
        <v>4.7300000190734863</v>
      </c>
      <c r="J318" s="849">
        <v>100</v>
      </c>
      <c r="K318" s="850">
        <v>473</v>
      </c>
    </row>
    <row r="319" spans="1:11" ht="14.4" customHeight="1" x14ac:dyDescent="0.3">
      <c r="A319" s="831" t="s">
        <v>566</v>
      </c>
      <c r="B319" s="832" t="s">
        <v>567</v>
      </c>
      <c r="C319" s="835" t="s">
        <v>592</v>
      </c>
      <c r="D319" s="863" t="s">
        <v>593</v>
      </c>
      <c r="E319" s="835" t="s">
        <v>2194</v>
      </c>
      <c r="F319" s="863" t="s">
        <v>2195</v>
      </c>
      <c r="G319" s="835" t="s">
        <v>2265</v>
      </c>
      <c r="H319" s="835" t="s">
        <v>2266</v>
      </c>
      <c r="I319" s="849">
        <v>21.239999771118164</v>
      </c>
      <c r="J319" s="849">
        <v>100</v>
      </c>
      <c r="K319" s="850">
        <v>2124</v>
      </c>
    </row>
    <row r="320" spans="1:11" ht="14.4" customHeight="1" x14ac:dyDescent="0.3">
      <c r="A320" s="831" t="s">
        <v>566</v>
      </c>
      <c r="B320" s="832" t="s">
        <v>567</v>
      </c>
      <c r="C320" s="835" t="s">
        <v>592</v>
      </c>
      <c r="D320" s="863" t="s">
        <v>593</v>
      </c>
      <c r="E320" s="835" t="s">
        <v>2194</v>
      </c>
      <c r="F320" s="863" t="s">
        <v>2195</v>
      </c>
      <c r="G320" s="835" t="s">
        <v>2267</v>
      </c>
      <c r="H320" s="835" t="s">
        <v>2268</v>
      </c>
      <c r="I320" s="849">
        <v>2.5199999809265137</v>
      </c>
      <c r="J320" s="849">
        <v>150</v>
      </c>
      <c r="K320" s="850">
        <v>378</v>
      </c>
    </row>
    <row r="321" spans="1:11" ht="14.4" customHeight="1" x14ac:dyDescent="0.3">
      <c r="A321" s="831" t="s">
        <v>566</v>
      </c>
      <c r="B321" s="832" t="s">
        <v>567</v>
      </c>
      <c r="C321" s="835" t="s">
        <v>592</v>
      </c>
      <c r="D321" s="863" t="s">
        <v>593</v>
      </c>
      <c r="E321" s="835" t="s">
        <v>2194</v>
      </c>
      <c r="F321" s="863" t="s">
        <v>2195</v>
      </c>
      <c r="G321" s="835" t="s">
        <v>2271</v>
      </c>
      <c r="H321" s="835" t="s">
        <v>2272</v>
      </c>
      <c r="I321" s="849">
        <v>21.239999771118164</v>
      </c>
      <c r="J321" s="849">
        <v>30</v>
      </c>
      <c r="K321" s="850">
        <v>637.20001220703125</v>
      </c>
    </row>
    <row r="322" spans="1:11" ht="14.4" customHeight="1" x14ac:dyDescent="0.3">
      <c r="A322" s="831" t="s">
        <v>566</v>
      </c>
      <c r="B322" s="832" t="s">
        <v>567</v>
      </c>
      <c r="C322" s="835" t="s">
        <v>592</v>
      </c>
      <c r="D322" s="863" t="s">
        <v>593</v>
      </c>
      <c r="E322" s="835" t="s">
        <v>2194</v>
      </c>
      <c r="F322" s="863" t="s">
        <v>2195</v>
      </c>
      <c r="G322" s="835" t="s">
        <v>2556</v>
      </c>
      <c r="H322" s="835" t="s">
        <v>2557</v>
      </c>
      <c r="I322" s="849">
        <v>2</v>
      </c>
      <c r="J322" s="849">
        <v>50</v>
      </c>
      <c r="K322" s="850">
        <v>100</v>
      </c>
    </row>
    <row r="323" spans="1:11" ht="14.4" customHeight="1" x14ac:dyDescent="0.3">
      <c r="A323" s="831" t="s">
        <v>566</v>
      </c>
      <c r="B323" s="832" t="s">
        <v>567</v>
      </c>
      <c r="C323" s="835" t="s">
        <v>592</v>
      </c>
      <c r="D323" s="863" t="s">
        <v>593</v>
      </c>
      <c r="E323" s="835" t="s">
        <v>2356</v>
      </c>
      <c r="F323" s="863" t="s">
        <v>2357</v>
      </c>
      <c r="G323" s="835" t="s">
        <v>2358</v>
      </c>
      <c r="H323" s="835" t="s">
        <v>2359</v>
      </c>
      <c r="I323" s="849">
        <v>10.170000076293945</v>
      </c>
      <c r="J323" s="849">
        <v>1600</v>
      </c>
      <c r="K323" s="850">
        <v>16272</v>
      </c>
    </row>
    <row r="324" spans="1:11" ht="14.4" customHeight="1" x14ac:dyDescent="0.3">
      <c r="A324" s="831" t="s">
        <v>566</v>
      </c>
      <c r="B324" s="832" t="s">
        <v>567</v>
      </c>
      <c r="C324" s="835" t="s">
        <v>592</v>
      </c>
      <c r="D324" s="863" t="s">
        <v>593</v>
      </c>
      <c r="E324" s="835" t="s">
        <v>2356</v>
      </c>
      <c r="F324" s="863" t="s">
        <v>2357</v>
      </c>
      <c r="G324" s="835" t="s">
        <v>2558</v>
      </c>
      <c r="H324" s="835" t="s">
        <v>2559</v>
      </c>
      <c r="I324" s="849">
        <v>25.569999694824219</v>
      </c>
      <c r="J324" s="849">
        <v>300</v>
      </c>
      <c r="K324" s="850">
        <v>7670.18994140625</v>
      </c>
    </row>
    <row r="325" spans="1:11" ht="14.4" customHeight="1" x14ac:dyDescent="0.3">
      <c r="A325" s="831" t="s">
        <v>566</v>
      </c>
      <c r="B325" s="832" t="s">
        <v>567</v>
      </c>
      <c r="C325" s="835" t="s">
        <v>592</v>
      </c>
      <c r="D325" s="863" t="s">
        <v>593</v>
      </c>
      <c r="E325" s="835" t="s">
        <v>2356</v>
      </c>
      <c r="F325" s="863" t="s">
        <v>2357</v>
      </c>
      <c r="G325" s="835" t="s">
        <v>2560</v>
      </c>
      <c r="H325" s="835" t="s">
        <v>2561</v>
      </c>
      <c r="I325" s="849">
        <v>16.456666310628254</v>
      </c>
      <c r="J325" s="849">
        <v>300</v>
      </c>
      <c r="K325" s="850">
        <v>4937</v>
      </c>
    </row>
    <row r="326" spans="1:11" ht="14.4" customHeight="1" x14ac:dyDescent="0.3">
      <c r="A326" s="831" t="s">
        <v>566</v>
      </c>
      <c r="B326" s="832" t="s">
        <v>567</v>
      </c>
      <c r="C326" s="835" t="s">
        <v>592</v>
      </c>
      <c r="D326" s="863" t="s">
        <v>593</v>
      </c>
      <c r="E326" s="835" t="s">
        <v>2273</v>
      </c>
      <c r="F326" s="863" t="s">
        <v>2274</v>
      </c>
      <c r="G326" s="835" t="s">
        <v>2277</v>
      </c>
      <c r="H326" s="835" t="s">
        <v>2278</v>
      </c>
      <c r="I326" s="849">
        <v>0.30200001001358034</v>
      </c>
      <c r="J326" s="849">
        <v>1100</v>
      </c>
      <c r="K326" s="850">
        <v>332</v>
      </c>
    </row>
    <row r="327" spans="1:11" ht="14.4" customHeight="1" x14ac:dyDescent="0.3">
      <c r="A327" s="831" t="s">
        <v>566</v>
      </c>
      <c r="B327" s="832" t="s">
        <v>567</v>
      </c>
      <c r="C327" s="835" t="s">
        <v>592</v>
      </c>
      <c r="D327" s="863" t="s">
        <v>593</v>
      </c>
      <c r="E327" s="835" t="s">
        <v>2273</v>
      </c>
      <c r="F327" s="863" t="s">
        <v>2274</v>
      </c>
      <c r="G327" s="835" t="s">
        <v>2279</v>
      </c>
      <c r="H327" s="835" t="s">
        <v>2280</v>
      </c>
      <c r="I327" s="849">
        <v>0.30000001192092896</v>
      </c>
      <c r="J327" s="849">
        <v>200</v>
      </c>
      <c r="K327" s="850">
        <v>60</v>
      </c>
    </row>
    <row r="328" spans="1:11" ht="14.4" customHeight="1" x14ac:dyDescent="0.3">
      <c r="A328" s="831" t="s">
        <v>566</v>
      </c>
      <c r="B328" s="832" t="s">
        <v>567</v>
      </c>
      <c r="C328" s="835" t="s">
        <v>592</v>
      </c>
      <c r="D328" s="863" t="s">
        <v>593</v>
      </c>
      <c r="E328" s="835" t="s">
        <v>2273</v>
      </c>
      <c r="F328" s="863" t="s">
        <v>2274</v>
      </c>
      <c r="G328" s="835" t="s">
        <v>2285</v>
      </c>
      <c r="H328" s="835" t="s">
        <v>2286</v>
      </c>
      <c r="I328" s="849">
        <v>0.54500001668930054</v>
      </c>
      <c r="J328" s="849">
        <v>6000</v>
      </c>
      <c r="K328" s="850">
        <v>3270</v>
      </c>
    </row>
    <row r="329" spans="1:11" ht="14.4" customHeight="1" x14ac:dyDescent="0.3">
      <c r="A329" s="831" t="s">
        <v>566</v>
      </c>
      <c r="B329" s="832" t="s">
        <v>567</v>
      </c>
      <c r="C329" s="835" t="s">
        <v>592</v>
      </c>
      <c r="D329" s="863" t="s">
        <v>593</v>
      </c>
      <c r="E329" s="835" t="s">
        <v>2273</v>
      </c>
      <c r="F329" s="863" t="s">
        <v>2274</v>
      </c>
      <c r="G329" s="835" t="s">
        <v>2360</v>
      </c>
      <c r="H329" s="835" t="s">
        <v>2361</v>
      </c>
      <c r="I329" s="849">
        <v>48.819999694824219</v>
      </c>
      <c r="J329" s="849">
        <v>71</v>
      </c>
      <c r="K329" s="850">
        <v>3466.419921875</v>
      </c>
    </row>
    <row r="330" spans="1:11" ht="14.4" customHeight="1" x14ac:dyDescent="0.3">
      <c r="A330" s="831" t="s">
        <v>566</v>
      </c>
      <c r="B330" s="832" t="s">
        <v>567</v>
      </c>
      <c r="C330" s="835" t="s">
        <v>592</v>
      </c>
      <c r="D330" s="863" t="s">
        <v>593</v>
      </c>
      <c r="E330" s="835" t="s">
        <v>2273</v>
      </c>
      <c r="F330" s="863" t="s">
        <v>2274</v>
      </c>
      <c r="G330" s="835" t="s">
        <v>2287</v>
      </c>
      <c r="H330" s="835" t="s">
        <v>2288</v>
      </c>
      <c r="I330" s="849">
        <v>1.8033332824707031</v>
      </c>
      <c r="J330" s="849">
        <v>1100</v>
      </c>
      <c r="K330" s="850">
        <v>1985</v>
      </c>
    </row>
    <row r="331" spans="1:11" ht="14.4" customHeight="1" x14ac:dyDescent="0.3">
      <c r="A331" s="831" t="s">
        <v>566</v>
      </c>
      <c r="B331" s="832" t="s">
        <v>567</v>
      </c>
      <c r="C331" s="835" t="s">
        <v>592</v>
      </c>
      <c r="D331" s="863" t="s">
        <v>593</v>
      </c>
      <c r="E331" s="835" t="s">
        <v>2273</v>
      </c>
      <c r="F331" s="863" t="s">
        <v>2274</v>
      </c>
      <c r="G331" s="835" t="s">
        <v>2289</v>
      </c>
      <c r="H331" s="835" t="s">
        <v>2290</v>
      </c>
      <c r="I331" s="849">
        <v>1.7999999523162842</v>
      </c>
      <c r="J331" s="849">
        <v>600</v>
      </c>
      <c r="K331" s="850">
        <v>1080</v>
      </c>
    </row>
    <row r="332" spans="1:11" ht="14.4" customHeight="1" x14ac:dyDescent="0.3">
      <c r="A332" s="831" t="s">
        <v>566</v>
      </c>
      <c r="B332" s="832" t="s">
        <v>567</v>
      </c>
      <c r="C332" s="835" t="s">
        <v>592</v>
      </c>
      <c r="D332" s="863" t="s">
        <v>593</v>
      </c>
      <c r="E332" s="835" t="s">
        <v>2273</v>
      </c>
      <c r="F332" s="863" t="s">
        <v>2274</v>
      </c>
      <c r="G332" s="835" t="s">
        <v>2562</v>
      </c>
      <c r="H332" s="835" t="s">
        <v>2563</v>
      </c>
      <c r="I332" s="849">
        <v>3020.159912109375</v>
      </c>
      <c r="J332" s="849">
        <v>1</v>
      </c>
      <c r="K332" s="850">
        <v>3020.159912109375</v>
      </c>
    </row>
    <row r="333" spans="1:11" ht="14.4" customHeight="1" x14ac:dyDescent="0.3">
      <c r="A333" s="831" t="s">
        <v>566</v>
      </c>
      <c r="B333" s="832" t="s">
        <v>567</v>
      </c>
      <c r="C333" s="835" t="s">
        <v>592</v>
      </c>
      <c r="D333" s="863" t="s">
        <v>593</v>
      </c>
      <c r="E333" s="835" t="s">
        <v>2291</v>
      </c>
      <c r="F333" s="863" t="s">
        <v>2292</v>
      </c>
      <c r="G333" s="835" t="s">
        <v>2293</v>
      </c>
      <c r="H333" s="835" t="s">
        <v>2294</v>
      </c>
      <c r="I333" s="849">
        <v>0.63333332538604736</v>
      </c>
      <c r="J333" s="849">
        <v>28000</v>
      </c>
      <c r="K333" s="850">
        <v>17820</v>
      </c>
    </row>
    <row r="334" spans="1:11" ht="14.4" customHeight="1" x14ac:dyDescent="0.3">
      <c r="A334" s="831" t="s">
        <v>566</v>
      </c>
      <c r="B334" s="832" t="s">
        <v>567</v>
      </c>
      <c r="C334" s="835" t="s">
        <v>592</v>
      </c>
      <c r="D334" s="863" t="s">
        <v>593</v>
      </c>
      <c r="E334" s="835" t="s">
        <v>2291</v>
      </c>
      <c r="F334" s="863" t="s">
        <v>2292</v>
      </c>
      <c r="G334" s="835" t="s">
        <v>2295</v>
      </c>
      <c r="H334" s="835" t="s">
        <v>2296</v>
      </c>
      <c r="I334" s="849">
        <v>0.63499999046325684</v>
      </c>
      <c r="J334" s="849">
        <v>46000</v>
      </c>
      <c r="K334" s="850">
        <v>29180</v>
      </c>
    </row>
    <row r="335" spans="1:11" ht="14.4" customHeight="1" x14ac:dyDescent="0.3">
      <c r="A335" s="831" t="s">
        <v>566</v>
      </c>
      <c r="B335" s="832" t="s">
        <v>567</v>
      </c>
      <c r="C335" s="835" t="s">
        <v>592</v>
      </c>
      <c r="D335" s="863" t="s">
        <v>593</v>
      </c>
      <c r="E335" s="835" t="s">
        <v>2291</v>
      </c>
      <c r="F335" s="863" t="s">
        <v>2292</v>
      </c>
      <c r="G335" s="835" t="s">
        <v>2564</v>
      </c>
      <c r="H335" s="835" t="s">
        <v>2565</v>
      </c>
      <c r="I335" s="849">
        <v>0.62999999523162842</v>
      </c>
      <c r="J335" s="849">
        <v>10000</v>
      </c>
      <c r="K335" s="850">
        <v>6300</v>
      </c>
    </row>
    <row r="336" spans="1:11" ht="14.4" customHeight="1" x14ac:dyDescent="0.3">
      <c r="A336" s="831" t="s">
        <v>566</v>
      </c>
      <c r="B336" s="832" t="s">
        <v>567</v>
      </c>
      <c r="C336" s="835" t="s">
        <v>592</v>
      </c>
      <c r="D336" s="863" t="s">
        <v>593</v>
      </c>
      <c r="E336" s="835" t="s">
        <v>2291</v>
      </c>
      <c r="F336" s="863" t="s">
        <v>2292</v>
      </c>
      <c r="G336" s="835" t="s">
        <v>2378</v>
      </c>
      <c r="H336" s="835" t="s">
        <v>2566</v>
      </c>
      <c r="I336" s="849">
        <v>16.209999084472656</v>
      </c>
      <c r="J336" s="849">
        <v>300</v>
      </c>
      <c r="K336" s="850">
        <v>4864.2000732421875</v>
      </c>
    </row>
    <row r="337" spans="1:11" ht="14.4" customHeight="1" x14ac:dyDescent="0.3">
      <c r="A337" s="831" t="s">
        <v>566</v>
      </c>
      <c r="B337" s="832" t="s">
        <v>567</v>
      </c>
      <c r="C337" s="835" t="s">
        <v>592</v>
      </c>
      <c r="D337" s="863" t="s">
        <v>593</v>
      </c>
      <c r="E337" s="835" t="s">
        <v>2291</v>
      </c>
      <c r="F337" s="863" t="s">
        <v>2292</v>
      </c>
      <c r="G337" s="835" t="s">
        <v>2567</v>
      </c>
      <c r="H337" s="835" t="s">
        <v>2568</v>
      </c>
      <c r="I337" s="849">
        <v>16.209999084472656</v>
      </c>
      <c r="J337" s="849">
        <v>100</v>
      </c>
      <c r="K337" s="850">
        <v>1621.4000244140625</v>
      </c>
    </row>
    <row r="338" spans="1:11" ht="14.4" customHeight="1" x14ac:dyDescent="0.3">
      <c r="A338" s="831" t="s">
        <v>566</v>
      </c>
      <c r="B338" s="832" t="s">
        <v>567</v>
      </c>
      <c r="C338" s="835" t="s">
        <v>592</v>
      </c>
      <c r="D338" s="863" t="s">
        <v>593</v>
      </c>
      <c r="E338" s="835" t="s">
        <v>2291</v>
      </c>
      <c r="F338" s="863" t="s">
        <v>2292</v>
      </c>
      <c r="G338" s="835" t="s">
        <v>2569</v>
      </c>
      <c r="H338" s="835" t="s">
        <v>2570</v>
      </c>
      <c r="I338" s="849">
        <v>16.209999084472656</v>
      </c>
      <c r="J338" s="849">
        <v>100</v>
      </c>
      <c r="K338" s="850">
        <v>1621.4000244140625</v>
      </c>
    </row>
    <row r="339" spans="1:11" ht="14.4" customHeight="1" x14ac:dyDescent="0.3">
      <c r="A339" s="831" t="s">
        <v>566</v>
      </c>
      <c r="B339" s="832" t="s">
        <v>567</v>
      </c>
      <c r="C339" s="835" t="s">
        <v>592</v>
      </c>
      <c r="D339" s="863" t="s">
        <v>593</v>
      </c>
      <c r="E339" s="835" t="s">
        <v>2291</v>
      </c>
      <c r="F339" s="863" t="s">
        <v>2292</v>
      </c>
      <c r="G339" s="835" t="s">
        <v>2571</v>
      </c>
      <c r="H339" s="835" t="s">
        <v>2572</v>
      </c>
      <c r="I339" s="849">
        <v>16.209999084472656</v>
      </c>
      <c r="J339" s="849">
        <v>100</v>
      </c>
      <c r="K339" s="850">
        <v>1621.4000244140625</v>
      </c>
    </row>
    <row r="340" spans="1:11" ht="14.4" customHeight="1" x14ac:dyDescent="0.3">
      <c r="A340" s="831" t="s">
        <v>566</v>
      </c>
      <c r="B340" s="832" t="s">
        <v>567</v>
      </c>
      <c r="C340" s="835" t="s">
        <v>592</v>
      </c>
      <c r="D340" s="863" t="s">
        <v>593</v>
      </c>
      <c r="E340" s="835" t="s">
        <v>2291</v>
      </c>
      <c r="F340" s="863" t="s">
        <v>2292</v>
      </c>
      <c r="G340" s="835" t="s">
        <v>2378</v>
      </c>
      <c r="H340" s="835" t="s">
        <v>2379</v>
      </c>
      <c r="I340" s="849">
        <v>16.209999084472656</v>
      </c>
      <c r="J340" s="849">
        <v>200</v>
      </c>
      <c r="K340" s="850">
        <v>3242.800048828125</v>
      </c>
    </row>
    <row r="341" spans="1:11" ht="14.4" customHeight="1" x14ac:dyDescent="0.3">
      <c r="A341" s="831" t="s">
        <v>566</v>
      </c>
      <c r="B341" s="832" t="s">
        <v>567</v>
      </c>
      <c r="C341" s="835" t="s">
        <v>592</v>
      </c>
      <c r="D341" s="863" t="s">
        <v>593</v>
      </c>
      <c r="E341" s="835" t="s">
        <v>2291</v>
      </c>
      <c r="F341" s="863" t="s">
        <v>2292</v>
      </c>
      <c r="G341" s="835" t="s">
        <v>2567</v>
      </c>
      <c r="H341" s="835" t="s">
        <v>2573</v>
      </c>
      <c r="I341" s="849">
        <v>16.209999084472656</v>
      </c>
      <c r="J341" s="849">
        <v>50</v>
      </c>
      <c r="K341" s="850">
        <v>810.70001220703125</v>
      </c>
    </row>
    <row r="342" spans="1:11" ht="14.4" customHeight="1" x14ac:dyDescent="0.3">
      <c r="A342" s="831" t="s">
        <v>566</v>
      </c>
      <c r="B342" s="832" t="s">
        <v>567</v>
      </c>
      <c r="C342" s="835" t="s">
        <v>592</v>
      </c>
      <c r="D342" s="863" t="s">
        <v>593</v>
      </c>
      <c r="E342" s="835" t="s">
        <v>2291</v>
      </c>
      <c r="F342" s="863" t="s">
        <v>2292</v>
      </c>
      <c r="G342" s="835" t="s">
        <v>2293</v>
      </c>
      <c r="H342" s="835" t="s">
        <v>2308</v>
      </c>
      <c r="I342" s="849">
        <v>0.62000000476837158</v>
      </c>
      <c r="J342" s="849">
        <v>6000</v>
      </c>
      <c r="K342" s="850">
        <v>3720</v>
      </c>
    </row>
    <row r="343" spans="1:11" ht="14.4" customHeight="1" x14ac:dyDescent="0.3">
      <c r="A343" s="831" t="s">
        <v>566</v>
      </c>
      <c r="B343" s="832" t="s">
        <v>567</v>
      </c>
      <c r="C343" s="835" t="s">
        <v>592</v>
      </c>
      <c r="D343" s="863" t="s">
        <v>593</v>
      </c>
      <c r="E343" s="835" t="s">
        <v>2291</v>
      </c>
      <c r="F343" s="863" t="s">
        <v>2292</v>
      </c>
      <c r="G343" s="835" t="s">
        <v>2295</v>
      </c>
      <c r="H343" s="835" t="s">
        <v>2309</v>
      </c>
      <c r="I343" s="849">
        <v>0.62000000476837158</v>
      </c>
      <c r="J343" s="849">
        <v>10000</v>
      </c>
      <c r="K343" s="850">
        <v>6200</v>
      </c>
    </row>
    <row r="344" spans="1:11" ht="14.4" customHeight="1" x14ac:dyDescent="0.3">
      <c r="A344" s="831" t="s">
        <v>566</v>
      </c>
      <c r="B344" s="832" t="s">
        <v>567</v>
      </c>
      <c r="C344" s="835" t="s">
        <v>592</v>
      </c>
      <c r="D344" s="863" t="s">
        <v>593</v>
      </c>
      <c r="E344" s="835" t="s">
        <v>2291</v>
      </c>
      <c r="F344" s="863" t="s">
        <v>2292</v>
      </c>
      <c r="G344" s="835" t="s">
        <v>2564</v>
      </c>
      <c r="H344" s="835" t="s">
        <v>2574</v>
      </c>
      <c r="I344" s="849">
        <v>0.62999999523162842</v>
      </c>
      <c r="J344" s="849">
        <v>4000</v>
      </c>
      <c r="K344" s="850">
        <v>2520</v>
      </c>
    </row>
    <row r="345" spans="1:11" ht="14.4" customHeight="1" x14ac:dyDescent="0.3">
      <c r="A345" s="831" t="s">
        <v>566</v>
      </c>
      <c r="B345" s="832" t="s">
        <v>567</v>
      </c>
      <c r="C345" s="835" t="s">
        <v>592</v>
      </c>
      <c r="D345" s="863" t="s">
        <v>593</v>
      </c>
      <c r="E345" s="835" t="s">
        <v>2291</v>
      </c>
      <c r="F345" s="863" t="s">
        <v>2292</v>
      </c>
      <c r="G345" s="835" t="s">
        <v>2575</v>
      </c>
      <c r="H345" s="835" t="s">
        <v>2576</v>
      </c>
      <c r="I345" s="849">
        <v>0.62999999523162842</v>
      </c>
      <c r="J345" s="849">
        <v>5100</v>
      </c>
      <c r="K345" s="850">
        <v>3213</v>
      </c>
    </row>
    <row r="346" spans="1:11" ht="14.4" customHeight="1" x14ac:dyDescent="0.3">
      <c r="A346" s="831" t="s">
        <v>566</v>
      </c>
      <c r="B346" s="832" t="s">
        <v>567</v>
      </c>
      <c r="C346" s="835" t="s">
        <v>592</v>
      </c>
      <c r="D346" s="863" t="s">
        <v>593</v>
      </c>
      <c r="E346" s="835" t="s">
        <v>2291</v>
      </c>
      <c r="F346" s="863" t="s">
        <v>2292</v>
      </c>
      <c r="G346" s="835" t="s">
        <v>2295</v>
      </c>
      <c r="H346" s="835" t="s">
        <v>2310</v>
      </c>
      <c r="I346" s="849">
        <v>0.62999999523162842</v>
      </c>
      <c r="J346" s="849">
        <v>15000</v>
      </c>
      <c r="K346" s="850">
        <v>9450</v>
      </c>
    </row>
    <row r="347" spans="1:11" ht="14.4" customHeight="1" x14ac:dyDescent="0.3">
      <c r="A347" s="831" t="s">
        <v>566</v>
      </c>
      <c r="B347" s="832" t="s">
        <v>567</v>
      </c>
      <c r="C347" s="835" t="s">
        <v>592</v>
      </c>
      <c r="D347" s="863" t="s">
        <v>593</v>
      </c>
      <c r="E347" s="835" t="s">
        <v>2577</v>
      </c>
      <c r="F347" s="863" t="s">
        <v>2578</v>
      </c>
      <c r="G347" s="835" t="s">
        <v>2579</v>
      </c>
      <c r="H347" s="835" t="s">
        <v>2580</v>
      </c>
      <c r="I347" s="849">
        <v>16033</v>
      </c>
      <c r="J347" s="849">
        <v>5</v>
      </c>
      <c r="K347" s="850">
        <v>80164.9765625</v>
      </c>
    </row>
    <row r="348" spans="1:11" ht="14.4" customHeight="1" x14ac:dyDescent="0.3">
      <c r="A348" s="831" t="s">
        <v>566</v>
      </c>
      <c r="B348" s="832" t="s">
        <v>567</v>
      </c>
      <c r="C348" s="835" t="s">
        <v>592</v>
      </c>
      <c r="D348" s="863" t="s">
        <v>593</v>
      </c>
      <c r="E348" s="835" t="s">
        <v>2577</v>
      </c>
      <c r="F348" s="863" t="s">
        <v>2578</v>
      </c>
      <c r="G348" s="835" t="s">
        <v>2581</v>
      </c>
      <c r="H348" s="835" t="s">
        <v>2582</v>
      </c>
      <c r="I348" s="849">
        <v>5251.39990234375</v>
      </c>
      <c r="J348" s="849">
        <v>5</v>
      </c>
      <c r="K348" s="850">
        <v>26257</v>
      </c>
    </row>
    <row r="349" spans="1:11" ht="14.4" customHeight="1" x14ac:dyDescent="0.3">
      <c r="A349" s="831" t="s">
        <v>566</v>
      </c>
      <c r="B349" s="832" t="s">
        <v>567</v>
      </c>
      <c r="C349" s="835" t="s">
        <v>592</v>
      </c>
      <c r="D349" s="863" t="s">
        <v>593</v>
      </c>
      <c r="E349" s="835" t="s">
        <v>2577</v>
      </c>
      <c r="F349" s="863" t="s">
        <v>2578</v>
      </c>
      <c r="G349" s="835" t="s">
        <v>2583</v>
      </c>
      <c r="H349" s="835" t="s">
        <v>2584</v>
      </c>
      <c r="I349" s="849">
        <v>594.84002685546875</v>
      </c>
      <c r="J349" s="849">
        <v>10</v>
      </c>
      <c r="K349" s="850">
        <v>5948.35986328125</v>
      </c>
    </row>
    <row r="350" spans="1:11" ht="14.4" customHeight="1" x14ac:dyDescent="0.3">
      <c r="A350" s="831" t="s">
        <v>566</v>
      </c>
      <c r="B350" s="832" t="s">
        <v>567</v>
      </c>
      <c r="C350" s="835" t="s">
        <v>592</v>
      </c>
      <c r="D350" s="863" t="s">
        <v>593</v>
      </c>
      <c r="E350" s="835" t="s">
        <v>2585</v>
      </c>
      <c r="F350" s="863" t="s">
        <v>2586</v>
      </c>
      <c r="G350" s="835" t="s">
        <v>2587</v>
      </c>
      <c r="H350" s="835" t="s">
        <v>2588</v>
      </c>
      <c r="I350" s="849">
        <v>319.91000366210937</v>
      </c>
      <c r="J350" s="849">
        <v>120</v>
      </c>
      <c r="K350" s="850">
        <v>38389.44140625</v>
      </c>
    </row>
    <row r="351" spans="1:11" ht="14.4" customHeight="1" x14ac:dyDescent="0.3">
      <c r="A351" s="831" t="s">
        <v>566</v>
      </c>
      <c r="B351" s="832" t="s">
        <v>567</v>
      </c>
      <c r="C351" s="835" t="s">
        <v>592</v>
      </c>
      <c r="D351" s="863" t="s">
        <v>593</v>
      </c>
      <c r="E351" s="835" t="s">
        <v>2585</v>
      </c>
      <c r="F351" s="863" t="s">
        <v>2586</v>
      </c>
      <c r="G351" s="835" t="s">
        <v>2587</v>
      </c>
      <c r="H351" s="835" t="s">
        <v>2589</v>
      </c>
      <c r="I351" s="849">
        <v>319.91000366210937</v>
      </c>
      <c r="J351" s="849">
        <v>60</v>
      </c>
      <c r="K351" s="850">
        <v>19194.7109375</v>
      </c>
    </row>
    <row r="352" spans="1:11" ht="14.4" customHeight="1" x14ac:dyDescent="0.3">
      <c r="A352" s="831" t="s">
        <v>566</v>
      </c>
      <c r="B352" s="832" t="s">
        <v>567</v>
      </c>
      <c r="C352" s="835" t="s">
        <v>592</v>
      </c>
      <c r="D352" s="863" t="s">
        <v>593</v>
      </c>
      <c r="E352" s="835" t="s">
        <v>2585</v>
      </c>
      <c r="F352" s="863" t="s">
        <v>2586</v>
      </c>
      <c r="G352" s="835" t="s">
        <v>2590</v>
      </c>
      <c r="H352" s="835" t="s">
        <v>2591</v>
      </c>
      <c r="I352" s="849">
        <v>928.20001220703125</v>
      </c>
      <c r="J352" s="849">
        <v>10</v>
      </c>
      <c r="K352" s="850">
        <v>9282.0302734375</v>
      </c>
    </row>
    <row r="353" spans="1:11" ht="14.4" customHeight="1" x14ac:dyDescent="0.3">
      <c r="A353" s="831" t="s">
        <v>566</v>
      </c>
      <c r="B353" s="832" t="s">
        <v>567</v>
      </c>
      <c r="C353" s="835" t="s">
        <v>592</v>
      </c>
      <c r="D353" s="863" t="s">
        <v>593</v>
      </c>
      <c r="E353" s="835" t="s">
        <v>2585</v>
      </c>
      <c r="F353" s="863" t="s">
        <v>2586</v>
      </c>
      <c r="G353" s="835" t="s">
        <v>2590</v>
      </c>
      <c r="H353" s="835" t="s">
        <v>2592</v>
      </c>
      <c r="I353" s="849">
        <v>928.20001220703125</v>
      </c>
      <c r="J353" s="849">
        <v>40</v>
      </c>
      <c r="K353" s="850">
        <v>37128.12109375</v>
      </c>
    </row>
    <row r="354" spans="1:11" ht="14.4" customHeight="1" x14ac:dyDescent="0.3">
      <c r="A354" s="831" t="s">
        <v>566</v>
      </c>
      <c r="B354" s="832" t="s">
        <v>567</v>
      </c>
      <c r="C354" s="835" t="s">
        <v>592</v>
      </c>
      <c r="D354" s="863" t="s">
        <v>593</v>
      </c>
      <c r="E354" s="835" t="s">
        <v>2585</v>
      </c>
      <c r="F354" s="863" t="s">
        <v>2586</v>
      </c>
      <c r="G354" s="835" t="s">
        <v>2593</v>
      </c>
      <c r="H354" s="835" t="s">
        <v>2594</v>
      </c>
      <c r="I354" s="849">
        <v>9.3199996948242187</v>
      </c>
      <c r="J354" s="849">
        <v>20</v>
      </c>
      <c r="K354" s="850">
        <v>186.30000305175781</v>
      </c>
    </row>
    <row r="355" spans="1:11" ht="14.4" customHeight="1" x14ac:dyDescent="0.3">
      <c r="A355" s="831" t="s">
        <v>566</v>
      </c>
      <c r="B355" s="832" t="s">
        <v>567</v>
      </c>
      <c r="C355" s="835" t="s">
        <v>592</v>
      </c>
      <c r="D355" s="863" t="s">
        <v>593</v>
      </c>
      <c r="E355" s="835" t="s">
        <v>2311</v>
      </c>
      <c r="F355" s="863" t="s">
        <v>2312</v>
      </c>
      <c r="G355" s="835" t="s">
        <v>2595</v>
      </c>
      <c r="H355" s="835" t="s">
        <v>2596</v>
      </c>
      <c r="I355" s="849">
        <v>154.8800048828125</v>
      </c>
      <c r="J355" s="849">
        <v>160</v>
      </c>
      <c r="K355" s="850">
        <v>24780.80078125</v>
      </c>
    </row>
    <row r="356" spans="1:11" ht="14.4" customHeight="1" x14ac:dyDescent="0.3">
      <c r="A356" s="831" t="s">
        <v>566</v>
      </c>
      <c r="B356" s="832" t="s">
        <v>567</v>
      </c>
      <c r="C356" s="835" t="s">
        <v>592</v>
      </c>
      <c r="D356" s="863" t="s">
        <v>593</v>
      </c>
      <c r="E356" s="835" t="s">
        <v>2311</v>
      </c>
      <c r="F356" s="863" t="s">
        <v>2312</v>
      </c>
      <c r="G356" s="835" t="s">
        <v>2366</v>
      </c>
      <c r="H356" s="835" t="s">
        <v>2367</v>
      </c>
      <c r="I356" s="849">
        <v>15.609999656677246</v>
      </c>
      <c r="J356" s="849">
        <v>300</v>
      </c>
      <c r="K356" s="850">
        <v>4683</v>
      </c>
    </row>
    <row r="357" spans="1:11" ht="14.4" customHeight="1" x14ac:dyDescent="0.3">
      <c r="A357" s="831" t="s">
        <v>566</v>
      </c>
      <c r="B357" s="832" t="s">
        <v>567</v>
      </c>
      <c r="C357" s="835" t="s">
        <v>592</v>
      </c>
      <c r="D357" s="863" t="s">
        <v>593</v>
      </c>
      <c r="E357" s="835" t="s">
        <v>2311</v>
      </c>
      <c r="F357" s="863" t="s">
        <v>2312</v>
      </c>
      <c r="G357" s="835" t="s">
        <v>2597</v>
      </c>
      <c r="H357" s="835" t="s">
        <v>2598</v>
      </c>
      <c r="I357" s="849">
        <v>21.719999313354492</v>
      </c>
      <c r="J357" s="849">
        <v>120</v>
      </c>
      <c r="K357" s="850">
        <v>2606.830078125</v>
      </c>
    </row>
    <row r="358" spans="1:11" ht="14.4" customHeight="1" x14ac:dyDescent="0.3">
      <c r="A358" s="831" t="s">
        <v>566</v>
      </c>
      <c r="B358" s="832" t="s">
        <v>567</v>
      </c>
      <c r="C358" s="835" t="s">
        <v>592</v>
      </c>
      <c r="D358" s="863" t="s">
        <v>593</v>
      </c>
      <c r="E358" s="835" t="s">
        <v>2311</v>
      </c>
      <c r="F358" s="863" t="s">
        <v>2312</v>
      </c>
      <c r="G358" s="835" t="s">
        <v>2599</v>
      </c>
      <c r="H358" s="835" t="s">
        <v>2600</v>
      </c>
      <c r="I358" s="849">
        <v>127.37999725341797</v>
      </c>
      <c r="J358" s="849">
        <v>20</v>
      </c>
      <c r="K358" s="850">
        <v>2547.530029296875</v>
      </c>
    </row>
    <row r="359" spans="1:11" ht="14.4" customHeight="1" x14ac:dyDescent="0.3">
      <c r="A359" s="831" t="s">
        <v>566</v>
      </c>
      <c r="B359" s="832" t="s">
        <v>567</v>
      </c>
      <c r="C359" s="835" t="s">
        <v>592</v>
      </c>
      <c r="D359" s="863" t="s">
        <v>593</v>
      </c>
      <c r="E359" s="835" t="s">
        <v>2311</v>
      </c>
      <c r="F359" s="863" t="s">
        <v>2312</v>
      </c>
      <c r="G359" s="835" t="s">
        <v>2601</v>
      </c>
      <c r="H359" s="835" t="s">
        <v>2602</v>
      </c>
      <c r="I359" s="849">
        <v>54.279998779296875</v>
      </c>
      <c r="J359" s="849">
        <v>120</v>
      </c>
      <c r="K359" s="850">
        <v>6513.659912109375</v>
      </c>
    </row>
    <row r="360" spans="1:11" ht="14.4" customHeight="1" x14ac:dyDescent="0.3">
      <c r="A360" s="831" t="s">
        <v>566</v>
      </c>
      <c r="B360" s="832" t="s">
        <v>567</v>
      </c>
      <c r="C360" s="835" t="s">
        <v>592</v>
      </c>
      <c r="D360" s="863" t="s">
        <v>593</v>
      </c>
      <c r="E360" s="835" t="s">
        <v>2311</v>
      </c>
      <c r="F360" s="863" t="s">
        <v>2312</v>
      </c>
      <c r="G360" s="835" t="s">
        <v>2603</v>
      </c>
      <c r="H360" s="835" t="s">
        <v>2604</v>
      </c>
      <c r="I360" s="849">
        <v>282.13165791829425</v>
      </c>
      <c r="J360" s="849">
        <v>330</v>
      </c>
      <c r="K360" s="850">
        <v>93363.599609375</v>
      </c>
    </row>
    <row r="361" spans="1:11" ht="14.4" customHeight="1" x14ac:dyDescent="0.3">
      <c r="A361" s="831" t="s">
        <v>566</v>
      </c>
      <c r="B361" s="832" t="s">
        <v>567</v>
      </c>
      <c r="C361" s="835" t="s">
        <v>592</v>
      </c>
      <c r="D361" s="863" t="s">
        <v>593</v>
      </c>
      <c r="E361" s="835" t="s">
        <v>2311</v>
      </c>
      <c r="F361" s="863" t="s">
        <v>2312</v>
      </c>
      <c r="G361" s="835" t="s">
        <v>2605</v>
      </c>
      <c r="H361" s="835" t="s">
        <v>2606</v>
      </c>
      <c r="I361" s="849">
        <v>511.82998657226562</v>
      </c>
      <c r="J361" s="849">
        <v>20</v>
      </c>
      <c r="K361" s="850">
        <v>10236.599609375</v>
      </c>
    </row>
    <row r="362" spans="1:11" ht="14.4" customHeight="1" x14ac:dyDescent="0.3">
      <c r="A362" s="831" t="s">
        <v>566</v>
      </c>
      <c r="B362" s="832" t="s">
        <v>567</v>
      </c>
      <c r="C362" s="835" t="s">
        <v>592</v>
      </c>
      <c r="D362" s="863" t="s">
        <v>593</v>
      </c>
      <c r="E362" s="835" t="s">
        <v>2311</v>
      </c>
      <c r="F362" s="863" t="s">
        <v>2312</v>
      </c>
      <c r="G362" s="835" t="s">
        <v>2607</v>
      </c>
      <c r="H362" s="835" t="s">
        <v>2608</v>
      </c>
      <c r="I362" s="849">
        <v>2.1800000667572021</v>
      </c>
      <c r="J362" s="849">
        <v>300</v>
      </c>
      <c r="K362" s="850">
        <v>653.40000915527344</v>
      </c>
    </row>
    <row r="363" spans="1:11" ht="14.4" customHeight="1" x14ac:dyDescent="0.3">
      <c r="A363" s="831" t="s">
        <v>566</v>
      </c>
      <c r="B363" s="832" t="s">
        <v>567</v>
      </c>
      <c r="C363" s="835" t="s">
        <v>595</v>
      </c>
      <c r="D363" s="863" t="s">
        <v>596</v>
      </c>
      <c r="E363" s="835" t="s">
        <v>2609</v>
      </c>
      <c r="F363" s="863" t="s">
        <v>2610</v>
      </c>
      <c r="G363" s="835" t="s">
        <v>2611</v>
      </c>
      <c r="H363" s="835" t="s">
        <v>2612</v>
      </c>
      <c r="I363" s="849">
        <v>112.69999694824219</v>
      </c>
      <c r="J363" s="849">
        <v>24</v>
      </c>
      <c r="K363" s="850">
        <v>2704.7999267578125</v>
      </c>
    </row>
    <row r="364" spans="1:11" ht="14.4" customHeight="1" x14ac:dyDescent="0.3">
      <c r="A364" s="831" t="s">
        <v>566</v>
      </c>
      <c r="B364" s="832" t="s">
        <v>567</v>
      </c>
      <c r="C364" s="835" t="s">
        <v>595</v>
      </c>
      <c r="D364" s="863" t="s">
        <v>596</v>
      </c>
      <c r="E364" s="835" t="s">
        <v>2609</v>
      </c>
      <c r="F364" s="863" t="s">
        <v>2610</v>
      </c>
      <c r="G364" s="835" t="s">
        <v>2613</v>
      </c>
      <c r="H364" s="835" t="s">
        <v>2614</v>
      </c>
      <c r="I364" s="849">
        <v>1041.949951171875</v>
      </c>
      <c r="J364" s="849">
        <v>20</v>
      </c>
      <c r="K364" s="850">
        <v>20838.919921875</v>
      </c>
    </row>
    <row r="365" spans="1:11" ht="14.4" customHeight="1" x14ac:dyDescent="0.3">
      <c r="A365" s="831" t="s">
        <v>566</v>
      </c>
      <c r="B365" s="832" t="s">
        <v>567</v>
      </c>
      <c r="C365" s="835" t="s">
        <v>595</v>
      </c>
      <c r="D365" s="863" t="s">
        <v>596</v>
      </c>
      <c r="E365" s="835" t="s">
        <v>2609</v>
      </c>
      <c r="F365" s="863" t="s">
        <v>2610</v>
      </c>
      <c r="G365" s="835" t="s">
        <v>2615</v>
      </c>
      <c r="H365" s="835" t="s">
        <v>2616</v>
      </c>
      <c r="I365" s="849">
        <v>10191.20317709446</v>
      </c>
      <c r="J365" s="849">
        <v>3</v>
      </c>
      <c r="K365" s="850">
        <v>30573.609531283379</v>
      </c>
    </row>
    <row r="366" spans="1:11" ht="14.4" customHeight="1" x14ac:dyDescent="0.3">
      <c r="A366" s="831" t="s">
        <v>566</v>
      </c>
      <c r="B366" s="832" t="s">
        <v>567</v>
      </c>
      <c r="C366" s="835" t="s">
        <v>595</v>
      </c>
      <c r="D366" s="863" t="s">
        <v>596</v>
      </c>
      <c r="E366" s="835" t="s">
        <v>2609</v>
      </c>
      <c r="F366" s="863" t="s">
        <v>2610</v>
      </c>
      <c r="G366" s="835" t="s">
        <v>2617</v>
      </c>
      <c r="H366" s="835" t="s">
        <v>2618</v>
      </c>
      <c r="I366" s="849">
        <v>1852.905029296875</v>
      </c>
      <c r="J366" s="849">
        <v>8</v>
      </c>
      <c r="K366" s="850">
        <v>14823.25</v>
      </c>
    </row>
    <row r="367" spans="1:11" ht="14.4" customHeight="1" x14ac:dyDescent="0.3">
      <c r="A367" s="831" t="s">
        <v>566</v>
      </c>
      <c r="B367" s="832" t="s">
        <v>567</v>
      </c>
      <c r="C367" s="835" t="s">
        <v>595</v>
      </c>
      <c r="D367" s="863" t="s">
        <v>596</v>
      </c>
      <c r="E367" s="835" t="s">
        <v>2609</v>
      </c>
      <c r="F367" s="863" t="s">
        <v>2610</v>
      </c>
      <c r="G367" s="835" t="s">
        <v>2619</v>
      </c>
      <c r="H367" s="835" t="s">
        <v>2620</v>
      </c>
      <c r="I367" s="849">
        <v>4260.4599609375</v>
      </c>
      <c r="J367" s="849">
        <v>1</v>
      </c>
      <c r="K367" s="850">
        <v>4260.4599609375</v>
      </c>
    </row>
    <row r="368" spans="1:11" ht="14.4" customHeight="1" x14ac:dyDescent="0.3">
      <c r="A368" s="831" t="s">
        <v>566</v>
      </c>
      <c r="B368" s="832" t="s">
        <v>567</v>
      </c>
      <c r="C368" s="835" t="s">
        <v>595</v>
      </c>
      <c r="D368" s="863" t="s">
        <v>596</v>
      </c>
      <c r="E368" s="835" t="s">
        <v>2609</v>
      </c>
      <c r="F368" s="863" t="s">
        <v>2610</v>
      </c>
      <c r="G368" s="835" t="s">
        <v>2621</v>
      </c>
      <c r="H368" s="835" t="s">
        <v>2622</v>
      </c>
      <c r="I368" s="849">
        <v>4260.4599609375</v>
      </c>
      <c r="J368" s="849">
        <v>1</v>
      </c>
      <c r="K368" s="850">
        <v>4260.4599609375</v>
      </c>
    </row>
    <row r="369" spans="1:11" ht="14.4" customHeight="1" x14ac:dyDescent="0.3">
      <c r="A369" s="831" t="s">
        <v>566</v>
      </c>
      <c r="B369" s="832" t="s">
        <v>567</v>
      </c>
      <c r="C369" s="835" t="s">
        <v>595</v>
      </c>
      <c r="D369" s="863" t="s">
        <v>596</v>
      </c>
      <c r="E369" s="835" t="s">
        <v>2609</v>
      </c>
      <c r="F369" s="863" t="s">
        <v>2610</v>
      </c>
      <c r="G369" s="835" t="s">
        <v>2623</v>
      </c>
      <c r="H369" s="835" t="s">
        <v>2624</v>
      </c>
      <c r="I369" s="849">
        <v>5964.4599609375</v>
      </c>
      <c r="J369" s="849">
        <v>1</v>
      </c>
      <c r="K369" s="850">
        <v>5964.4599609375</v>
      </c>
    </row>
    <row r="370" spans="1:11" ht="14.4" customHeight="1" x14ac:dyDescent="0.3">
      <c r="A370" s="831" t="s">
        <v>566</v>
      </c>
      <c r="B370" s="832" t="s">
        <v>567</v>
      </c>
      <c r="C370" s="835" t="s">
        <v>595</v>
      </c>
      <c r="D370" s="863" t="s">
        <v>596</v>
      </c>
      <c r="E370" s="835" t="s">
        <v>2609</v>
      </c>
      <c r="F370" s="863" t="s">
        <v>2610</v>
      </c>
      <c r="G370" s="835" t="s">
        <v>2625</v>
      </c>
      <c r="H370" s="835" t="s">
        <v>2626</v>
      </c>
      <c r="I370" s="849">
        <v>24139</v>
      </c>
      <c r="J370" s="849">
        <v>5</v>
      </c>
      <c r="K370" s="850">
        <v>120695</v>
      </c>
    </row>
    <row r="371" spans="1:11" ht="14.4" customHeight="1" x14ac:dyDescent="0.3">
      <c r="A371" s="831" t="s">
        <v>566</v>
      </c>
      <c r="B371" s="832" t="s">
        <v>567</v>
      </c>
      <c r="C371" s="835" t="s">
        <v>595</v>
      </c>
      <c r="D371" s="863" t="s">
        <v>596</v>
      </c>
      <c r="E371" s="835" t="s">
        <v>2609</v>
      </c>
      <c r="F371" s="863" t="s">
        <v>2610</v>
      </c>
      <c r="G371" s="835" t="s">
        <v>2627</v>
      </c>
      <c r="H371" s="835" t="s">
        <v>2628</v>
      </c>
      <c r="I371" s="849">
        <v>24139</v>
      </c>
      <c r="J371" s="849">
        <v>1</v>
      </c>
      <c r="K371" s="850">
        <v>24139</v>
      </c>
    </row>
    <row r="372" spans="1:11" ht="14.4" customHeight="1" x14ac:dyDescent="0.3">
      <c r="A372" s="831" t="s">
        <v>566</v>
      </c>
      <c r="B372" s="832" t="s">
        <v>567</v>
      </c>
      <c r="C372" s="835" t="s">
        <v>595</v>
      </c>
      <c r="D372" s="863" t="s">
        <v>596</v>
      </c>
      <c r="E372" s="835" t="s">
        <v>2609</v>
      </c>
      <c r="F372" s="863" t="s">
        <v>2610</v>
      </c>
      <c r="G372" s="835" t="s">
        <v>2629</v>
      </c>
      <c r="H372" s="835" t="s">
        <v>2630</v>
      </c>
      <c r="I372" s="849">
        <v>24139</v>
      </c>
      <c r="J372" s="849">
        <v>2</v>
      </c>
      <c r="K372" s="850">
        <v>48278</v>
      </c>
    </row>
    <row r="373" spans="1:11" ht="14.4" customHeight="1" x14ac:dyDescent="0.3">
      <c r="A373" s="831" t="s">
        <v>566</v>
      </c>
      <c r="B373" s="832" t="s">
        <v>567</v>
      </c>
      <c r="C373" s="835" t="s">
        <v>595</v>
      </c>
      <c r="D373" s="863" t="s">
        <v>596</v>
      </c>
      <c r="E373" s="835" t="s">
        <v>2609</v>
      </c>
      <c r="F373" s="863" t="s">
        <v>2610</v>
      </c>
      <c r="G373" s="835" t="s">
        <v>2631</v>
      </c>
      <c r="H373" s="835" t="s">
        <v>2632</v>
      </c>
      <c r="I373" s="849">
        <v>12650</v>
      </c>
      <c r="J373" s="849">
        <v>12</v>
      </c>
      <c r="K373" s="850">
        <v>151800</v>
      </c>
    </row>
    <row r="374" spans="1:11" ht="14.4" customHeight="1" x14ac:dyDescent="0.3">
      <c r="A374" s="831" t="s">
        <v>566</v>
      </c>
      <c r="B374" s="832" t="s">
        <v>567</v>
      </c>
      <c r="C374" s="835" t="s">
        <v>595</v>
      </c>
      <c r="D374" s="863" t="s">
        <v>596</v>
      </c>
      <c r="E374" s="835" t="s">
        <v>2609</v>
      </c>
      <c r="F374" s="863" t="s">
        <v>2610</v>
      </c>
      <c r="G374" s="835" t="s">
        <v>2633</v>
      </c>
      <c r="H374" s="835" t="s">
        <v>2634</v>
      </c>
      <c r="I374" s="849">
        <v>12650</v>
      </c>
      <c r="J374" s="849">
        <v>63</v>
      </c>
      <c r="K374" s="850">
        <v>796950</v>
      </c>
    </row>
    <row r="375" spans="1:11" ht="14.4" customHeight="1" x14ac:dyDescent="0.3">
      <c r="A375" s="831" t="s">
        <v>566</v>
      </c>
      <c r="B375" s="832" t="s">
        <v>567</v>
      </c>
      <c r="C375" s="835" t="s">
        <v>595</v>
      </c>
      <c r="D375" s="863" t="s">
        <v>596</v>
      </c>
      <c r="E375" s="835" t="s">
        <v>2609</v>
      </c>
      <c r="F375" s="863" t="s">
        <v>2610</v>
      </c>
      <c r="G375" s="835" t="s">
        <v>2635</v>
      </c>
      <c r="H375" s="835" t="s">
        <v>2636</v>
      </c>
      <c r="I375" s="849">
        <v>12650</v>
      </c>
      <c r="J375" s="849">
        <v>42</v>
      </c>
      <c r="K375" s="850">
        <v>531300</v>
      </c>
    </row>
    <row r="376" spans="1:11" ht="14.4" customHeight="1" x14ac:dyDescent="0.3">
      <c r="A376" s="831" t="s">
        <v>566</v>
      </c>
      <c r="B376" s="832" t="s">
        <v>567</v>
      </c>
      <c r="C376" s="835" t="s">
        <v>595</v>
      </c>
      <c r="D376" s="863" t="s">
        <v>596</v>
      </c>
      <c r="E376" s="835" t="s">
        <v>2609</v>
      </c>
      <c r="F376" s="863" t="s">
        <v>2610</v>
      </c>
      <c r="G376" s="835" t="s">
        <v>2637</v>
      </c>
      <c r="H376" s="835" t="s">
        <v>2638</v>
      </c>
      <c r="I376" s="849">
        <v>12650</v>
      </c>
      <c r="J376" s="849">
        <v>12</v>
      </c>
      <c r="K376" s="850">
        <v>151800</v>
      </c>
    </row>
    <row r="377" spans="1:11" ht="14.4" customHeight="1" x14ac:dyDescent="0.3">
      <c r="A377" s="831" t="s">
        <v>566</v>
      </c>
      <c r="B377" s="832" t="s">
        <v>567</v>
      </c>
      <c r="C377" s="835" t="s">
        <v>595</v>
      </c>
      <c r="D377" s="863" t="s">
        <v>596</v>
      </c>
      <c r="E377" s="835" t="s">
        <v>2609</v>
      </c>
      <c r="F377" s="863" t="s">
        <v>2610</v>
      </c>
      <c r="G377" s="835" t="s">
        <v>2639</v>
      </c>
      <c r="H377" s="835" t="s">
        <v>2640</v>
      </c>
      <c r="I377" s="849">
        <v>12650</v>
      </c>
      <c r="J377" s="849">
        <v>5</v>
      </c>
      <c r="K377" s="850">
        <v>63250</v>
      </c>
    </row>
    <row r="378" spans="1:11" ht="14.4" customHeight="1" x14ac:dyDescent="0.3">
      <c r="A378" s="831" t="s">
        <v>566</v>
      </c>
      <c r="B378" s="832" t="s">
        <v>567</v>
      </c>
      <c r="C378" s="835" t="s">
        <v>595</v>
      </c>
      <c r="D378" s="863" t="s">
        <v>596</v>
      </c>
      <c r="E378" s="835" t="s">
        <v>2609</v>
      </c>
      <c r="F378" s="863" t="s">
        <v>2610</v>
      </c>
      <c r="G378" s="835" t="s">
        <v>2641</v>
      </c>
      <c r="H378" s="835" t="s">
        <v>2642</v>
      </c>
      <c r="I378" s="849">
        <v>12650</v>
      </c>
      <c r="J378" s="849">
        <v>1</v>
      </c>
      <c r="K378" s="850">
        <v>12650</v>
      </c>
    </row>
    <row r="379" spans="1:11" ht="14.4" customHeight="1" x14ac:dyDescent="0.3">
      <c r="A379" s="831" t="s">
        <v>566</v>
      </c>
      <c r="B379" s="832" t="s">
        <v>567</v>
      </c>
      <c r="C379" s="835" t="s">
        <v>595</v>
      </c>
      <c r="D379" s="863" t="s">
        <v>596</v>
      </c>
      <c r="E379" s="835" t="s">
        <v>2609</v>
      </c>
      <c r="F379" s="863" t="s">
        <v>2610</v>
      </c>
      <c r="G379" s="835" t="s">
        <v>2643</v>
      </c>
      <c r="H379" s="835" t="s">
        <v>2644</v>
      </c>
      <c r="I379" s="849">
        <v>12650</v>
      </c>
      <c r="J379" s="849">
        <v>10</v>
      </c>
      <c r="K379" s="850">
        <v>126500</v>
      </c>
    </row>
    <row r="380" spans="1:11" ht="14.4" customHeight="1" x14ac:dyDescent="0.3">
      <c r="A380" s="831" t="s">
        <v>566</v>
      </c>
      <c r="B380" s="832" t="s">
        <v>567</v>
      </c>
      <c r="C380" s="835" t="s">
        <v>595</v>
      </c>
      <c r="D380" s="863" t="s">
        <v>596</v>
      </c>
      <c r="E380" s="835" t="s">
        <v>2609</v>
      </c>
      <c r="F380" s="863" t="s">
        <v>2610</v>
      </c>
      <c r="G380" s="835" t="s">
        <v>2645</v>
      </c>
      <c r="H380" s="835" t="s">
        <v>2646</v>
      </c>
      <c r="I380" s="849">
        <v>12650</v>
      </c>
      <c r="J380" s="849">
        <v>7</v>
      </c>
      <c r="K380" s="850">
        <v>88550</v>
      </c>
    </row>
    <row r="381" spans="1:11" ht="14.4" customHeight="1" x14ac:dyDescent="0.3">
      <c r="A381" s="831" t="s">
        <v>566</v>
      </c>
      <c r="B381" s="832" t="s">
        <v>567</v>
      </c>
      <c r="C381" s="835" t="s">
        <v>595</v>
      </c>
      <c r="D381" s="863" t="s">
        <v>596</v>
      </c>
      <c r="E381" s="835" t="s">
        <v>2609</v>
      </c>
      <c r="F381" s="863" t="s">
        <v>2610</v>
      </c>
      <c r="G381" s="835" t="s">
        <v>2647</v>
      </c>
      <c r="H381" s="835" t="s">
        <v>2648</v>
      </c>
      <c r="I381" s="849">
        <v>12650</v>
      </c>
      <c r="J381" s="849">
        <v>1</v>
      </c>
      <c r="K381" s="850">
        <v>12650</v>
      </c>
    </row>
    <row r="382" spans="1:11" ht="14.4" customHeight="1" x14ac:dyDescent="0.3">
      <c r="A382" s="831" t="s">
        <v>566</v>
      </c>
      <c r="B382" s="832" t="s">
        <v>567</v>
      </c>
      <c r="C382" s="835" t="s">
        <v>595</v>
      </c>
      <c r="D382" s="863" t="s">
        <v>596</v>
      </c>
      <c r="E382" s="835" t="s">
        <v>2609</v>
      </c>
      <c r="F382" s="863" t="s">
        <v>2610</v>
      </c>
      <c r="G382" s="835" t="s">
        <v>2649</v>
      </c>
      <c r="H382" s="835" t="s">
        <v>2650</v>
      </c>
      <c r="I382" s="849">
        <v>15747</v>
      </c>
      <c r="J382" s="849">
        <v>8</v>
      </c>
      <c r="K382" s="850">
        <v>125976</v>
      </c>
    </row>
    <row r="383" spans="1:11" ht="14.4" customHeight="1" x14ac:dyDescent="0.3">
      <c r="A383" s="831" t="s">
        <v>566</v>
      </c>
      <c r="B383" s="832" t="s">
        <v>567</v>
      </c>
      <c r="C383" s="835" t="s">
        <v>595</v>
      </c>
      <c r="D383" s="863" t="s">
        <v>596</v>
      </c>
      <c r="E383" s="835" t="s">
        <v>2609</v>
      </c>
      <c r="F383" s="863" t="s">
        <v>2610</v>
      </c>
      <c r="G383" s="835" t="s">
        <v>2651</v>
      </c>
      <c r="H383" s="835" t="s">
        <v>2652</v>
      </c>
      <c r="I383" s="849">
        <v>4485</v>
      </c>
      <c r="J383" s="849">
        <v>3</v>
      </c>
      <c r="K383" s="850">
        <v>13455</v>
      </c>
    </row>
    <row r="384" spans="1:11" ht="14.4" customHeight="1" x14ac:dyDescent="0.3">
      <c r="A384" s="831" t="s">
        <v>566</v>
      </c>
      <c r="B384" s="832" t="s">
        <v>567</v>
      </c>
      <c r="C384" s="835" t="s">
        <v>595</v>
      </c>
      <c r="D384" s="863" t="s">
        <v>596</v>
      </c>
      <c r="E384" s="835" t="s">
        <v>2609</v>
      </c>
      <c r="F384" s="863" t="s">
        <v>2610</v>
      </c>
      <c r="G384" s="835" t="s">
        <v>2653</v>
      </c>
      <c r="H384" s="835" t="s">
        <v>2654</v>
      </c>
      <c r="I384" s="849">
        <v>4485</v>
      </c>
      <c r="J384" s="849">
        <v>1</v>
      </c>
      <c r="K384" s="850">
        <v>4485</v>
      </c>
    </row>
    <row r="385" spans="1:11" ht="14.4" customHeight="1" x14ac:dyDescent="0.3">
      <c r="A385" s="831" t="s">
        <v>566</v>
      </c>
      <c r="B385" s="832" t="s">
        <v>567</v>
      </c>
      <c r="C385" s="835" t="s">
        <v>595</v>
      </c>
      <c r="D385" s="863" t="s">
        <v>596</v>
      </c>
      <c r="E385" s="835" t="s">
        <v>2609</v>
      </c>
      <c r="F385" s="863" t="s">
        <v>2610</v>
      </c>
      <c r="G385" s="835" t="s">
        <v>2655</v>
      </c>
      <c r="H385" s="835" t="s">
        <v>2656</v>
      </c>
      <c r="I385" s="849">
        <v>3999.090087890625</v>
      </c>
      <c r="J385" s="849">
        <v>3</v>
      </c>
      <c r="K385" s="850">
        <v>11997.26953125</v>
      </c>
    </row>
    <row r="386" spans="1:11" ht="14.4" customHeight="1" x14ac:dyDescent="0.3">
      <c r="A386" s="831" t="s">
        <v>566</v>
      </c>
      <c r="B386" s="832" t="s">
        <v>567</v>
      </c>
      <c r="C386" s="835" t="s">
        <v>595</v>
      </c>
      <c r="D386" s="863" t="s">
        <v>596</v>
      </c>
      <c r="E386" s="835" t="s">
        <v>2609</v>
      </c>
      <c r="F386" s="863" t="s">
        <v>2610</v>
      </c>
      <c r="G386" s="835" t="s">
        <v>2657</v>
      </c>
      <c r="H386" s="835" t="s">
        <v>2658</v>
      </c>
      <c r="I386" s="849">
        <v>3999.090087890625</v>
      </c>
      <c r="J386" s="849">
        <v>2</v>
      </c>
      <c r="K386" s="850">
        <v>7998.18017578125</v>
      </c>
    </row>
    <row r="387" spans="1:11" ht="14.4" customHeight="1" x14ac:dyDescent="0.3">
      <c r="A387" s="831" t="s">
        <v>566</v>
      </c>
      <c r="B387" s="832" t="s">
        <v>567</v>
      </c>
      <c r="C387" s="835" t="s">
        <v>595</v>
      </c>
      <c r="D387" s="863" t="s">
        <v>596</v>
      </c>
      <c r="E387" s="835" t="s">
        <v>2609</v>
      </c>
      <c r="F387" s="863" t="s">
        <v>2610</v>
      </c>
      <c r="G387" s="835" t="s">
        <v>2659</v>
      </c>
      <c r="H387" s="835" t="s">
        <v>2660</v>
      </c>
      <c r="I387" s="849">
        <v>3999.090087890625</v>
      </c>
      <c r="J387" s="849">
        <v>1</v>
      </c>
      <c r="K387" s="850">
        <v>3999.090087890625</v>
      </c>
    </row>
    <row r="388" spans="1:11" ht="14.4" customHeight="1" x14ac:dyDescent="0.3">
      <c r="A388" s="831" t="s">
        <v>566</v>
      </c>
      <c r="B388" s="832" t="s">
        <v>567</v>
      </c>
      <c r="C388" s="835" t="s">
        <v>595</v>
      </c>
      <c r="D388" s="863" t="s">
        <v>596</v>
      </c>
      <c r="E388" s="835" t="s">
        <v>2609</v>
      </c>
      <c r="F388" s="863" t="s">
        <v>2610</v>
      </c>
      <c r="G388" s="835" t="s">
        <v>2661</v>
      </c>
      <c r="H388" s="835" t="s">
        <v>2662</v>
      </c>
      <c r="I388" s="849">
        <v>5.9999998658895493E-2</v>
      </c>
      <c r="J388" s="849">
        <v>2</v>
      </c>
      <c r="K388" s="850">
        <v>0.11999999731779099</v>
      </c>
    </row>
    <row r="389" spans="1:11" ht="14.4" customHeight="1" x14ac:dyDescent="0.3">
      <c r="A389" s="831" t="s">
        <v>566</v>
      </c>
      <c r="B389" s="832" t="s">
        <v>567</v>
      </c>
      <c r="C389" s="835" t="s">
        <v>595</v>
      </c>
      <c r="D389" s="863" t="s">
        <v>596</v>
      </c>
      <c r="E389" s="835" t="s">
        <v>2609</v>
      </c>
      <c r="F389" s="863" t="s">
        <v>2610</v>
      </c>
      <c r="G389" s="835" t="s">
        <v>2663</v>
      </c>
      <c r="H389" s="835" t="s">
        <v>2664</v>
      </c>
      <c r="I389" s="849">
        <v>39675</v>
      </c>
      <c r="J389" s="849">
        <v>1</v>
      </c>
      <c r="K389" s="850">
        <v>39675</v>
      </c>
    </row>
    <row r="390" spans="1:11" ht="14.4" customHeight="1" x14ac:dyDescent="0.3">
      <c r="A390" s="831" t="s">
        <v>566</v>
      </c>
      <c r="B390" s="832" t="s">
        <v>567</v>
      </c>
      <c r="C390" s="835" t="s">
        <v>595</v>
      </c>
      <c r="D390" s="863" t="s">
        <v>596</v>
      </c>
      <c r="E390" s="835" t="s">
        <v>2609</v>
      </c>
      <c r="F390" s="863" t="s">
        <v>2610</v>
      </c>
      <c r="G390" s="835" t="s">
        <v>2665</v>
      </c>
      <c r="H390" s="835" t="s">
        <v>2666</v>
      </c>
      <c r="I390" s="849">
        <v>39675</v>
      </c>
      <c r="J390" s="849">
        <v>3</v>
      </c>
      <c r="K390" s="850">
        <v>119025</v>
      </c>
    </row>
    <row r="391" spans="1:11" ht="14.4" customHeight="1" x14ac:dyDescent="0.3">
      <c r="A391" s="831" t="s">
        <v>566</v>
      </c>
      <c r="B391" s="832" t="s">
        <v>567</v>
      </c>
      <c r="C391" s="835" t="s">
        <v>595</v>
      </c>
      <c r="D391" s="863" t="s">
        <v>596</v>
      </c>
      <c r="E391" s="835" t="s">
        <v>2609</v>
      </c>
      <c r="F391" s="863" t="s">
        <v>2610</v>
      </c>
      <c r="G391" s="835" t="s">
        <v>2667</v>
      </c>
      <c r="H391" s="835" t="s">
        <v>2668</v>
      </c>
      <c r="I391" s="849">
        <v>39675</v>
      </c>
      <c r="J391" s="849">
        <v>2</v>
      </c>
      <c r="K391" s="850">
        <v>79350</v>
      </c>
    </row>
    <row r="392" spans="1:11" ht="14.4" customHeight="1" x14ac:dyDescent="0.3">
      <c r="A392" s="831" t="s">
        <v>566</v>
      </c>
      <c r="B392" s="832" t="s">
        <v>567</v>
      </c>
      <c r="C392" s="835" t="s">
        <v>595</v>
      </c>
      <c r="D392" s="863" t="s">
        <v>596</v>
      </c>
      <c r="E392" s="835" t="s">
        <v>2609</v>
      </c>
      <c r="F392" s="863" t="s">
        <v>2610</v>
      </c>
      <c r="G392" s="835" t="s">
        <v>2669</v>
      </c>
      <c r="H392" s="835" t="s">
        <v>2670</v>
      </c>
      <c r="I392" s="849">
        <v>5648.18017578125</v>
      </c>
      <c r="J392" s="849">
        <v>1</v>
      </c>
      <c r="K392" s="850">
        <v>5648.18017578125</v>
      </c>
    </row>
    <row r="393" spans="1:11" ht="14.4" customHeight="1" x14ac:dyDescent="0.3">
      <c r="A393" s="831" t="s">
        <v>566</v>
      </c>
      <c r="B393" s="832" t="s">
        <v>567</v>
      </c>
      <c r="C393" s="835" t="s">
        <v>595</v>
      </c>
      <c r="D393" s="863" t="s">
        <v>596</v>
      </c>
      <c r="E393" s="835" t="s">
        <v>2609</v>
      </c>
      <c r="F393" s="863" t="s">
        <v>2610</v>
      </c>
      <c r="G393" s="835" t="s">
        <v>2671</v>
      </c>
      <c r="H393" s="835" t="s">
        <v>2672</v>
      </c>
      <c r="I393" s="849">
        <v>4125.6270228794647</v>
      </c>
      <c r="J393" s="849">
        <v>8</v>
      </c>
      <c r="K393" s="850">
        <v>33005.00927734375</v>
      </c>
    </row>
    <row r="394" spans="1:11" ht="14.4" customHeight="1" x14ac:dyDescent="0.3">
      <c r="A394" s="831" t="s">
        <v>566</v>
      </c>
      <c r="B394" s="832" t="s">
        <v>567</v>
      </c>
      <c r="C394" s="835" t="s">
        <v>595</v>
      </c>
      <c r="D394" s="863" t="s">
        <v>596</v>
      </c>
      <c r="E394" s="835" t="s">
        <v>2609</v>
      </c>
      <c r="F394" s="863" t="s">
        <v>2610</v>
      </c>
      <c r="G394" s="835" t="s">
        <v>2673</v>
      </c>
      <c r="H394" s="835" t="s">
        <v>2674</v>
      </c>
      <c r="I394" s="849">
        <v>4125.6201171875</v>
      </c>
      <c r="J394" s="849">
        <v>1</v>
      </c>
      <c r="K394" s="850">
        <v>4125.6201171875</v>
      </c>
    </row>
    <row r="395" spans="1:11" ht="14.4" customHeight="1" x14ac:dyDescent="0.3">
      <c r="A395" s="831" t="s">
        <v>566</v>
      </c>
      <c r="B395" s="832" t="s">
        <v>567</v>
      </c>
      <c r="C395" s="835" t="s">
        <v>595</v>
      </c>
      <c r="D395" s="863" t="s">
        <v>596</v>
      </c>
      <c r="E395" s="835" t="s">
        <v>2609</v>
      </c>
      <c r="F395" s="863" t="s">
        <v>2610</v>
      </c>
      <c r="G395" s="835" t="s">
        <v>2675</v>
      </c>
      <c r="H395" s="835" t="s">
        <v>2676</v>
      </c>
      <c r="I395" s="849">
        <v>4125.6298828125</v>
      </c>
      <c r="J395" s="849">
        <v>1</v>
      </c>
      <c r="K395" s="850">
        <v>4125.6298828125</v>
      </c>
    </row>
    <row r="396" spans="1:11" ht="14.4" customHeight="1" x14ac:dyDescent="0.3">
      <c r="A396" s="831" t="s">
        <v>566</v>
      </c>
      <c r="B396" s="832" t="s">
        <v>567</v>
      </c>
      <c r="C396" s="835" t="s">
        <v>595</v>
      </c>
      <c r="D396" s="863" t="s">
        <v>596</v>
      </c>
      <c r="E396" s="835" t="s">
        <v>2609</v>
      </c>
      <c r="F396" s="863" t="s">
        <v>2610</v>
      </c>
      <c r="G396" s="835" t="s">
        <v>2677</v>
      </c>
      <c r="H396" s="835" t="s">
        <v>2678</v>
      </c>
      <c r="I396" s="849">
        <v>4125.60986328125</v>
      </c>
      <c r="J396" s="849">
        <v>1</v>
      </c>
      <c r="K396" s="850">
        <v>4125.60986328125</v>
      </c>
    </row>
    <row r="397" spans="1:11" ht="14.4" customHeight="1" x14ac:dyDescent="0.3">
      <c r="A397" s="831" t="s">
        <v>566</v>
      </c>
      <c r="B397" s="832" t="s">
        <v>567</v>
      </c>
      <c r="C397" s="835" t="s">
        <v>595</v>
      </c>
      <c r="D397" s="863" t="s">
        <v>596</v>
      </c>
      <c r="E397" s="835" t="s">
        <v>2609</v>
      </c>
      <c r="F397" s="863" t="s">
        <v>2610</v>
      </c>
      <c r="G397" s="835" t="s">
        <v>2679</v>
      </c>
      <c r="H397" s="835" t="s">
        <v>2680</v>
      </c>
      <c r="I397" s="849">
        <v>4744.47021484375</v>
      </c>
      <c r="J397" s="849">
        <v>1</v>
      </c>
      <c r="K397" s="850">
        <v>4744.47021484375</v>
      </c>
    </row>
    <row r="398" spans="1:11" ht="14.4" customHeight="1" x14ac:dyDescent="0.3">
      <c r="A398" s="831" t="s">
        <v>566</v>
      </c>
      <c r="B398" s="832" t="s">
        <v>567</v>
      </c>
      <c r="C398" s="835" t="s">
        <v>595</v>
      </c>
      <c r="D398" s="863" t="s">
        <v>596</v>
      </c>
      <c r="E398" s="835" t="s">
        <v>2609</v>
      </c>
      <c r="F398" s="863" t="s">
        <v>2610</v>
      </c>
      <c r="G398" s="835" t="s">
        <v>2681</v>
      </c>
      <c r="H398" s="835" t="s">
        <v>2682</v>
      </c>
      <c r="I398" s="849">
        <v>5648.18505859375</v>
      </c>
      <c r="J398" s="849">
        <v>2</v>
      </c>
      <c r="K398" s="850">
        <v>11296.3701171875</v>
      </c>
    </row>
    <row r="399" spans="1:11" ht="14.4" customHeight="1" x14ac:dyDescent="0.3">
      <c r="A399" s="831" t="s">
        <v>566</v>
      </c>
      <c r="B399" s="832" t="s">
        <v>567</v>
      </c>
      <c r="C399" s="835" t="s">
        <v>595</v>
      </c>
      <c r="D399" s="863" t="s">
        <v>596</v>
      </c>
      <c r="E399" s="835" t="s">
        <v>2609</v>
      </c>
      <c r="F399" s="863" t="s">
        <v>2610</v>
      </c>
      <c r="G399" s="835" t="s">
        <v>2683</v>
      </c>
      <c r="H399" s="835" t="s">
        <v>2684</v>
      </c>
      <c r="I399" s="849">
        <v>6858.81982421875</v>
      </c>
      <c r="J399" s="849">
        <v>1</v>
      </c>
      <c r="K399" s="850">
        <v>6858.81982421875</v>
      </c>
    </row>
    <row r="400" spans="1:11" ht="14.4" customHeight="1" x14ac:dyDescent="0.3">
      <c r="A400" s="831" t="s">
        <v>566</v>
      </c>
      <c r="B400" s="832" t="s">
        <v>567</v>
      </c>
      <c r="C400" s="835" t="s">
        <v>595</v>
      </c>
      <c r="D400" s="863" t="s">
        <v>596</v>
      </c>
      <c r="E400" s="835" t="s">
        <v>2609</v>
      </c>
      <c r="F400" s="863" t="s">
        <v>2610</v>
      </c>
      <c r="G400" s="835" t="s">
        <v>2685</v>
      </c>
      <c r="H400" s="835" t="s">
        <v>2686</v>
      </c>
      <c r="I400" s="849">
        <v>3</v>
      </c>
      <c r="J400" s="849">
        <v>1</v>
      </c>
      <c r="K400" s="850">
        <v>3</v>
      </c>
    </row>
    <row r="401" spans="1:11" ht="14.4" customHeight="1" x14ac:dyDescent="0.3">
      <c r="A401" s="831" t="s">
        <v>566</v>
      </c>
      <c r="B401" s="832" t="s">
        <v>567</v>
      </c>
      <c r="C401" s="835" t="s">
        <v>595</v>
      </c>
      <c r="D401" s="863" t="s">
        <v>596</v>
      </c>
      <c r="E401" s="835" t="s">
        <v>2609</v>
      </c>
      <c r="F401" s="863" t="s">
        <v>2610</v>
      </c>
      <c r="G401" s="835" t="s">
        <v>2687</v>
      </c>
      <c r="H401" s="835" t="s">
        <v>2688</v>
      </c>
      <c r="I401" s="849">
        <v>7308.25</v>
      </c>
      <c r="J401" s="849">
        <v>11</v>
      </c>
      <c r="K401" s="850">
        <v>80390.75</v>
      </c>
    </row>
    <row r="402" spans="1:11" ht="14.4" customHeight="1" x14ac:dyDescent="0.3">
      <c r="A402" s="831" t="s">
        <v>566</v>
      </c>
      <c r="B402" s="832" t="s">
        <v>567</v>
      </c>
      <c r="C402" s="835" t="s">
        <v>595</v>
      </c>
      <c r="D402" s="863" t="s">
        <v>596</v>
      </c>
      <c r="E402" s="835" t="s">
        <v>2609</v>
      </c>
      <c r="F402" s="863" t="s">
        <v>2610</v>
      </c>
      <c r="G402" s="835" t="s">
        <v>2689</v>
      </c>
      <c r="H402" s="835" t="s">
        <v>2690</v>
      </c>
      <c r="I402" s="849">
        <v>2564.5</v>
      </c>
      <c r="J402" s="849">
        <v>4</v>
      </c>
      <c r="K402" s="850">
        <v>10258</v>
      </c>
    </row>
    <row r="403" spans="1:11" ht="14.4" customHeight="1" x14ac:dyDescent="0.3">
      <c r="A403" s="831" t="s">
        <v>566</v>
      </c>
      <c r="B403" s="832" t="s">
        <v>567</v>
      </c>
      <c r="C403" s="835" t="s">
        <v>595</v>
      </c>
      <c r="D403" s="863" t="s">
        <v>596</v>
      </c>
      <c r="E403" s="835" t="s">
        <v>2609</v>
      </c>
      <c r="F403" s="863" t="s">
        <v>2610</v>
      </c>
      <c r="G403" s="835" t="s">
        <v>2691</v>
      </c>
      <c r="H403" s="835" t="s">
        <v>2692</v>
      </c>
      <c r="I403" s="849">
        <v>2564.5</v>
      </c>
      <c r="J403" s="849">
        <v>4</v>
      </c>
      <c r="K403" s="850">
        <v>10258</v>
      </c>
    </row>
    <row r="404" spans="1:11" ht="14.4" customHeight="1" x14ac:dyDescent="0.3">
      <c r="A404" s="831" t="s">
        <v>566</v>
      </c>
      <c r="B404" s="832" t="s">
        <v>567</v>
      </c>
      <c r="C404" s="835" t="s">
        <v>595</v>
      </c>
      <c r="D404" s="863" t="s">
        <v>596</v>
      </c>
      <c r="E404" s="835" t="s">
        <v>2609</v>
      </c>
      <c r="F404" s="863" t="s">
        <v>2610</v>
      </c>
      <c r="G404" s="835" t="s">
        <v>2693</v>
      </c>
      <c r="H404" s="835" t="s">
        <v>2694</v>
      </c>
      <c r="I404" s="849">
        <v>1837.699951171875</v>
      </c>
      <c r="J404" s="849">
        <v>4</v>
      </c>
      <c r="K404" s="850">
        <v>7350.7998046875</v>
      </c>
    </row>
    <row r="405" spans="1:11" ht="14.4" customHeight="1" x14ac:dyDescent="0.3">
      <c r="A405" s="831" t="s">
        <v>566</v>
      </c>
      <c r="B405" s="832" t="s">
        <v>567</v>
      </c>
      <c r="C405" s="835" t="s">
        <v>595</v>
      </c>
      <c r="D405" s="863" t="s">
        <v>596</v>
      </c>
      <c r="E405" s="835" t="s">
        <v>2609</v>
      </c>
      <c r="F405" s="863" t="s">
        <v>2610</v>
      </c>
      <c r="G405" s="835" t="s">
        <v>2695</v>
      </c>
      <c r="H405" s="835" t="s">
        <v>2696</v>
      </c>
      <c r="I405" s="849">
        <v>552</v>
      </c>
      <c r="J405" s="849">
        <v>2</v>
      </c>
      <c r="K405" s="850">
        <v>1104</v>
      </c>
    </row>
    <row r="406" spans="1:11" ht="14.4" customHeight="1" x14ac:dyDescent="0.3">
      <c r="A406" s="831" t="s">
        <v>566</v>
      </c>
      <c r="B406" s="832" t="s">
        <v>567</v>
      </c>
      <c r="C406" s="835" t="s">
        <v>595</v>
      </c>
      <c r="D406" s="863" t="s">
        <v>596</v>
      </c>
      <c r="E406" s="835" t="s">
        <v>2609</v>
      </c>
      <c r="F406" s="863" t="s">
        <v>2610</v>
      </c>
      <c r="G406" s="835" t="s">
        <v>2697</v>
      </c>
      <c r="H406" s="835" t="s">
        <v>2698</v>
      </c>
      <c r="I406" s="849">
        <v>552</v>
      </c>
      <c r="J406" s="849">
        <v>1</v>
      </c>
      <c r="K406" s="850">
        <v>552</v>
      </c>
    </row>
    <row r="407" spans="1:11" ht="14.4" customHeight="1" x14ac:dyDescent="0.3">
      <c r="A407" s="831" t="s">
        <v>566</v>
      </c>
      <c r="B407" s="832" t="s">
        <v>567</v>
      </c>
      <c r="C407" s="835" t="s">
        <v>595</v>
      </c>
      <c r="D407" s="863" t="s">
        <v>596</v>
      </c>
      <c r="E407" s="835" t="s">
        <v>2609</v>
      </c>
      <c r="F407" s="863" t="s">
        <v>2610</v>
      </c>
      <c r="G407" s="835" t="s">
        <v>2699</v>
      </c>
      <c r="H407" s="835" t="s">
        <v>2700</v>
      </c>
      <c r="I407" s="849">
        <v>552</v>
      </c>
      <c r="J407" s="849">
        <v>2</v>
      </c>
      <c r="K407" s="850">
        <v>1104</v>
      </c>
    </row>
    <row r="408" spans="1:11" ht="14.4" customHeight="1" x14ac:dyDescent="0.3">
      <c r="A408" s="831" t="s">
        <v>566</v>
      </c>
      <c r="B408" s="832" t="s">
        <v>567</v>
      </c>
      <c r="C408" s="835" t="s">
        <v>595</v>
      </c>
      <c r="D408" s="863" t="s">
        <v>596</v>
      </c>
      <c r="E408" s="835" t="s">
        <v>2609</v>
      </c>
      <c r="F408" s="863" t="s">
        <v>2610</v>
      </c>
      <c r="G408" s="835" t="s">
        <v>2701</v>
      </c>
      <c r="H408" s="835" t="s">
        <v>2702</v>
      </c>
      <c r="I408" s="849">
        <v>552</v>
      </c>
      <c r="J408" s="849">
        <v>36</v>
      </c>
      <c r="K408" s="850">
        <v>19872</v>
      </c>
    </row>
    <row r="409" spans="1:11" ht="14.4" customHeight="1" x14ac:dyDescent="0.3">
      <c r="A409" s="831" t="s">
        <v>566</v>
      </c>
      <c r="B409" s="832" t="s">
        <v>567</v>
      </c>
      <c r="C409" s="835" t="s">
        <v>595</v>
      </c>
      <c r="D409" s="863" t="s">
        <v>596</v>
      </c>
      <c r="E409" s="835" t="s">
        <v>2609</v>
      </c>
      <c r="F409" s="863" t="s">
        <v>2610</v>
      </c>
      <c r="G409" s="835" t="s">
        <v>2703</v>
      </c>
      <c r="H409" s="835" t="s">
        <v>2704</v>
      </c>
      <c r="I409" s="849">
        <v>552</v>
      </c>
      <c r="J409" s="849">
        <v>5</v>
      </c>
      <c r="K409" s="850">
        <v>2760</v>
      </c>
    </row>
    <row r="410" spans="1:11" ht="14.4" customHeight="1" x14ac:dyDescent="0.3">
      <c r="A410" s="831" t="s">
        <v>566</v>
      </c>
      <c r="B410" s="832" t="s">
        <v>567</v>
      </c>
      <c r="C410" s="835" t="s">
        <v>595</v>
      </c>
      <c r="D410" s="863" t="s">
        <v>596</v>
      </c>
      <c r="E410" s="835" t="s">
        <v>2609</v>
      </c>
      <c r="F410" s="863" t="s">
        <v>2610</v>
      </c>
      <c r="G410" s="835" t="s">
        <v>2705</v>
      </c>
      <c r="H410" s="835" t="s">
        <v>2706</v>
      </c>
      <c r="I410" s="849">
        <v>552</v>
      </c>
      <c r="J410" s="849">
        <v>9</v>
      </c>
      <c r="K410" s="850">
        <v>4968</v>
      </c>
    </row>
    <row r="411" spans="1:11" ht="14.4" customHeight="1" x14ac:dyDescent="0.3">
      <c r="A411" s="831" t="s">
        <v>566</v>
      </c>
      <c r="B411" s="832" t="s">
        <v>567</v>
      </c>
      <c r="C411" s="835" t="s">
        <v>595</v>
      </c>
      <c r="D411" s="863" t="s">
        <v>596</v>
      </c>
      <c r="E411" s="835" t="s">
        <v>2609</v>
      </c>
      <c r="F411" s="863" t="s">
        <v>2610</v>
      </c>
      <c r="G411" s="835" t="s">
        <v>2707</v>
      </c>
      <c r="H411" s="835" t="s">
        <v>2708</v>
      </c>
      <c r="I411" s="849">
        <v>552</v>
      </c>
      <c r="J411" s="849">
        <v>75</v>
      </c>
      <c r="K411" s="850">
        <v>41400</v>
      </c>
    </row>
    <row r="412" spans="1:11" ht="14.4" customHeight="1" x14ac:dyDescent="0.3">
      <c r="A412" s="831" t="s">
        <v>566</v>
      </c>
      <c r="B412" s="832" t="s">
        <v>567</v>
      </c>
      <c r="C412" s="835" t="s">
        <v>595</v>
      </c>
      <c r="D412" s="863" t="s">
        <v>596</v>
      </c>
      <c r="E412" s="835" t="s">
        <v>2609</v>
      </c>
      <c r="F412" s="863" t="s">
        <v>2610</v>
      </c>
      <c r="G412" s="835" t="s">
        <v>2709</v>
      </c>
      <c r="H412" s="835" t="s">
        <v>2710</v>
      </c>
      <c r="I412" s="849">
        <v>552</v>
      </c>
      <c r="J412" s="849">
        <v>4</v>
      </c>
      <c r="K412" s="850">
        <v>2208</v>
      </c>
    </row>
    <row r="413" spans="1:11" ht="14.4" customHeight="1" x14ac:dyDescent="0.3">
      <c r="A413" s="831" t="s">
        <v>566</v>
      </c>
      <c r="B413" s="832" t="s">
        <v>567</v>
      </c>
      <c r="C413" s="835" t="s">
        <v>595</v>
      </c>
      <c r="D413" s="863" t="s">
        <v>596</v>
      </c>
      <c r="E413" s="835" t="s">
        <v>2609</v>
      </c>
      <c r="F413" s="863" t="s">
        <v>2610</v>
      </c>
      <c r="G413" s="835" t="s">
        <v>2711</v>
      </c>
      <c r="H413" s="835" t="s">
        <v>2712</v>
      </c>
      <c r="I413" s="849">
        <v>552</v>
      </c>
      <c r="J413" s="849">
        <v>14</v>
      </c>
      <c r="K413" s="850">
        <v>7728</v>
      </c>
    </row>
    <row r="414" spans="1:11" ht="14.4" customHeight="1" x14ac:dyDescent="0.3">
      <c r="A414" s="831" t="s">
        <v>566</v>
      </c>
      <c r="B414" s="832" t="s">
        <v>567</v>
      </c>
      <c r="C414" s="835" t="s">
        <v>595</v>
      </c>
      <c r="D414" s="863" t="s">
        <v>596</v>
      </c>
      <c r="E414" s="835" t="s">
        <v>2609</v>
      </c>
      <c r="F414" s="863" t="s">
        <v>2610</v>
      </c>
      <c r="G414" s="835" t="s">
        <v>2713</v>
      </c>
      <c r="H414" s="835" t="s">
        <v>2714</v>
      </c>
      <c r="I414" s="849">
        <v>552</v>
      </c>
      <c r="J414" s="849">
        <v>10</v>
      </c>
      <c r="K414" s="850">
        <v>5520</v>
      </c>
    </row>
    <row r="415" spans="1:11" ht="14.4" customHeight="1" x14ac:dyDescent="0.3">
      <c r="A415" s="831" t="s">
        <v>566</v>
      </c>
      <c r="B415" s="832" t="s">
        <v>567</v>
      </c>
      <c r="C415" s="835" t="s">
        <v>595</v>
      </c>
      <c r="D415" s="863" t="s">
        <v>596</v>
      </c>
      <c r="E415" s="835" t="s">
        <v>2609</v>
      </c>
      <c r="F415" s="863" t="s">
        <v>2610</v>
      </c>
      <c r="G415" s="835" t="s">
        <v>2715</v>
      </c>
      <c r="H415" s="835" t="s">
        <v>2716</v>
      </c>
      <c r="I415" s="849">
        <v>552</v>
      </c>
      <c r="J415" s="849">
        <v>1</v>
      </c>
      <c r="K415" s="850">
        <v>552</v>
      </c>
    </row>
    <row r="416" spans="1:11" ht="14.4" customHeight="1" x14ac:dyDescent="0.3">
      <c r="A416" s="831" t="s">
        <v>566</v>
      </c>
      <c r="B416" s="832" t="s">
        <v>567</v>
      </c>
      <c r="C416" s="835" t="s">
        <v>595</v>
      </c>
      <c r="D416" s="863" t="s">
        <v>596</v>
      </c>
      <c r="E416" s="835" t="s">
        <v>2609</v>
      </c>
      <c r="F416" s="863" t="s">
        <v>2610</v>
      </c>
      <c r="G416" s="835" t="s">
        <v>2717</v>
      </c>
      <c r="H416" s="835" t="s">
        <v>2718</v>
      </c>
      <c r="I416" s="849">
        <v>4623</v>
      </c>
      <c r="J416" s="849">
        <v>5</v>
      </c>
      <c r="K416" s="850">
        <v>23115</v>
      </c>
    </row>
    <row r="417" spans="1:11" ht="14.4" customHeight="1" x14ac:dyDescent="0.3">
      <c r="A417" s="831" t="s">
        <v>566</v>
      </c>
      <c r="B417" s="832" t="s">
        <v>567</v>
      </c>
      <c r="C417" s="835" t="s">
        <v>595</v>
      </c>
      <c r="D417" s="863" t="s">
        <v>596</v>
      </c>
      <c r="E417" s="835" t="s">
        <v>2609</v>
      </c>
      <c r="F417" s="863" t="s">
        <v>2610</v>
      </c>
      <c r="G417" s="835" t="s">
        <v>2719</v>
      </c>
      <c r="H417" s="835" t="s">
        <v>2720</v>
      </c>
      <c r="I417" s="849">
        <v>4623</v>
      </c>
      <c r="J417" s="849">
        <v>5</v>
      </c>
      <c r="K417" s="850">
        <v>23115</v>
      </c>
    </row>
    <row r="418" spans="1:11" ht="14.4" customHeight="1" x14ac:dyDescent="0.3">
      <c r="A418" s="831" t="s">
        <v>566</v>
      </c>
      <c r="B418" s="832" t="s">
        <v>567</v>
      </c>
      <c r="C418" s="835" t="s">
        <v>595</v>
      </c>
      <c r="D418" s="863" t="s">
        <v>596</v>
      </c>
      <c r="E418" s="835" t="s">
        <v>2609</v>
      </c>
      <c r="F418" s="863" t="s">
        <v>2610</v>
      </c>
      <c r="G418" s="835" t="s">
        <v>2721</v>
      </c>
      <c r="H418" s="835" t="s">
        <v>2722</v>
      </c>
      <c r="I418" s="849">
        <v>4623</v>
      </c>
      <c r="J418" s="849">
        <v>4</v>
      </c>
      <c r="K418" s="850">
        <v>18492</v>
      </c>
    </row>
    <row r="419" spans="1:11" ht="14.4" customHeight="1" x14ac:dyDescent="0.3">
      <c r="A419" s="831" t="s">
        <v>566</v>
      </c>
      <c r="B419" s="832" t="s">
        <v>567</v>
      </c>
      <c r="C419" s="835" t="s">
        <v>595</v>
      </c>
      <c r="D419" s="863" t="s">
        <v>596</v>
      </c>
      <c r="E419" s="835" t="s">
        <v>2609</v>
      </c>
      <c r="F419" s="863" t="s">
        <v>2610</v>
      </c>
      <c r="G419" s="835" t="s">
        <v>2723</v>
      </c>
      <c r="H419" s="835" t="s">
        <v>2724</v>
      </c>
      <c r="I419" s="849">
        <v>552</v>
      </c>
      <c r="J419" s="849">
        <v>1</v>
      </c>
      <c r="K419" s="850">
        <v>552</v>
      </c>
    </row>
    <row r="420" spans="1:11" ht="14.4" customHeight="1" x14ac:dyDescent="0.3">
      <c r="A420" s="831" t="s">
        <v>566</v>
      </c>
      <c r="B420" s="832" t="s">
        <v>567</v>
      </c>
      <c r="C420" s="835" t="s">
        <v>595</v>
      </c>
      <c r="D420" s="863" t="s">
        <v>596</v>
      </c>
      <c r="E420" s="835" t="s">
        <v>2609</v>
      </c>
      <c r="F420" s="863" t="s">
        <v>2610</v>
      </c>
      <c r="G420" s="835" t="s">
        <v>2725</v>
      </c>
      <c r="H420" s="835" t="s">
        <v>2726</v>
      </c>
      <c r="I420" s="849">
        <v>552</v>
      </c>
      <c r="J420" s="849">
        <v>2</v>
      </c>
      <c r="K420" s="850">
        <v>1104</v>
      </c>
    </row>
    <row r="421" spans="1:11" ht="14.4" customHeight="1" x14ac:dyDescent="0.3">
      <c r="A421" s="831" t="s">
        <v>566</v>
      </c>
      <c r="B421" s="832" t="s">
        <v>567</v>
      </c>
      <c r="C421" s="835" t="s">
        <v>595</v>
      </c>
      <c r="D421" s="863" t="s">
        <v>596</v>
      </c>
      <c r="E421" s="835" t="s">
        <v>2609</v>
      </c>
      <c r="F421" s="863" t="s">
        <v>2610</v>
      </c>
      <c r="G421" s="835" t="s">
        <v>2727</v>
      </c>
      <c r="H421" s="835" t="s">
        <v>2728</v>
      </c>
      <c r="I421" s="849">
        <v>552</v>
      </c>
      <c r="J421" s="849">
        <v>4</v>
      </c>
      <c r="K421" s="850">
        <v>2208</v>
      </c>
    </row>
    <row r="422" spans="1:11" ht="14.4" customHeight="1" x14ac:dyDescent="0.3">
      <c r="A422" s="831" t="s">
        <v>566</v>
      </c>
      <c r="B422" s="832" t="s">
        <v>567</v>
      </c>
      <c r="C422" s="835" t="s">
        <v>595</v>
      </c>
      <c r="D422" s="863" t="s">
        <v>596</v>
      </c>
      <c r="E422" s="835" t="s">
        <v>2609</v>
      </c>
      <c r="F422" s="863" t="s">
        <v>2610</v>
      </c>
      <c r="G422" s="835" t="s">
        <v>2729</v>
      </c>
      <c r="H422" s="835" t="s">
        <v>2730</v>
      </c>
      <c r="I422" s="849">
        <v>1426</v>
      </c>
      <c r="J422" s="849">
        <v>14</v>
      </c>
      <c r="K422" s="850">
        <v>19964</v>
      </c>
    </row>
    <row r="423" spans="1:11" ht="14.4" customHeight="1" x14ac:dyDescent="0.3">
      <c r="A423" s="831" t="s">
        <v>566</v>
      </c>
      <c r="B423" s="832" t="s">
        <v>567</v>
      </c>
      <c r="C423" s="835" t="s">
        <v>595</v>
      </c>
      <c r="D423" s="863" t="s">
        <v>596</v>
      </c>
      <c r="E423" s="835" t="s">
        <v>2609</v>
      </c>
      <c r="F423" s="863" t="s">
        <v>2610</v>
      </c>
      <c r="G423" s="835" t="s">
        <v>2731</v>
      </c>
      <c r="H423" s="835" t="s">
        <v>2732</v>
      </c>
      <c r="I423" s="849">
        <v>8320.25</v>
      </c>
      <c r="J423" s="849">
        <v>2</v>
      </c>
      <c r="K423" s="850">
        <v>16640.5</v>
      </c>
    </row>
    <row r="424" spans="1:11" ht="14.4" customHeight="1" x14ac:dyDescent="0.3">
      <c r="A424" s="831" t="s">
        <v>566</v>
      </c>
      <c r="B424" s="832" t="s">
        <v>567</v>
      </c>
      <c r="C424" s="835" t="s">
        <v>595</v>
      </c>
      <c r="D424" s="863" t="s">
        <v>596</v>
      </c>
      <c r="E424" s="835" t="s">
        <v>2609</v>
      </c>
      <c r="F424" s="863" t="s">
        <v>2610</v>
      </c>
      <c r="G424" s="835" t="s">
        <v>2733</v>
      </c>
      <c r="H424" s="835" t="s">
        <v>2734</v>
      </c>
      <c r="I424" s="849">
        <v>8320.25</v>
      </c>
      <c r="J424" s="849">
        <v>2</v>
      </c>
      <c r="K424" s="850">
        <v>16640.5</v>
      </c>
    </row>
    <row r="425" spans="1:11" ht="14.4" customHeight="1" x14ac:dyDescent="0.3">
      <c r="A425" s="831" t="s">
        <v>566</v>
      </c>
      <c r="B425" s="832" t="s">
        <v>567</v>
      </c>
      <c r="C425" s="835" t="s">
        <v>595</v>
      </c>
      <c r="D425" s="863" t="s">
        <v>596</v>
      </c>
      <c r="E425" s="835" t="s">
        <v>2609</v>
      </c>
      <c r="F425" s="863" t="s">
        <v>2610</v>
      </c>
      <c r="G425" s="835" t="s">
        <v>2735</v>
      </c>
      <c r="H425" s="835" t="s">
        <v>2736</v>
      </c>
      <c r="I425" s="849">
        <v>8320.25</v>
      </c>
      <c r="J425" s="849">
        <v>4</v>
      </c>
      <c r="K425" s="850">
        <v>33281</v>
      </c>
    </row>
    <row r="426" spans="1:11" ht="14.4" customHeight="1" x14ac:dyDescent="0.3">
      <c r="A426" s="831" t="s">
        <v>566</v>
      </c>
      <c r="B426" s="832" t="s">
        <v>567</v>
      </c>
      <c r="C426" s="835" t="s">
        <v>595</v>
      </c>
      <c r="D426" s="863" t="s">
        <v>596</v>
      </c>
      <c r="E426" s="835" t="s">
        <v>2609</v>
      </c>
      <c r="F426" s="863" t="s">
        <v>2610</v>
      </c>
      <c r="G426" s="835" t="s">
        <v>2737</v>
      </c>
      <c r="H426" s="835" t="s">
        <v>2738</v>
      </c>
      <c r="I426" s="849">
        <v>8320.25</v>
      </c>
      <c r="J426" s="849">
        <v>4</v>
      </c>
      <c r="K426" s="850">
        <v>33281</v>
      </c>
    </row>
    <row r="427" spans="1:11" ht="14.4" customHeight="1" x14ac:dyDescent="0.3">
      <c r="A427" s="831" t="s">
        <v>566</v>
      </c>
      <c r="B427" s="832" t="s">
        <v>567</v>
      </c>
      <c r="C427" s="835" t="s">
        <v>595</v>
      </c>
      <c r="D427" s="863" t="s">
        <v>596</v>
      </c>
      <c r="E427" s="835" t="s">
        <v>2609</v>
      </c>
      <c r="F427" s="863" t="s">
        <v>2610</v>
      </c>
      <c r="G427" s="835" t="s">
        <v>2739</v>
      </c>
      <c r="H427" s="835" t="s">
        <v>2740</v>
      </c>
      <c r="I427" s="849">
        <v>8320.25</v>
      </c>
      <c r="J427" s="849">
        <v>12</v>
      </c>
      <c r="K427" s="850">
        <v>99843</v>
      </c>
    </row>
    <row r="428" spans="1:11" ht="14.4" customHeight="1" x14ac:dyDescent="0.3">
      <c r="A428" s="831" t="s">
        <v>566</v>
      </c>
      <c r="B428" s="832" t="s">
        <v>567</v>
      </c>
      <c r="C428" s="835" t="s">
        <v>595</v>
      </c>
      <c r="D428" s="863" t="s">
        <v>596</v>
      </c>
      <c r="E428" s="835" t="s">
        <v>2609</v>
      </c>
      <c r="F428" s="863" t="s">
        <v>2610</v>
      </c>
      <c r="G428" s="835" t="s">
        <v>2741</v>
      </c>
      <c r="H428" s="835" t="s">
        <v>2742</v>
      </c>
      <c r="I428" s="849">
        <v>1454.75</v>
      </c>
      <c r="J428" s="849">
        <v>24</v>
      </c>
      <c r="K428" s="850">
        <v>34914</v>
      </c>
    </row>
    <row r="429" spans="1:11" ht="14.4" customHeight="1" x14ac:dyDescent="0.3">
      <c r="A429" s="831" t="s">
        <v>566</v>
      </c>
      <c r="B429" s="832" t="s">
        <v>567</v>
      </c>
      <c r="C429" s="835" t="s">
        <v>595</v>
      </c>
      <c r="D429" s="863" t="s">
        <v>596</v>
      </c>
      <c r="E429" s="835" t="s">
        <v>2609</v>
      </c>
      <c r="F429" s="863" t="s">
        <v>2610</v>
      </c>
      <c r="G429" s="835" t="s">
        <v>2743</v>
      </c>
      <c r="H429" s="835" t="s">
        <v>2744</v>
      </c>
      <c r="I429" s="849">
        <v>552</v>
      </c>
      <c r="J429" s="849">
        <v>34</v>
      </c>
      <c r="K429" s="850">
        <v>18768</v>
      </c>
    </row>
    <row r="430" spans="1:11" ht="14.4" customHeight="1" x14ac:dyDescent="0.3">
      <c r="A430" s="831" t="s">
        <v>566</v>
      </c>
      <c r="B430" s="832" t="s">
        <v>567</v>
      </c>
      <c r="C430" s="835" t="s">
        <v>595</v>
      </c>
      <c r="D430" s="863" t="s">
        <v>596</v>
      </c>
      <c r="E430" s="835" t="s">
        <v>2609</v>
      </c>
      <c r="F430" s="863" t="s">
        <v>2610</v>
      </c>
      <c r="G430" s="835" t="s">
        <v>2745</v>
      </c>
      <c r="H430" s="835" t="s">
        <v>2746</v>
      </c>
      <c r="I430" s="849">
        <v>0.51999998092651367</v>
      </c>
      <c r="J430" s="849">
        <v>2</v>
      </c>
      <c r="K430" s="850">
        <v>1.0399999618530273</v>
      </c>
    </row>
    <row r="431" spans="1:11" ht="14.4" customHeight="1" x14ac:dyDescent="0.3">
      <c r="A431" s="831" t="s">
        <v>566</v>
      </c>
      <c r="B431" s="832" t="s">
        <v>567</v>
      </c>
      <c r="C431" s="835" t="s">
        <v>595</v>
      </c>
      <c r="D431" s="863" t="s">
        <v>596</v>
      </c>
      <c r="E431" s="835" t="s">
        <v>2609</v>
      </c>
      <c r="F431" s="863" t="s">
        <v>2610</v>
      </c>
      <c r="G431" s="835" t="s">
        <v>2747</v>
      </c>
      <c r="H431" s="835" t="s">
        <v>2748</v>
      </c>
      <c r="I431" s="849">
        <v>15747</v>
      </c>
      <c r="J431" s="849">
        <v>11</v>
      </c>
      <c r="K431" s="850">
        <v>173217</v>
      </c>
    </row>
    <row r="432" spans="1:11" ht="14.4" customHeight="1" x14ac:dyDescent="0.3">
      <c r="A432" s="831" t="s">
        <v>566</v>
      </c>
      <c r="B432" s="832" t="s">
        <v>567</v>
      </c>
      <c r="C432" s="835" t="s">
        <v>595</v>
      </c>
      <c r="D432" s="863" t="s">
        <v>596</v>
      </c>
      <c r="E432" s="835" t="s">
        <v>2609</v>
      </c>
      <c r="F432" s="863" t="s">
        <v>2610</v>
      </c>
      <c r="G432" s="835" t="s">
        <v>2749</v>
      </c>
      <c r="H432" s="835" t="s">
        <v>2750</v>
      </c>
      <c r="I432" s="849">
        <v>51842</v>
      </c>
      <c r="J432" s="849">
        <v>2</v>
      </c>
      <c r="K432" s="850">
        <v>103684</v>
      </c>
    </row>
    <row r="433" spans="1:11" ht="14.4" customHeight="1" x14ac:dyDescent="0.3">
      <c r="A433" s="831" t="s">
        <v>566</v>
      </c>
      <c r="B433" s="832" t="s">
        <v>567</v>
      </c>
      <c r="C433" s="835" t="s">
        <v>595</v>
      </c>
      <c r="D433" s="863" t="s">
        <v>596</v>
      </c>
      <c r="E433" s="835" t="s">
        <v>2609</v>
      </c>
      <c r="F433" s="863" t="s">
        <v>2610</v>
      </c>
      <c r="G433" s="835" t="s">
        <v>2751</v>
      </c>
      <c r="H433" s="835" t="s">
        <v>2752</v>
      </c>
      <c r="I433" s="849">
        <v>51842</v>
      </c>
      <c r="J433" s="849">
        <v>1</v>
      </c>
      <c r="K433" s="850">
        <v>51842</v>
      </c>
    </row>
    <row r="434" spans="1:11" ht="14.4" customHeight="1" x14ac:dyDescent="0.3">
      <c r="A434" s="831" t="s">
        <v>566</v>
      </c>
      <c r="B434" s="832" t="s">
        <v>567</v>
      </c>
      <c r="C434" s="835" t="s">
        <v>595</v>
      </c>
      <c r="D434" s="863" t="s">
        <v>596</v>
      </c>
      <c r="E434" s="835" t="s">
        <v>2609</v>
      </c>
      <c r="F434" s="863" t="s">
        <v>2610</v>
      </c>
      <c r="G434" s="835" t="s">
        <v>2753</v>
      </c>
      <c r="H434" s="835" t="s">
        <v>2754</v>
      </c>
      <c r="I434" s="849">
        <v>51842</v>
      </c>
      <c r="J434" s="849">
        <v>2</v>
      </c>
      <c r="K434" s="850">
        <v>103684</v>
      </c>
    </row>
    <row r="435" spans="1:11" ht="14.4" customHeight="1" x14ac:dyDescent="0.3">
      <c r="A435" s="831" t="s">
        <v>566</v>
      </c>
      <c r="B435" s="832" t="s">
        <v>567</v>
      </c>
      <c r="C435" s="835" t="s">
        <v>595</v>
      </c>
      <c r="D435" s="863" t="s">
        <v>596</v>
      </c>
      <c r="E435" s="835" t="s">
        <v>2609</v>
      </c>
      <c r="F435" s="863" t="s">
        <v>2610</v>
      </c>
      <c r="G435" s="835" t="s">
        <v>2755</v>
      </c>
      <c r="H435" s="835" t="s">
        <v>2756</v>
      </c>
      <c r="I435" s="849">
        <v>51842</v>
      </c>
      <c r="J435" s="849">
        <v>2</v>
      </c>
      <c r="K435" s="850">
        <v>103684</v>
      </c>
    </row>
    <row r="436" spans="1:11" ht="14.4" customHeight="1" x14ac:dyDescent="0.3">
      <c r="A436" s="831" t="s">
        <v>566</v>
      </c>
      <c r="B436" s="832" t="s">
        <v>567</v>
      </c>
      <c r="C436" s="835" t="s">
        <v>595</v>
      </c>
      <c r="D436" s="863" t="s">
        <v>596</v>
      </c>
      <c r="E436" s="835" t="s">
        <v>2609</v>
      </c>
      <c r="F436" s="863" t="s">
        <v>2610</v>
      </c>
      <c r="G436" s="835" t="s">
        <v>2757</v>
      </c>
      <c r="H436" s="835" t="s">
        <v>2758</v>
      </c>
      <c r="I436" s="849">
        <v>51842</v>
      </c>
      <c r="J436" s="849">
        <v>3</v>
      </c>
      <c r="K436" s="850">
        <v>155526</v>
      </c>
    </row>
    <row r="437" spans="1:11" ht="14.4" customHeight="1" x14ac:dyDescent="0.3">
      <c r="A437" s="831" t="s">
        <v>566</v>
      </c>
      <c r="B437" s="832" t="s">
        <v>567</v>
      </c>
      <c r="C437" s="835" t="s">
        <v>595</v>
      </c>
      <c r="D437" s="863" t="s">
        <v>596</v>
      </c>
      <c r="E437" s="835" t="s">
        <v>2609</v>
      </c>
      <c r="F437" s="863" t="s">
        <v>2610</v>
      </c>
      <c r="G437" s="835" t="s">
        <v>2759</v>
      </c>
      <c r="H437" s="835" t="s">
        <v>2760</v>
      </c>
      <c r="I437" s="849">
        <v>51842</v>
      </c>
      <c r="J437" s="849">
        <v>3</v>
      </c>
      <c r="K437" s="850">
        <v>155526</v>
      </c>
    </row>
    <row r="438" spans="1:11" ht="14.4" customHeight="1" x14ac:dyDescent="0.3">
      <c r="A438" s="831" t="s">
        <v>566</v>
      </c>
      <c r="B438" s="832" t="s">
        <v>567</v>
      </c>
      <c r="C438" s="835" t="s">
        <v>595</v>
      </c>
      <c r="D438" s="863" t="s">
        <v>596</v>
      </c>
      <c r="E438" s="835" t="s">
        <v>2609</v>
      </c>
      <c r="F438" s="863" t="s">
        <v>2610</v>
      </c>
      <c r="G438" s="835" t="s">
        <v>2761</v>
      </c>
      <c r="H438" s="835" t="s">
        <v>2762</v>
      </c>
      <c r="I438" s="849">
        <v>51842</v>
      </c>
      <c r="J438" s="849">
        <v>1</v>
      </c>
      <c r="K438" s="850">
        <v>51842</v>
      </c>
    </row>
    <row r="439" spans="1:11" ht="14.4" customHeight="1" x14ac:dyDescent="0.3">
      <c r="A439" s="831" t="s">
        <v>566</v>
      </c>
      <c r="B439" s="832" t="s">
        <v>567</v>
      </c>
      <c r="C439" s="835" t="s">
        <v>595</v>
      </c>
      <c r="D439" s="863" t="s">
        <v>596</v>
      </c>
      <c r="E439" s="835" t="s">
        <v>2609</v>
      </c>
      <c r="F439" s="863" t="s">
        <v>2610</v>
      </c>
      <c r="G439" s="835" t="s">
        <v>2763</v>
      </c>
      <c r="H439" s="835" t="s">
        <v>2764</v>
      </c>
      <c r="I439" s="849">
        <v>552</v>
      </c>
      <c r="J439" s="849">
        <v>10</v>
      </c>
      <c r="K439" s="850">
        <v>5520</v>
      </c>
    </row>
    <row r="440" spans="1:11" ht="14.4" customHeight="1" x14ac:dyDescent="0.3">
      <c r="A440" s="831" t="s">
        <v>566</v>
      </c>
      <c r="B440" s="832" t="s">
        <v>567</v>
      </c>
      <c r="C440" s="835" t="s">
        <v>595</v>
      </c>
      <c r="D440" s="863" t="s">
        <v>596</v>
      </c>
      <c r="E440" s="835" t="s">
        <v>2609</v>
      </c>
      <c r="F440" s="863" t="s">
        <v>2610</v>
      </c>
      <c r="G440" s="835" t="s">
        <v>2765</v>
      </c>
      <c r="H440" s="835" t="s">
        <v>2766</v>
      </c>
      <c r="I440" s="849">
        <v>552</v>
      </c>
      <c r="J440" s="849">
        <v>20</v>
      </c>
      <c r="K440" s="850">
        <v>11040</v>
      </c>
    </row>
    <row r="441" spans="1:11" ht="14.4" customHeight="1" x14ac:dyDescent="0.3">
      <c r="A441" s="831" t="s">
        <v>566</v>
      </c>
      <c r="B441" s="832" t="s">
        <v>567</v>
      </c>
      <c r="C441" s="835" t="s">
        <v>595</v>
      </c>
      <c r="D441" s="863" t="s">
        <v>596</v>
      </c>
      <c r="E441" s="835" t="s">
        <v>2609</v>
      </c>
      <c r="F441" s="863" t="s">
        <v>2610</v>
      </c>
      <c r="G441" s="835" t="s">
        <v>2767</v>
      </c>
      <c r="H441" s="835" t="s">
        <v>2768</v>
      </c>
      <c r="I441" s="849">
        <v>2645</v>
      </c>
      <c r="J441" s="849">
        <v>2</v>
      </c>
      <c r="K441" s="850">
        <v>5290</v>
      </c>
    </row>
    <row r="442" spans="1:11" ht="14.4" customHeight="1" x14ac:dyDescent="0.3">
      <c r="A442" s="831" t="s">
        <v>566</v>
      </c>
      <c r="B442" s="832" t="s">
        <v>567</v>
      </c>
      <c r="C442" s="835" t="s">
        <v>595</v>
      </c>
      <c r="D442" s="863" t="s">
        <v>596</v>
      </c>
      <c r="E442" s="835" t="s">
        <v>2609</v>
      </c>
      <c r="F442" s="863" t="s">
        <v>2610</v>
      </c>
      <c r="G442" s="835" t="s">
        <v>2769</v>
      </c>
      <c r="H442" s="835" t="s">
        <v>2770</v>
      </c>
      <c r="I442" s="849">
        <v>45885</v>
      </c>
      <c r="J442" s="849">
        <v>2</v>
      </c>
      <c r="K442" s="850">
        <v>91770</v>
      </c>
    </row>
    <row r="443" spans="1:11" ht="14.4" customHeight="1" x14ac:dyDescent="0.3">
      <c r="A443" s="831" t="s">
        <v>566</v>
      </c>
      <c r="B443" s="832" t="s">
        <v>567</v>
      </c>
      <c r="C443" s="835" t="s">
        <v>595</v>
      </c>
      <c r="D443" s="863" t="s">
        <v>596</v>
      </c>
      <c r="E443" s="835" t="s">
        <v>2609</v>
      </c>
      <c r="F443" s="863" t="s">
        <v>2610</v>
      </c>
      <c r="G443" s="835" t="s">
        <v>2771</v>
      </c>
      <c r="H443" s="835" t="s">
        <v>2772</v>
      </c>
      <c r="I443" s="849">
        <v>2645</v>
      </c>
      <c r="J443" s="849">
        <v>2</v>
      </c>
      <c r="K443" s="850">
        <v>5290</v>
      </c>
    </row>
    <row r="444" spans="1:11" ht="14.4" customHeight="1" x14ac:dyDescent="0.3">
      <c r="A444" s="831" t="s">
        <v>566</v>
      </c>
      <c r="B444" s="832" t="s">
        <v>567</v>
      </c>
      <c r="C444" s="835" t="s">
        <v>595</v>
      </c>
      <c r="D444" s="863" t="s">
        <v>596</v>
      </c>
      <c r="E444" s="835" t="s">
        <v>2609</v>
      </c>
      <c r="F444" s="863" t="s">
        <v>2610</v>
      </c>
      <c r="G444" s="835" t="s">
        <v>2773</v>
      </c>
      <c r="H444" s="835" t="s">
        <v>2774</v>
      </c>
      <c r="I444" s="849">
        <v>51175</v>
      </c>
      <c r="J444" s="849">
        <v>4</v>
      </c>
      <c r="K444" s="850">
        <v>204700</v>
      </c>
    </row>
    <row r="445" spans="1:11" ht="14.4" customHeight="1" x14ac:dyDescent="0.3">
      <c r="A445" s="831" t="s">
        <v>566</v>
      </c>
      <c r="B445" s="832" t="s">
        <v>567</v>
      </c>
      <c r="C445" s="835" t="s">
        <v>595</v>
      </c>
      <c r="D445" s="863" t="s">
        <v>596</v>
      </c>
      <c r="E445" s="835" t="s">
        <v>2609</v>
      </c>
      <c r="F445" s="863" t="s">
        <v>2610</v>
      </c>
      <c r="G445" s="835" t="s">
        <v>2775</v>
      </c>
      <c r="H445" s="835" t="s">
        <v>2776</v>
      </c>
      <c r="I445" s="849">
        <v>0.12999999523162842</v>
      </c>
      <c r="J445" s="849">
        <v>1</v>
      </c>
      <c r="K445" s="850">
        <v>0.12999999523162842</v>
      </c>
    </row>
    <row r="446" spans="1:11" ht="14.4" customHeight="1" x14ac:dyDescent="0.3">
      <c r="A446" s="831" t="s">
        <v>566</v>
      </c>
      <c r="B446" s="832" t="s">
        <v>567</v>
      </c>
      <c r="C446" s="835" t="s">
        <v>595</v>
      </c>
      <c r="D446" s="863" t="s">
        <v>596</v>
      </c>
      <c r="E446" s="835" t="s">
        <v>2609</v>
      </c>
      <c r="F446" s="863" t="s">
        <v>2610</v>
      </c>
      <c r="G446" s="835" t="s">
        <v>2777</v>
      </c>
      <c r="H446" s="835" t="s">
        <v>2778</v>
      </c>
      <c r="I446" s="849">
        <v>0.64999997615814209</v>
      </c>
      <c r="J446" s="849">
        <v>2</v>
      </c>
      <c r="K446" s="850">
        <v>1.2899999618530273</v>
      </c>
    </row>
    <row r="447" spans="1:11" ht="14.4" customHeight="1" x14ac:dyDescent="0.3">
      <c r="A447" s="831" t="s">
        <v>566</v>
      </c>
      <c r="B447" s="832" t="s">
        <v>567</v>
      </c>
      <c r="C447" s="835" t="s">
        <v>595</v>
      </c>
      <c r="D447" s="863" t="s">
        <v>596</v>
      </c>
      <c r="E447" s="835" t="s">
        <v>2609</v>
      </c>
      <c r="F447" s="863" t="s">
        <v>2610</v>
      </c>
      <c r="G447" s="835" t="s">
        <v>2779</v>
      </c>
      <c r="H447" s="835" t="s">
        <v>2780</v>
      </c>
      <c r="I447" s="849">
        <v>0.63999998569488525</v>
      </c>
      <c r="J447" s="849">
        <v>3</v>
      </c>
      <c r="K447" s="850">
        <v>1.9299999475479126</v>
      </c>
    </row>
    <row r="448" spans="1:11" ht="14.4" customHeight="1" x14ac:dyDescent="0.3">
      <c r="A448" s="831" t="s">
        <v>566</v>
      </c>
      <c r="B448" s="832" t="s">
        <v>567</v>
      </c>
      <c r="C448" s="835" t="s">
        <v>595</v>
      </c>
      <c r="D448" s="863" t="s">
        <v>596</v>
      </c>
      <c r="E448" s="835" t="s">
        <v>2609</v>
      </c>
      <c r="F448" s="863" t="s">
        <v>2610</v>
      </c>
      <c r="G448" s="835" t="s">
        <v>2781</v>
      </c>
      <c r="H448" s="835" t="s">
        <v>2782</v>
      </c>
      <c r="I448" s="849">
        <v>0.64999997615814209</v>
      </c>
      <c r="J448" s="849">
        <v>2</v>
      </c>
      <c r="K448" s="850">
        <v>1.2899999618530273</v>
      </c>
    </row>
    <row r="449" spans="1:11" ht="14.4" customHeight="1" x14ac:dyDescent="0.3">
      <c r="A449" s="831" t="s">
        <v>566</v>
      </c>
      <c r="B449" s="832" t="s">
        <v>567</v>
      </c>
      <c r="C449" s="835" t="s">
        <v>595</v>
      </c>
      <c r="D449" s="863" t="s">
        <v>596</v>
      </c>
      <c r="E449" s="835" t="s">
        <v>2609</v>
      </c>
      <c r="F449" s="863" t="s">
        <v>2610</v>
      </c>
      <c r="G449" s="835" t="s">
        <v>2783</v>
      </c>
      <c r="H449" s="835" t="s">
        <v>2784</v>
      </c>
      <c r="I449" s="849">
        <v>0.10000000149011612</v>
      </c>
      <c r="J449" s="849">
        <v>7</v>
      </c>
      <c r="K449" s="850">
        <v>0.72000002861022949</v>
      </c>
    </row>
    <row r="450" spans="1:11" ht="14.4" customHeight="1" x14ac:dyDescent="0.3">
      <c r="A450" s="831" t="s">
        <v>566</v>
      </c>
      <c r="B450" s="832" t="s">
        <v>567</v>
      </c>
      <c r="C450" s="835" t="s">
        <v>595</v>
      </c>
      <c r="D450" s="863" t="s">
        <v>596</v>
      </c>
      <c r="E450" s="835" t="s">
        <v>2609</v>
      </c>
      <c r="F450" s="863" t="s">
        <v>2610</v>
      </c>
      <c r="G450" s="835" t="s">
        <v>2785</v>
      </c>
      <c r="H450" s="835" t="s">
        <v>2786</v>
      </c>
      <c r="I450" s="849">
        <v>473.45999145507812</v>
      </c>
      <c r="J450" s="849">
        <v>7</v>
      </c>
      <c r="K450" s="850">
        <v>3314.1899108886719</v>
      </c>
    </row>
    <row r="451" spans="1:11" ht="14.4" customHeight="1" x14ac:dyDescent="0.3">
      <c r="A451" s="831" t="s">
        <v>566</v>
      </c>
      <c r="B451" s="832" t="s">
        <v>567</v>
      </c>
      <c r="C451" s="835" t="s">
        <v>595</v>
      </c>
      <c r="D451" s="863" t="s">
        <v>596</v>
      </c>
      <c r="E451" s="835" t="s">
        <v>2609</v>
      </c>
      <c r="F451" s="863" t="s">
        <v>2610</v>
      </c>
      <c r="G451" s="835" t="s">
        <v>2787</v>
      </c>
      <c r="H451" s="835" t="s">
        <v>2788</v>
      </c>
      <c r="I451" s="849">
        <v>473.45999145507812</v>
      </c>
      <c r="J451" s="849">
        <v>4</v>
      </c>
      <c r="K451" s="850">
        <v>1893.8299560546875</v>
      </c>
    </row>
    <row r="452" spans="1:11" ht="14.4" customHeight="1" x14ac:dyDescent="0.3">
      <c r="A452" s="831" t="s">
        <v>566</v>
      </c>
      <c r="B452" s="832" t="s">
        <v>567</v>
      </c>
      <c r="C452" s="835" t="s">
        <v>595</v>
      </c>
      <c r="D452" s="863" t="s">
        <v>596</v>
      </c>
      <c r="E452" s="835" t="s">
        <v>2609</v>
      </c>
      <c r="F452" s="863" t="s">
        <v>2610</v>
      </c>
      <c r="G452" s="835" t="s">
        <v>2789</v>
      </c>
      <c r="H452" s="835" t="s">
        <v>2790</v>
      </c>
      <c r="I452" s="849">
        <v>426.11399230957034</v>
      </c>
      <c r="J452" s="849">
        <v>22</v>
      </c>
      <c r="K452" s="850">
        <v>10416.02976440452</v>
      </c>
    </row>
    <row r="453" spans="1:11" ht="14.4" customHeight="1" x14ac:dyDescent="0.3">
      <c r="A453" s="831" t="s">
        <v>566</v>
      </c>
      <c r="B453" s="832" t="s">
        <v>567</v>
      </c>
      <c r="C453" s="835" t="s">
        <v>595</v>
      </c>
      <c r="D453" s="863" t="s">
        <v>596</v>
      </c>
      <c r="E453" s="835" t="s">
        <v>2609</v>
      </c>
      <c r="F453" s="863" t="s">
        <v>2610</v>
      </c>
      <c r="G453" s="835" t="s">
        <v>2791</v>
      </c>
      <c r="H453" s="835" t="s">
        <v>2792</v>
      </c>
      <c r="I453" s="849">
        <v>473.45999145507812</v>
      </c>
      <c r="J453" s="849">
        <v>8</v>
      </c>
      <c r="K453" s="850">
        <v>3787.639892578125</v>
      </c>
    </row>
    <row r="454" spans="1:11" ht="14.4" customHeight="1" x14ac:dyDescent="0.3">
      <c r="A454" s="831" t="s">
        <v>566</v>
      </c>
      <c r="B454" s="832" t="s">
        <v>567</v>
      </c>
      <c r="C454" s="835" t="s">
        <v>595</v>
      </c>
      <c r="D454" s="863" t="s">
        <v>596</v>
      </c>
      <c r="E454" s="835" t="s">
        <v>2609</v>
      </c>
      <c r="F454" s="863" t="s">
        <v>2610</v>
      </c>
      <c r="G454" s="835" t="s">
        <v>2793</v>
      </c>
      <c r="H454" s="835" t="s">
        <v>2794</v>
      </c>
      <c r="I454" s="849">
        <v>473.45999145507812</v>
      </c>
      <c r="J454" s="849">
        <v>16</v>
      </c>
      <c r="K454" s="850">
        <v>7575.2898559570312</v>
      </c>
    </row>
    <row r="455" spans="1:11" ht="14.4" customHeight="1" x14ac:dyDescent="0.3">
      <c r="A455" s="831" t="s">
        <v>566</v>
      </c>
      <c r="B455" s="832" t="s">
        <v>567</v>
      </c>
      <c r="C455" s="835" t="s">
        <v>595</v>
      </c>
      <c r="D455" s="863" t="s">
        <v>596</v>
      </c>
      <c r="E455" s="835" t="s">
        <v>2609</v>
      </c>
      <c r="F455" s="863" t="s">
        <v>2610</v>
      </c>
      <c r="G455" s="835" t="s">
        <v>2795</v>
      </c>
      <c r="H455" s="835" t="s">
        <v>2796</v>
      </c>
      <c r="I455" s="849">
        <v>473.45999145507812</v>
      </c>
      <c r="J455" s="849">
        <v>1</v>
      </c>
      <c r="K455" s="850">
        <v>473.45999145507812</v>
      </c>
    </row>
    <row r="456" spans="1:11" ht="14.4" customHeight="1" x14ac:dyDescent="0.3">
      <c r="A456" s="831" t="s">
        <v>566</v>
      </c>
      <c r="B456" s="832" t="s">
        <v>567</v>
      </c>
      <c r="C456" s="835" t="s">
        <v>595</v>
      </c>
      <c r="D456" s="863" t="s">
        <v>596</v>
      </c>
      <c r="E456" s="835" t="s">
        <v>2609</v>
      </c>
      <c r="F456" s="863" t="s">
        <v>2610</v>
      </c>
      <c r="G456" s="835" t="s">
        <v>2797</v>
      </c>
      <c r="H456" s="835" t="s">
        <v>2798</v>
      </c>
      <c r="I456" s="849">
        <v>473.45999145507812</v>
      </c>
      <c r="J456" s="849">
        <v>3</v>
      </c>
      <c r="K456" s="850">
        <v>1420.3699951171875</v>
      </c>
    </row>
    <row r="457" spans="1:11" ht="14.4" customHeight="1" x14ac:dyDescent="0.3">
      <c r="A457" s="831" t="s">
        <v>566</v>
      </c>
      <c r="B457" s="832" t="s">
        <v>567</v>
      </c>
      <c r="C457" s="835" t="s">
        <v>595</v>
      </c>
      <c r="D457" s="863" t="s">
        <v>596</v>
      </c>
      <c r="E457" s="835" t="s">
        <v>2609</v>
      </c>
      <c r="F457" s="863" t="s">
        <v>2610</v>
      </c>
      <c r="G457" s="835" t="s">
        <v>2799</v>
      </c>
      <c r="H457" s="835" t="s">
        <v>2800</v>
      </c>
      <c r="I457" s="849">
        <v>473.45999145507812</v>
      </c>
      <c r="J457" s="849">
        <v>1</v>
      </c>
      <c r="K457" s="850">
        <v>473.45999145507812</v>
      </c>
    </row>
    <row r="458" spans="1:11" ht="14.4" customHeight="1" x14ac:dyDescent="0.3">
      <c r="A458" s="831" t="s">
        <v>566</v>
      </c>
      <c r="B458" s="832" t="s">
        <v>567</v>
      </c>
      <c r="C458" s="835" t="s">
        <v>595</v>
      </c>
      <c r="D458" s="863" t="s">
        <v>596</v>
      </c>
      <c r="E458" s="835" t="s">
        <v>2609</v>
      </c>
      <c r="F458" s="863" t="s">
        <v>2610</v>
      </c>
      <c r="G458" s="835" t="s">
        <v>2801</v>
      </c>
      <c r="H458" s="835" t="s">
        <v>2802</v>
      </c>
      <c r="I458" s="849">
        <v>544.489990234375</v>
      </c>
      <c r="J458" s="849">
        <v>2</v>
      </c>
      <c r="K458" s="850">
        <v>1088.97998046875</v>
      </c>
    </row>
    <row r="459" spans="1:11" ht="14.4" customHeight="1" x14ac:dyDescent="0.3">
      <c r="A459" s="831" t="s">
        <v>566</v>
      </c>
      <c r="B459" s="832" t="s">
        <v>567</v>
      </c>
      <c r="C459" s="835" t="s">
        <v>595</v>
      </c>
      <c r="D459" s="863" t="s">
        <v>596</v>
      </c>
      <c r="E459" s="835" t="s">
        <v>2609</v>
      </c>
      <c r="F459" s="863" t="s">
        <v>2610</v>
      </c>
      <c r="G459" s="835" t="s">
        <v>2803</v>
      </c>
      <c r="H459" s="835" t="s">
        <v>2804</v>
      </c>
      <c r="I459" s="849">
        <v>544.489990234375</v>
      </c>
      <c r="J459" s="849">
        <v>2</v>
      </c>
      <c r="K459" s="850">
        <v>1088.97998046875</v>
      </c>
    </row>
    <row r="460" spans="1:11" ht="14.4" customHeight="1" x14ac:dyDescent="0.3">
      <c r="A460" s="831" t="s">
        <v>566</v>
      </c>
      <c r="B460" s="832" t="s">
        <v>567</v>
      </c>
      <c r="C460" s="835" t="s">
        <v>595</v>
      </c>
      <c r="D460" s="863" t="s">
        <v>596</v>
      </c>
      <c r="E460" s="835" t="s">
        <v>2609</v>
      </c>
      <c r="F460" s="863" t="s">
        <v>2610</v>
      </c>
      <c r="G460" s="835" t="s">
        <v>2805</v>
      </c>
      <c r="H460" s="835" t="s">
        <v>2806</v>
      </c>
      <c r="I460" s="849">
        <v>586.8499755859375</v>
      </c>
      <c r="J460" s="849">
        <v>1</v>
      </c>
      <c r="K460" s="850">
        <v>586.8499755859375</v>
      </c>
    </row>
    <row r="461" spans="1:11" ht="14.4" customHeight="1" x14ac:dyDescent="0.3">
      <c r="A461" s="831" t="s">
        <v>566</v>
      </c>
      <c r="B461" s="832" t="s">
        <v>567</v>
      </c>
      <c r="C461" s="835" t="s">
        <v>595</v>
      </c>
      <c r="D461" s="863" t="s">
        <v>596</v>
      </c>
      <c r="E461" s="835" t="s">
        <v>2609</v>
      </c>
      <c r="F461" s="863" t="s">
        <v>2610</v>
      </c>
      <c r="G461" s="835" t="s">
        <v>2807</v>
      </c>
      <c r="H461" s="835" t="s">
        <v>2808</v>
      </c>
      <c r="I461" s="849">
        <v>586.8499755859375</v>
      </c>
      <c r="J461" s="849">
        <v>1</v>
      </c>
      <c r="K461" s="850">
        <v>586.8499755859375</v>
      </c>
    </row>
    <row r="462" spans="1:11" ht="14.4" customHeight="1" x14ac:dyDescent="0.3">
      <c r="A462" s="831" t="s">
        <v>566</v>
      </c>
      <c r="B462" s="832" t="s">
        <v>567</v>
      </c>
      <c r="C462" s="835" t="s">
        <v>595</v>
      </c>
      <c r="D462" s="863" t="s">
        <v>596</v>
      </c>
      <c r="E462" s="835" t="s">
        <v>2609</v>
      </c>
      <c r="F462" s="863" t="s">
        <v>2610</v>
      </c>
      <c r="G462" s="835" t="s">
        <v>2809</v>
      </c>
      <c r="H462" s="835" t="s">
        <v>2810</v>
      </c>
      <c r="I462" s="849">
        <v>5186.5</v>
      </c>
      <c r="J462" s="849">
        <v>4</v>
      </c>
      <c r="K462" s="850">
        <v>20746</v>
      </c>
    </row>
    <row r="463" spans="1:11" ht="14.4" customHeight="1" x14ac:dyDescent="0.3">
      <c r="A463" s="831" t="s">
        <v>566</v>
      </c>
      <c r="B463" s="832" t="s">
        <v>567</v>
      </c>
      <c r="C463" s="835" t="s">
        <v>595</v>
      </c>
      <c r="D463" s="863" t="s">
        <v>596</v>
      </c>
      <c r="E463" s="835" t="s">
        <v>2609</v>
      </c>
      <c r="F463" s="863" t="s">
        <v>2610</v>
      </c>
      <c r="G463" s="835" t="s">
        <v>2811</v>
      </c>
      <c r="H463" s="835" t="s">
        <v>2812</v>
      </c>
      <c r="I463" s="849">
        <v>5186.5</v>
      </c>
      <c r="J463" s="849">
        <v>1</v>
      </c>
      <c r="K463" s="850">
        <v>5186.5</v>
      </c>
    </row>
    <row r="464" spans="1:11" ht="14.4" customHeight="1" x14ac:dyDescent="0.3">
      <c r="A464" s="831" t="s">
        <v>566</v>
      </c>
      <c r="B464" s="832" t="s">
        <v>567</v>
      </c>
      <c r="C464" s="835" t="s">
        <v>595</v>
      </c>
      <c r="D464" s="863" t="s">
        <v>596</v>
      </c>
      <c r="E464" s="835" t="s">
        <v>2609</v>
      </c>
      <c r="F464" s="863" t="s">
        <v>2610</v>
      </c>
      <c r="G464" s="835" t="s">
        <v>2813</v>
      </c>
      <c r="H464" s="835" t="s">
        <v>2814</v>
      </c>
      <c r="I464" s="849">
        <v>5186.5</v>
      </c>
      <c r="J464" s="849">
        <v>1</v>
      </c>
      <c r="K464" s="850">
        <v>5186.5</v>
      </c>
    </row>
    <row r="465" spans="1:11" ht="14.4" customHeight="1" x14ac:dyDescent="0.3">
      <c r="A465" s="831" t="s">
        <v>566</v>
      </c>
      <c r="B465" s="832" t="s">
        <v>567</v>
      </c>
      <c r="C465" s="835" t="s">
        <v>595</v>
      </c>
      <c r="D465" s="863" t="s">
        <v>596</v>
      </c>
      <c r="E465" s="835" t="s">
        <v>2609</v>
      </c>
      <c r="F465" s="863" t="s">
        <v>2610</v>
      </c>
      <c r="G465" s="835" t="s">
        <v>2815</v>
      </c>
      <c r="H465" s="835" t="s">
        <v>2816</v>
      </c>
      <c r="I465" s="849">
        <v>5186.5</v>
      </c>
      <c r="J465" s="849">
        <v>2</v>
      </c>
      <c r="K465" s="850">
        <v>10373</v>
      </c>
    </row>
    <row r="466" spans="1:11" ht="14.4" customHeight="1" x14ac:dyDescent="0.3">
      <c r="A466" s="831" t="s">
        <v>566</v>
      </c>
      <c r="B466" s="832" t="s">
        <v>567</v>
      </c>
      <c r="C466" s="835" t="s">
        <v>595</v>
      </c>
      <c r="D466" s="863" t="s">
        <v>596</v>
      </c>
      <c r="E466" s="835" t="s">
        <v>2609</v>
      </c>
      <c r="F466" s="863" t="s">
        <v>2610</v>
      </c>
      <c r="G466" s="835" t="s">
        <v>2817</v>
      </c>
      <c r="H466" s="835" t="s">
        <v>2818</v>
      </c>
      <c r="I466" s="849">
        <v>5186.5</v>
      </c>
      <c r="J466" s="849">
        <v>2</v>
      </c>
      <c r="K466" s="850">
        <v>10373</v>
      </c>
    </row>
    <row r="467" spans="1:11" ht="14.4" customHeight="1" x14ac:dyDescent="0.3">
      <c r="A467" s="831" t="s">
        <v>566</v>
      </c>
      <c r="B467" s="832" t="s">
        <v>567</v>
      </c>
      <c r="C467" s="835" t="s">
        <v>595</v>
      </c>
      <c r="D467" s="863" t="s">
        <v>596</v>
      </c>
      <c r="E467" s="835" t="s">
        <v>2609</v>
      </c>
      <c r="F467" s="863" t="s">
        <v>2610</v>
      </c>
      <c r="G467" s="835" t="s">
        <v>2819</v>
      </c>
      <c r="H467" s="835" t="s">
        <v>2820</v>
      </c>
      <c r="I467" s="849">
        <v>5186.5</v>
      </c>
      <c r="J467" s="849">
        <v>4</v>
      </c>
      <c r="K467" s="850">
        <v>20746</v>
      </c>
    </row>
    <row r="468" spans="1:11" ht="14.4" customHeight="1" x14ac:dyDescent="0.3">
      <c r="A468" s="831" t="s">
        <v>566</v>
      </c>
      <c r="B468" s="832" t="s">
        <v>567</v>
      </c>
      <c r="C468" s="835" t="s">
        <v>595</v>
      </c>
      <c r="D468" s="863" t="s">
        <v>596</v>
      </c>
      <c r="E468" s="835" t="s">
        <v>2609</v>
      </c>
      <c r="F468" s="863" t="s">
        <v>2610</v>
      </c>
      <c r="G468" s="835" t="s">
        <v>2821</v>
      </c>
      <c r="H468" s="835" t="s">
        <v>2822</v>
      </c>
      <c r="I468" s="849">
        <v>5186.5</v>
      </c>
      <c r="J468" s="849">
        <v>2</v>
      </c>
      <c r="K468" s="850">
        <v>10373</v>
      </c>
    </row>
    <row r="469" spans="1:11" ht="14.4" customHeight="1" x14ac:dyDescent="0.3">
      <c r="A469" s="831" t="s">
        <v>566</v>
      </c>
      <c r="B469" s="832" t="s">
        <v>567</v>
      </c>
      <c r="C469" s="835" t="s">
        <v>595</v>
      </c>
      <c r="D469" s="863" t="s">
        <v>596</v>
      </c>
      <c r="E469" s="835" t="s">
        <v>2609</v>
      </c>
      <c r="F469" s="863" t="s">
        <v>2610</v>
      </c>
      <c r="G469" s="835" t="s">
        <v>2823</v>
      </c>
      <c r="H469" s="835" t="s">
        <v>2824</v>
      </c>
      <c r="I469" s="849">
        <v>5186.5</v>
      </c>
      <c r="J469" s="849">
        <v>50</v>
      </c>
      <c r="K469" s="850">
        <v>259325</v>
      </c>
    </row>
    <row r="470" spans="1:11" ht="14.4" customHeight="1" x14ac:dyDescent="0.3">
      <c r="A470" s="831" t="s">
        <v>566</v>
      </c>
      <c r="B470" s="832" t="s">
        <v>567</v>
      </c>
      <c r="C470" s="835" t="s">
        <v>595</v>
      </c>
      <c r="D470" s="863" t="s">
        <v>596</v>
      </c>
      <c r="E470" s="835" t="s">
        <v>2609</v>
      </c>
      <c r="F470" s="863" t="s">
        <v>2610</v>
      </c>
      <c r="G470" s="835" t="s">
        <v>2825</v>
      </c>
      <c r="H470" s="835" t="s">
        <v>2826</v>
      </c>
      <c r="I470" s="849">
        <v>5186.5</v>
      </c>
      <c r="J470" s="849">
        <v>5</v>
      </c>
      <c r="K470" s="850">
        <v>25932.5</v>
      </c>
    </row>
    <row r="471" spans="1:11" ht="14.4" customHeight="1" x14ac:dyDescent="0.3">
      <c r="A471" s="831" t="s">
        <v>566</v>
      </c>
      <c r="B471" s="832" t="s">
        <v>567</v>
      </c>
      <c r="C471" s="835" t="s">
        <v>595</v>
      </c>
      <c r="D471" s="863" t="s">
        <v>596</v>
      </c>
      <c r="E471" s="835" t="s">
        <v>2609</v>
      </c>
      <c r="F471" s="863" t="s">
        <v>2610</v>
      </c>
      <c r="G471" s="835" t="s">
        <v>2827</v>
      </c>
      <c r="H471" s="835" t="s">
        <v>2828</v>
      </c>
      <c r="I471" s="849">
        <v>5186.5</v>
      </c>
      <c r="J471" s="849">
        <v>2</v>
      </c>
      <c r="K471" s="850">
        <v>10373</v>
      </c>
    </row>
    <row r="472" spans="1:11" ht="14.4" customHeight="1" x14ac:dyDescent="0.3">
      <c r="A472" s="831" t="s">
        <v>566</v>
      </c>
      <c r="B472" s="832" t="s">
        <v>567</v>
      </c>
      <c r="C472" s="835" t="s">
        <v>595</v>
      </c>
      <c r="D472" s="863" t="s">
        <v>596</v>
      </c>
      <c r="E472" s="835" t="s">
        <v>2609</v>
      </c>
      <c r="F472" s="863" t="s">
        <v>2610</v>
      </c>
      <c r="G472" s="835" t="s">
        <v>2829</v>
      </c>
      <c r="H472" s="835" t="s">
        <v>2830</v>
      </c>
      <c r="I472" s="849">
        <v>5186.5</v>
      </c>
      <c r="J472" s="849">
        <v>8</v>
      </c>
      <c r="K472" s="850">
        <v>41492</v>
      </c>
    </row>
    <row r="473" spans="1:11" ht="14.4" customHeight="1" x14ac:dyDescent="0.3">
      <c r="A473" s="831" t="s">
        <v>566</v>
      </c>
      <c r="B473" s="832" t="s">
        <v>567</v>
      </c>
      <c r="C473" s="835" t="s">
        <v>595</v>
      </c>
      <c r="D473" s="863" t="s">
        <v>596</v>
      </c>
      <c r="E473" s="835" t="s">
        <v>2609</v>
      </c>
      <c r="F473" s="863" t="s">
        <v>2610</v>
      </c>
      <c r="G473" s="835" t="s">
        <v>2831</v>
      </c>
      <c r="H473" s="835" t="s">
        <v>2832</v>
      </c>
      <c r="I473" s="849">
        <v>5186.5</v>
      </c>
      <c r="J473" s="849">
        <v>14</v>
      </c>
      <c r="K473" s="850">
        <v>72611</v>
      </c>
    </row>
    <row r="474" spans="1:11" ht="14.4" customHeight="1" x14ac:dyDescent="0.3">
      <c r="A474" s="831" t="s">
        <v>566</v>
      </c>
      <c r="B474" s="832" t="s">
        <v>567</v>
      </c>
      <c r="C474" s="835" t="s">
        <v>595</v>
      </c>
      <c r="D474" s="863" t="s">
        <v>596</v>
      </c>
      <c r="E474" s="835" t="s">
        <v>2609</v>
      </c>
      <c r="F474" s="863" t="s">
        <v>2610</v>
      </c>
      <c r="G474" s="835" t="s">
        <v>2833</v>
      </c>
      <c r="H474" s="835" t="s">
        <v>2834</v>
      </c>
      <c r="I474" s="849">
        <v>5186.5</v>
      </c>
      <c r="J474" s="849">
        <v>12</v>
      </c>
      <c r="K474" s="850">
        <v>62238</v>
      </c>
    </row>
    <row r="475" spans="1:11" ht="14.4" customHeight="1" x14ac:dyDescent="0.3">
      <c r="A475" s="831" t="s">
        <v>566</v>
      </c>
      <c r="B475" s="832" t="s">
        <v>567</v>
      </c>
      <c r="C475" s="835" t="s">
        <v>595</v>
      </c>
      <c r="D475" s="863" t="s">
        <v>596</v>
      </c>
      <c r="E475" s="835" t="s">
        <v>2609</v>
      </c>
      <c r="F475" s="863" t="s">
        <v>2610</v>
      </c>
      <c r="G475" s="835" t="s">
        <v>2835</v>
      </c>
      <c r="H475" s="835" t="s">
        <v>2836</v>
      </c>
      <c r="I475" s="849">
        <v>5186.5</v>
      </c>
      <c r="J475" s="849">
        <v>8</v>
      </c>
      <c r="K475" s="850">
        <v>41492</v>
      </c>
    </row>
    <row r="476" spans="1:11" ht="14.4" customHeight="1" x14ac:dyDescent="0.3">
      <c r="A476" s="831" t="s">
        <v>566</v>
      </c>
      <c r="B476" s="832" t="s">
        <v>567</v>
      </c>
      <c r="C476" s="835" t="s">
        <v>595</v>
      </c>
      <c r="D476" s="863" t="s">
        <v>596</v>
      </c>
      <c r="E476" s="835" t="s">
        <v>2609</v>
      </c>
      <c r="F476" s="863" t="s">
        <v>2610</v>
      </c>
      <c r="G476" s="835" t="s">
        <v>2837</v>
      </c>
      <c r="H476" s="835" t="s">
        <v>2838</v>
      </c>
      <c r="I476" s="849">
        <v>5186.75</v>
      </c>
      <c r="J476" s="849">
        <v>5</v>
      </c>
      <c r="K476" s="850">
        <v>25933</v>
      </c>
    </row>
    <row r="477" spans="1:11" ht="14.4" customHeight="1" x14ac:dyDescent="0.3">
      <c r="A477" s="831" t="s">
        <v>566</v>
      </c>
      <c r="B477" s="832" t="s">
        <v>567</v>
      </c>
      <c r="C477" s="835" t="s">
        <v>595</v>
      </c>
      <c r="D477" s="863" t="s">
        <v>596</v>
      </c>
      <c r="E477" s="835" t="s">
        <v>2609</v>
      </c>
      <c r="F477" s="863" t="s">
        <v>2610</v>
      </c>
      <c r="G477" s="835" t="s">
        <v>2839</v>
      </c>
      <c r="H477" s="835" t="s">
        <v>2840</v>
      </c>
      <c r="I477" s="849">
        <v>5186.5</v>
      </c>
      <c r="J477" s="849">
        <v>46</v>
      </c>
      <c r="K477" s="850">
        <v>238579</v>
      </c>
    </row>
    <row r="478" spans="1:11" ht="14.4" customHeight="1" x14ac:dyDescent="0.3">
      <c r="A478" s="831" t="s">
        <v>566</v>
      </c>
      <c r="B478" s="832" t="s">
        <v>567</v>
      </c>
      <c r="C478" s="835" t="s">
        <v>595</v>
      </c>
      <c r="D478" s="863" t="s">
        <v>596</v>
      </c>
      <c r="E478" s="835" t="s">
        <v>2609</v>
      </c>
      <c r="F478" s="863" t="s">
        <v>2610</v>
      </c>
      <c r="G478" s="835" t="s">
        <v>2841</v>
      </c>
      <c r="H478" s="835" t="s">
        <v>2842</v>
      </c>
      <c r="I478" s="849">
        <v>5186.5</v>
      </c>
      <c r="J478" s="849">
        <v>109</v>
      </c>
      <c r="K478" s="850">
        <v>565328.5</v>
      </c>
    </row>
    <row r="479" spans="1:11" ht="14.4" customHeight="1" x14ac:dyDescent="0.3">
      <c r="A479" s="831" t="s">
        <v>566</v>
      </c>
      <c r="B479" s="832" t="s">
        <v>567</v>
      </c>
      <c r="C479" s="835" t="s">
        <v>595</v>
      </c>
      <c r="D479" s="863" t="s">
        <v>596</v>
      </c>
      <c r="E479" s="835" t="s">
        <v>2609</v>
      </c>
      <c r="F479" s="863" t="s">
        <v>2610</v>
      </c>
      <c r="G479" s="835" t="s">
        <v>2843</v>
      </c>
      <c r="H479" s="835" t="s">
        <v>2844</v>
      </c>
      <c r="I479" s="849">
        <v>5186.5</v>
      </c>
      <c r="J479" s="849">
        <v>100</v>
      </c>
      <c r="K479" s="850">
        <v>518650</v>
      </c>
    </row>
    <row r="480" spans="1:11" ht="14.4" customHeight="1" x14ac:dyDescent="0.3">
      <c r="A480" s="831" t="s">
        <v>566</v>
      </c>
      <c r="B480" s="832" t="s">
        <v>567</v>
      </c>
      <c r="C480" s="835" t="s">
        <v>595</v>
      </c>
      <c r="D480" s="863" t="s">
        <v>596</v>
      </c>
      <c r="E480" s="835" t="s">
        <v>2609</v>
      </c>
      <c r="F480" s="863" t="s">
        <v>2610</v>
      </c>
      <c r="G480" s="835" t="s">
        <v>2845</v>
      </c>
      <c r="H480" s="835" t="s">
        <v>2846</v>
      </c>
      <c r="I480" s="849">
        <v>1552.5</v>
      </c>
      <c r="J480" s="849">
        <v>374</v>
      </c>
      <c r="K480" s="850">
        <v>580635</v>
      </c>
    </row>
    <row r="481" spans="1:11" ht="14.4" customHeight="1" x14ac:dyDescent="0.3">
      <c r="A481" s="831" t="s">
        <v>566</v>
      </c>
      <c r="B481" s="832" t="s">
        <v>567</v>
      </c>
      <c r="C481" s="835" t="s">
        <v>595</v>
      </c>
      <c r="D481" s="863" t="s">
        <v>596</v>
      </c>
      <c r="E481" s="835" t="s">
        <v>2609</v>
      </c>
      <c r="F481" s="863" t="s">
        <v>2610</v>
      </c>
      <c r="G481" s="835" t="s">
        <v>2847</v>
      </c>
      <c r="H481" s="835" t="s">
        <v>2848</v>
      </c>
      <c r="I481" s="849">
        <v>1920.5</v>
      </c>
      <c r="J481" s="849">
        <v>4</v>
      </c>
      <c r="K481" s="850">
        <v>7682</v>
      </c>
    </row>
    <row r="482" spans="1:11" ht="14.4" customHeight="1" x14ac:dyDescent="0.3">
      <c r="A482" s="831" t="s">
        <v>566</v>
      </c>
      <c r="B482" s="832" t="s">
        <v>567</v>
      </c>
      <c r="C482" s="835" t="s">
        <v>595</v>
      </c>
      <c r="D482" s="863" t="s">
        <v>596</v>
      </c>
      <c r="E482" s="835" t="s">
        <v>2609</v>
      </c>
      <c r="F482" s="863" t="s">
        <v>2610</v>
      </c>
      <c r="G482" s="835" t="s">
        <v>2849</v>
      </c>
      <c r="H482" s="835" t="s">
        <v>2850</v>
      </c>
      <c r="I482" s="849">
        <v>1920.3333333333333</v>
      </c>
      <c r="J482" s="849">
        <v>3</v>
      </c>
      <c r="K482" s="850">
        <v>5761</v>
      </c>
    </row>
    <row r="483" spans="1:11" ht="14.4" customHeight="1" x14ac:dyDescent="0.3">
      <c r="A483" s="831" t="s">
        <v>566</v>
      </c>
      <c r="B483" s="832" t="s">
        <v>567</v>
      </c>
      <c r="C483" s="835" t="s">
        <v>595</v>
      </c>
      <c r="D483" s="863" t="s">
        <v>596</v>
      </c>
      <c r="E483" s="835" t="s">
        <v>2609</v>
      </c>
      <c r="F483" s="863" t="s">
        <v>2610</v>
      </c>
      <c r="G483" s="835" t="s">
        <v>2851</v>
      </c>
      <c r="H483" s="835" t="s">
        <v>2852</v>
      </c>
      <c r="I483" s="849">
        <v>5520</v>
      </c>
      <c r="J483" s="849">
        <v>14</v>
      </c>
      <c r="K483" s="850">
        <v>77280</v>
      </c>
    </row>
    <row r="484" spans="1:11" ht="14.4" customHeight="1" x14ac:dyDescent="0.3">
      <c r="A484" s="831" t="s">
        <v>566</v>
      </c>
      <c r="B484" s="832" t="s">
        <v>567</v>
      </c>
      <c r="C484" s="835" t="s">
        <v>595</v>
      </c>
      <c r="D484" s="863" t="s">
        <v>596</v>
      </c>
      <c r="E484" s="835" t="s">
        <v>2609</v>
      </c>
      <c r="F484" s="863" t="s">
        <v>2610</v>
      </c>
      <c r="G484" s="835" t="s">
        <v>2853</v>
      </c>
      <c r="H484" s="835" t="s">
        <v>2854</v>
      </c>
      <c r="I484" s="849">
        <v>2128.570068359375</v>
      </c>
      <c r="J484" s="849">
        <v>2</v>
      </c>
      <c r="K484" s="850">
        <v>4257.14013671875</v>
      </c>
    </row>
    <row r="485" spans="1:11" ht="14.4" customHeight="1" x14ac:dyDescent="0.3">
      <c r="A485" s="831" t="s">
        <v>566</v>
      </c>
      <c r="B485" s="832" t="s">
        <v>567</v>
      </c>
      <c r="C485" s="835" t="s">
        <v>595</v>
      </c>
      <c r="D485" s="863" t="s">
        <v>596</v>
      </c>
      <c r="E485" s="835" t="s">
        <v>2609</v>
      </c>
      <c r="F485" s="863" t="s">
        <v>2610</v>
      </c>
      <c r="G485" s="835" t="s">
        <v>2855</v>
      </c>
      <c r="H485" s="835" t="s">
        <v>2856</v>
      </c>
      <c r="I485" s="849">
        <v>3928.3434244791665</v>
      </c>
      <c r="J485" s="849">
        <v>4</v>
      </c>
      <c r="K485" s="850">
        <v>15713.3701171875</v>
      </c>
    </row>
    <row r="486" spans="1:11" ht="14.4" customHeight="1" x14ac:dyDescent="0.3">
      <c r="A486" s="831" t="s">
        <v>566</v>
      </c>
      <c r="B486" s="832" t="s">
        <v>567</v>
      </c>
      <c r="C486" s="835" t="s">
        <v>595</v>
      </c>
      <c r="D486" s="863" t="s">
        <v>596</v>
      </c>
      <c r="E486" s="835" t="s">
        <v>2609</v>
      </c>
      <c r="F486" s="863" t="s">
        <v>2610</v>
      </c>
      <c r="G486" s="835" t="s">
        <v>2857</v>
      </c>
      <c r="H486" s="835" t="s">
        <v>2858</v>
      </c>
      <c r="I486" s="849">
        <v>3928.35009765625</v>
      </c>
      <c r="J486" s="849">
        <v>1</v>
      </c>
      <c r="K486" s="850">
        <v>3928.35009765625</v>
      </c>
    </row>
    <row r="487" spans="1:11" ht="14.4" customHeight="1" x14ac:dyDescent="0.3">
      <c r="A487" s="831" t="s">
        <v>566</v>
      </c>
      <c r="B487" s="832" t="s">
        <v>567</v>
      </c>
      <c r="C487" s="835" t="s">
        <v>595</v>
      </c>
      <c r="D487" s="863" t="s">
        <v>596</v>
      </c>
      <c r="E487" s="835" t="s">
        <v>2609</v>
      </c>
      <c r="F487" s="863" t="s">
        <v>2610</v>
      </c>
      <c r="G487" s="835" t="s">
        <v>2859</v>
      </c>
      <c r="H487" s="835" t="s">
        <v>2860</v>
      </c>
      <c r="I487" s="849">
        <v>4385.3798828125</v>
      </c>
      <c r="J487" s="849">
        <v>1</v>
      </c>
      <c r="K487" s="850">
        <v>4385.3798828125</v>
      </c>
    </row>
    <row r="488" spans="1:11" ht="14.4" customHeight="1" x14ac:dyDescent="0.3">
      <c r="A488" s="831" t="s">
        <v>566</v>
      </c>
      <c r="B488" s="832" t="s">
        <v>567</v>
      </c>
      <c r="C488" s="835" t="s">
        <v>595</v>
      </c>
      <c r="D488" s="863" t="s">
        <v>596</v>
      </c>
      <c r="E488" s="835" t="s">
        <v>2609</v>
      </c>
      <c r="F488" s="863" t="s">
        <v>2610</v>
      </c>
      <c r="G488" s="835" t="s">
        <v>2861</v>
      </c>
      <c r="H488" s="835" t="s">
        <v>2862</v>
      </c>
      <c r="I488" s="849">
        <v>3928.340087890625</v>
      </c>
      <c r="J488" s="849">
        <v>3</v>
      </c>
      <c r="K488" s="850">
        <v>11785.020263671875</v>
      </c>
    </row>
    <row r="489" spans="1:11" ht="14.4" customHeight="1" x14ac:dyDescent="0.3">
      <c r="A489" s="831" t="s">
        <v>566</v>
      </c>
      <c r="B489" s="832" t="s">
        <v>567</v>
      </c>
      <c r="C489" s="835" t="s">
        <v>595</v>
      </c>
      <c r="D489" s="863" t="s">
        <v>596</v>
      </c>
      <c r="E489" s="835" t="s">
        <v>2609</v>
      </c>
      <c r="F489" s="863" t="s">
        <v>2610</v>
      </c>
      <c r="G489" s="835" t="s">
        <v>2863</v>
      </c>
      <c r="H489" s="835" t="s">
        <v>2864</v>
      </c>
      <c r="I489" s="849">
        <v>3928.340087890625</v>
      </c>
      <c r="J489" s="849">
        <v>3</v>
      </c>
      <c r="K489" s="850">
        <v>11785.020263671875</v>
      </c>
    </row>
    <row r="490" spans="1:11" ht="14.4" customHeight="1" x14ac:dyDescent="0.3">
      <c r="A490" s="831" t="s">
        <v>566</v>
      </c>
      <c r="B490" s="832" t="s">
        <v>567</v>
      </c>
      <c r="C490" s="835" t="s">
        <v>595</v>
      </c>
      <c r="D490" s="863" t="s">
        <v>596</v>
      </c>
      <c r="E490" s="835" t="s">
        <v>2609</v>
      </c>
      <c r="F490" s="863" t="s">
        <v>2610</v>
      </c>
      <c r="G490" s="835" t="s">
        <v>2865</v>
      </c>
      <c r="H490" s="835" t="s">
        <v>2866</v>
      </c>
      <c r="I490" s="849">
        <v>3928.3480957031252</v>
      </c>
      <c r="J490" s="849">
        <v>7</v>
      </c>
      <c r="K490" s="850">
        <v>27498.42041015625</v>
      </c>
    </row>
    <row r="491" spans="1:11" ht="14.4" customHeight="1" x14ac:dyDescent="0.3">
      <c r="A491" s="831" t="s">
        <v>566</v>
      </c>
      <c r="B491" s="832" t="s">
        <v>567</v>
      </c>
      <c r="C491" s="835" t="s">
        <v>595</v>
      </c>
      <c r="D491" s="863" t="s">
        <v>596</v>
      </c>
      <c r="E491" s="835" t="s">
        <v>2609</v>
      </c>
      <c r="F491" s="863" t="s">
        <v>2610</v>
      </c>
      <c r="G491" s="835" t="s">
        <v>2867</v>
      </c>
      <c r="H491" s="835" t="s">
        <v>2868</v>
      </c>
      <c r="I491" s="849">
        <v>3928.340087890625</v>
      </c>
      <c r="J491" s="849">
        <v>1</v>
      </c>
      <c r="K491" s="850">
        <v>3928.340087890625</v>
      </c>
    </row>
    <row r="492" spans="1:11" ht="14.4" customHeight="1" x14ac:dyDescent="0.3">
      <c r="A492" s="831" t="s">
        <v>566</v>
      </c>
      <c r="B492" s="832" t="s">
        <v>567</v>
      </c>
      <c r="C492" s="835" t="s">
        <v>595</v>
      </c>
      <c r="D492" s="863" t="s">
        <v>596</v>
      </c>
      <c r="E492" s="835" t="s">
        <v>2609</v>
      </c>
      <c r="F492" s="863" t="s">
        <v>2610</v>
      </c>
      <c r="G492" s="835" t="s">
        <v>2869</v>
      </c>
      <c r="H492" s="835" t="s">
        <v>2870</v>
      </c>
      <c r="I492" s="849">
        <v>12904.5498046875</v>
      </c>
      <c r="J492" s="849">
        <v>1</v>
      </c>
      <c r="K492" s="850">
        <v>12904.5498046875</v>
      </c>
    </row>
    <row r="493" spans="1:11" ht="14.4" customHeight="1" x14ac:dyDescent="0.3">
      <c r="A493" s="831" t="s">
        <v>566</v>
      </c>
      <c r="B493" s="832" t="s">
        <v>567</v>
      </c>
      <c r="C493" s="835" t="s">
        <v>595</v>
      </c>
      <c r="D493" s="863" t="s">
        <v>596</v>
      </c>
      <c r="E493" s="835" t="s">
        <v>2609</v>
      </c>
      <c r="F493" s="863" t="s">
        <v>2610</v>
      </c>
      <c r="G493" s="835" t="s">
        <v>2871</v>
      </c>
      <c r="H493" s="835" t="s">
        <v>2872</v>
      </c>
      <c r="I493" s="849">
        <v>51842</v>
      </c>
      <c r="J493" s="849">
        <v>1</v>
      </c>
      <c r="K493" s="850">
        <v>51842</v>
      </c>
    </row>
    <row r="494" spans="1:11" ht="14.4" customHeight="1" x14ac:dyDescent="0.3">
      <c r="A494" s="831" t="s">
        <v>566</v>
      </c>
      <c r="B494" s="832" t="s">
        <v>567</v>
      </c>
      <c r="C494" s="835" t="s">
        <v>595</v>
      </c>
      <c r="D494" s="863" t="s">
        <v>596</v>
      </c>
      <c r="E494" s="835" t="s">
        <v>2609</v>
      </c>
      <c r="F494" s="863" t="s">
        <v>2610</v>
      </c>
      <c r="G494" s="835" t="s">
        <v>2873</v>
      </c>
      <c r="H494" s="835" t="s">
        <v>2874</v>
      </c>
      <c r="I494" s="849">
        <v>552</v>
      </c>
      <c r="J494" s="849">
        <v>16</v>
      </c>
      <c r="K494" s="850">
        <v>8832</v>
      </c>
    </row>
    <row r="495" spans="1:11" ht="14.4" customHeight="1" x14ac:dyDescent="0.3">
      <c r="A495" s="831" t="s">
        <v>566</v>
      </c>
      <c r="B495" s="832" t="s">
        <v>567</v>
      </c>
      <c r="C495" s="835" t="s">
        <v>595</v>
      </c>
      <c r="D495" s="863" t="s">
        <v>596</v>
      </c>
      <c r="E495" s="835" t="s">
        <v>2609</v>
      </c>
      <c r="F495" s="863" t="s">
        <v>2610</v>
      </c>
      <c r="G495" s="835" t="s">
        <v>2875</v>
      </c>
      <c r="H495" s="835" t="s">
        <v>2876</v>
      </c>
      <c r="I495" s="849">
        <v>1699.8387291949728</v>
      </c>
      <c r="J495" s="849">
        <v>20</v>
      </c>
      <c r="K495" s="850">
        <v>44165.28094959259</v>
      </c>
    </row>
    <row r="496" spans="1:11" ht="14.4" customHeight="1" x14ac:dyDescent="0.3">
      <c r="A496" s="831" t="s">
        <v>566</v>
      </c>
      <c r="B496" s="832" t="s">
        <v>567</v>
      </c>
      <c r="C496" s="835" t="s">
        <v>595</v>
      </c>
      <c r="D496" s="863" t="s">
        <v>596</v>
      </c>
      <c r="E496" s="835" t="s">
        <v>2609</v>
      </c>
      <c r="F496" s="863" t="s">
        <v>2610</v>
      </c>
      <c r="G496" s="835" t="s">
        <v>2877</v>
      </c>
      <c r="H496" s="835" t="s">
        <v>2878</v>
      </c>
      <c r="I496" s="849">
        <v>309.85000610351562</v>
      </c>
      <c r="J496" s="849">
        <v>2</v>
      </c>
      <c r="K496" s="850">
        <v>619.69000244140625</v>
      </c>
    </row>
    <row r="497" spans="1:11" ht="14.4" customHeight="1" x14ac:dyDescent="0.3">
      <c r="A497" s="831" t="s">
        <v>566</v>
      </c>
      <c r="B497" s="832" t="s">
        <v>567</v>
      </c>
      <c r="C497" s="835" t="s">
        <v>595</v>
      </c>
      <c r="D497" s="863" t="s">
        <v>596</v>
      </c>
      <c r="E497" s="835" t="s">
        <v>2609</v>
      </c>
      <c r="F497" s="863" t="s">
        <v>2610</v>
      </c>
      <c r="G497" s="835" t="s">
        <v>2879</v>
      </c>
      <c r="H497" s="835" t="s">
        <v>2880</v>
      </c>
      <c r="I497" s="849">
        <v>309.85000610351562</v>
      </c>
      <c r="J497" s="849">
        <v>1</v>
      </c>
      <c r="K497" s="850">
        <v>309.85000610351562</v>
      </c>
    </row>
    <row r="498" spans="1:11" ht="14.4" customHeight="1" x14ac:dyDescent="0.3">
      <c r="A498" s="831" t="s">
        <v>566</v>
      </c>
      <c r="B498" s="832" t="s">
        <v>567</v>
      </c>
      <c r="C498" s="835" t="s">
        <v>595</v>
      </c>
      <c r="D498" s="863" t="s">
        <v>596</v>
      </c>
      <c r="E498" s="835" t="s">
        <v>2609</v>
      </c>
      <c r="F498" s="863" t="s">
        <v>2610</v>
      </c>
      <c r="G498" s="835" t="s">
        <v>2881</v>
      </c>
      <c r="H498" s="835" t="s">
        <v>2882</v>
      </c>
      <c r="I498" s="849">
        <v>5506.5498046875</v>
      </c>
      <c r="J498" s="849">
        <v>2</v>
      </c>
      <c r="K498" s="850">
        <v>11013.08984375</v>
      </c>
    </row>
    <row r="499" spans="1:11" ht="14.4" customHeight="1" x14ac:dyDescent="0.3">
      <c r="A499" s="831" t="s">
        <v>566</v>
      </c>
      <c r="B499" s="832" t="s">
        <v>567</v>
      </c>
      <c r="C499" s="835" t="s">
        <v>595</v>
      </c>
      <c r="D499" s="863" t="s">
        <v>596</v>
      </c>
      <c r="E499" s="835" t="s">
        <v>2609</v>
      </c>
      <c r="F499" s="863" t="s">
        <v>2610</v>
      </c>
      <c r="G499" s="835" t="s">
        <v>2883</v>
      </c>
      <c r="H499" s="835" t="s">
        <v>2884</v>
      </c>
      <c r="I499" s="849">
        <v>5332.1201171875</v>
      </c>
      <c r="J499" s="849">
        <v>1</v>
      </c>
      <c r="K499" s="850">
        <v>5332.1201171875</v>
      </c>
    </row>
    <row r="500" spans="1:11" ht="14.4" customHeight="1" x14ac:dyDescent="0.3">
      <c r="A500" s="831" t="s">
        <v>566</v>
      </c>
      <c r="B500" s="832" t="s">
        <v>567</v>
      </c>
      <c r="C500" s="835" t="s">
        <v>595</v>
      </c>
      <c r="D500" s="863" t="s">
        <v>596</v>
      </c>
      <c r="E500" s="835" t="s">
        <v>2609</v>
      </c>
      <c r="F500" s="863" t="s">
        <v>2610</v>
      </c>
      <c r="G500" s="835" t="s">
        <v>2885</v>
      </c>
      <c r="H500" s="835" t="s">
        <v>2886</v>
      </c>
      <c r="I500" s="849">
        <v>4887.776774088542</v>
      </c>
      <c r="J500" s="849">
        <v>4</v>
      </c>
      <c r="K500" s="850">
        <v>18662.42041015625</v>
      </c>
    </row>
    <row r="501" spans="1:11" ht="14.4" customHeight="1" x14ac:dyDescent="0.3">
      <c r="A501" s="831" t="s">
        <v>566</v>
      </c>
      <c r="B501" s="832" t="s">
        <v>567</v>
      </c>
      <c r="C501" s="835" t="s">
        <v>595</v>
      </c>
      <c r="D501" s="863" t="s">
        <v>596</v>
      </c>
      <c r="E501" s="835" t="s">
        <v>2609</v>
      </c>
      <c r="F501" s="863" t="s">
        <v>2610</v>
      </c>
      <c r="G501" s="835" t="s">
        <v>2887</v>
      </c>
      <c r="H501" s="835" t="s">
        <v>2888</v>
      </c>
      <c r="I501" s="849">
        <v>3999.090087890625</v>
      </c>
      <c r="J501" s="849">
        <v>3</v>
      </c>
      <c r="K501" s="850">
        <v>11997.270263671875</v>
      </c>
    </row>
    <row r="502" spans="1:11" ht="14.4" customHeight="1" x14ac:dyDescent="0.3">
      <c r="A502" s="831" t="s">
        <v>566</v>
      </c>
      <c r="B502" s="832" t="s">
        <v>567</v>
      </c>
      <c r="C502" s="835" t="s">
        <v>595</v>
      </c>
      <c r="D502" s="863" t="s">
        <v>596</v>
      </c>
      <c r="E502" s="835" t="s">
        <v>2609</v>
      </c>
      <c r="F502" s="863" t="s">
        <v>2610</v>
      </c>
      <c r="G502" s="835" t="s">
        <v>2655</v>
      </c>
      <c r="H502" s="835" t="s">
        <v>2889</v>
      </c>
      <c r="I502" s="849">
        <v>3999.090087890625</v>
      </c>
      <c r="J502" s="849">
        <v>3</v>
      </c>
      <c r="K502" s="850">
        <v>11997.26953125</v>
      </c>
    </row>
    <row r="503" spans="1:11" ht="14.4" customHeight="1" x14ac:dyDescent="0.3">
      <c r="A503" s="831" t="s">
        <v>566</v>
      </c>
      <c r="B503" s="832" t="s">
        <v>567</v>
      </c>
      <c r="C503" s="835" t="s">
        <v>595</v>
      </c>
      <c r="D503" s="863" t="s">
        <v>596</v>
      </c>
      <c r="E503" s="835" t="s">
        <v>2609</v>
      </c>
      <c r="F503" s="863" t="s">
        <v>2610</v>
      </c>
      <c r="G503" s="835" t="s">
        <v>2657</v>
      </c>
      <c r="H503" s="835" t="s">
        <v>2890</v>
      </c>
      <c r="I503" s="849">
        <v>3999.0934244791665</v>
      </c>
      <c r="J503" s="849">
        <v>8</v>
      </c>
      <c r="K503" s="850">
        <v>31992.760009765625</v>
      </c>
    </row>
    <row r="504" spans="1:11" ht="14.4" customHeight="1" x14ac:dyDescent="0.3">
      <c r="A504" s="831" t="s">
        <v>566</v>
      </c>
      <c r="B504" s="832" t="s">
        <v>567</v>
      </c>
      <c r="C504" s="835" t="s">
        <v>595</v>
      </c>
      <c r="D504" s="863" t="s">
        <v>596</v>
      </c>
      <c r="E504" s="835" t="s">
        <v>2609</v>
      </c>
      <c r="F504" s="863" t="s">
        <v>2610</v>
      </c>
      <c r="G504" s="835" t="s">
        <v>2659</v>
      </c>
      <c r="H504" s="835" t="s">
        <v>2891</v>
      </c>
      <c r="I504" s="849">
        <v>4332.3500366210937</v>
      </c>
      <c r="J504" s="849">
        <v>10</v>
      </c>
      <c r="K504" s="850">
        <v>42656.96923828125</v>
      </c>
    </row>
    <row r="505" spans="1:11" ht="14.4" customHeight="1" x14ac:dyDescent="0.3">
      <c r="A505" s="831" t="s">
        <v>566</v>
      </c>
      <c r="B505" s="832" t="s">
        <v>567</v>
      </c>
      <c r="C505" s="835" t="s">
        <v>595</v>
      </c>
      <c r="D505" s="863" t="s">
        <v>596</v>
      </c>
      <c r="E505" s="835" t="s">
        <v>2609</v>
      </c>
      <c r="F505" s="863" t="s">
        <v>2610</v>
      </c>
      <c r="G505" s="835" t="s">
        <v>2892</v>
      </c>
      <c r="H505" s="835" t="s">
        <v>2893</v>
      </c>
      <c r="I505" s="849">
        <v>3999.090087890625</v>
      </c>
      <c r="J505" s="849">
        <v>3</v>
      </c>
      <c r="K505" s="850">
        <v>11997.270263671875</v>
      </c>
    </row>
    <row r="506" spans="1:11" ht="14.4" customHeight="1" x14ac:dyDescent="0.3">
      <c r="A506" s="831" t="s">
        <v>566</v>
      </c>
      <c r="B506" s="832" t="s">
        <v>567</v>
      </c>
      <c r="C506" s="835" t="s">
        <v>595</v>
      </c>
      <c r="D506" s="863" t="s">
        <v>596</v>
      </c>
      <c r="E506" s="835" t="s">
        <v>2609</v>
      </c>
      <c r="F506" s="863" t="s">
        <v>2610</v>
      </c>
      <c r="G506" s="835" t="s">
        <v>2894</v>
      </c>
      <c r="H506" s="835" t="s">
        <v>2895</v>
      </c>
      <c r="I506" s="849">
        <v>3999.090087890625</v>
      </c>
      <c r="J506" s="849">
        <v>2</v>
      </c>
      <c r="K506" s="850">
        <v>7998.18017578125</v>
      </c>
    </row>
    <row r="507" spans="1:11" ht="14.4" customHeight="1" x14ac:dyDescent="0.3">
      <c r="A507" s="831" t="s">
        <v>566</v>
      </c>
      <c r="B507" s="832" t="s">
        <v>567</v>
      </c>
      <c r="C507" s="835" t="s">
        <v>595</v>
      </c>
      <c r="D507" s="863" t="s">
        <v>596</v>
      </c>
      <c r="E507" s="835" t="s">
        <v>2609</v>
      </c>
      <c r="F507" s="863" t="s">
        <v>2610</v>
      </c>
      <c r="G507" s="835" t="s">
        <v>2896</v>
      </c>
      <c r="H507" s="835" t="s">
        <v>2897</v>
      </c>
      <c r="I507" s="849">
        <v>5332.1298828125</v>
      </c>
      <c r="J507" s="849">
        <v>2</v>
      </c>
      <c r="K507" s="850">
        <v>10664.25</v>
      </c>
    </row>
    <row r="508" spans="1:11" ht="14.4" customHeight="1" x14ac:dyDescent="0.3">
      <c r="A508" s="831" t="s">
        <v>566</v>
      </c>
      <c r="B508" s="832" t="s">
        <v>567</v>
      </c>
      <c r="C508" s="835" t="s">
        <v>595</v>
      </c>
      <c r="D508" s="863" t="s">
        <v>596</v>
      </c>
      <c r="E508" s="835" t="s">
        <v>2609</v>
      </c>
      <c r="F508" s="863" t="s">
        <v>2610</v>
      </c>
      <c r="G508" s="835" t="s">
        <v>2661</v>
      </c>
      <c r="H508" s="835" t="s">
        <v>2898</v>
      </c>
      <c r="I508" s="849">
        <v>561.88144356863836</v>
      </c>
      <c r="J508" s="849">
        <v>44</v>
      </c>
      <c r="K508" s="850">
        <v>34241.850039061159</v>
      </c>
    </row>
    <row r="509" spans="1:11" ht="14.4" customHeight="1" x14ac:dyDescent="0.3">
      <c r="A509" s="831" t="s">
        <v>566</v>
      </c>
      <c r="B509" s="832" t="s">
        <v>567</v>
      </c>
      <c r="C509" s="835" t="s">
        <v>595</v>
      </c>
      <c r="D509" s="863" t="s">
        <v>596</v>
      </c>
      <c r="E509" s="835" t="s">
        <v>2609</v>
      </c>
      <c r="F509" s="863" t="s">
        <v>2610</v>
      </c>
      <c r="G509" s="835" t="s">
        <v>2899</v>
      </c>
      <c r="H509" s="835" t="s">
        <v>2900</v>
      </c>
      <c r="I509" s="849">
        <v>2174.60009765625</v>
      </c>
      <c r="J509" s="849">
        <v>1</v>
      </c>
      <c r="K509" s="850">
        <v>2174.60009765625</v>
      </c>
    </row>
    <row r="510" spans="1:11" ht="14.4" customHeight="1" x14ac:dyDescent="0.3">
      <c r="A510" s="831" t="s">
        <v>566</v>
      </c>
      <c r="B510" s="832" t="s">
        <v>567</v>
      </c>
      <c r="C510" s="835" t="s">
        <v>595</v>
      </c>
      <c r="D510" s="863" t="s">
        <v>596</v>
      </c>
      <c r="E510" s="835" t="s">
        <v>2609</v>
      </c>
      <c r="F510" s="863" t="s">
        <v>2610</v>
      </c>
      <c r="G510" s="835" t="s">
        <v>2901</v>
      </c>
      <c r="H510" s="835" t="s">
        <v>2902</v>
      </c>
      <c r="I510" s="849">
        <v>2174.60009765625</v>
      </c>
      <c r="J510" s="849">
        <v>1</v>
      </c>
      <c r="K510" s="850">
        <v>2174.60009765625</v>
      </c>
    </row>
    <row r="511" spans="1:11" ht="14.4" customHeight="1" x14ac:dyDescent="0.3">
      <c r="A511" s="831" t="s">
        <v>566</v>
      </c>
      <c r="B511" s="832" t="s">
        <v>567</v>
      </c>
      <c r="C511" s="835" t="s">
        <v>595</v>
      </c>
      <c r="D511" s="863" t="s">
        <v>596</v>
      </c>
      <c r="E511" s="835" t="s">
        <v>2609</v>
      </c>
      <c r="F511" s="863" t="s">
        <v>2610</v>
      </c>
      <c r="G511" s="835" t="s">
        <v>2903</v>
      </c>
      <c r="H511" s="835" t="s">
        <v>2904</v>
      </c>
      <c r="I511" s="849">
        <v>2174.60009765625</v>
      </c>
      <c r="J511" s="849">
        <v>2</v>
      </c>
      <c r="K511" s="850">
        <v>4349.2001953125</v>
      </c>
    </row>
    <row r="512" spans="1:11" ht="14.4" customHeight="1" x14ac:dyDescent="0.3">
      <c r="A512" s="831" t="s">
        <v>566</v>
      </c>
      <c r="B512" s="832" t="s">
        <v>567</v>
      </c>
      <c r="C512" s="835" t="s">
        <v>595</v>
      </c>
      <c r="D512" s="863" t="s">
        <v>596</v>
      </c>
      <c r="E512" s="835" t="s">
        <v>2609</v>
      </c>
      <c r="F512" s="863" t="s">
        <v>2610</v>
      </c>
      <c r="G512" s="835" t="s">
        <v>2905</v>
      </c>
      <c r="H512" s="835" t="s">
        <v>2906</v>
      </c>
      <c r="I512" s="849">
        <v>405.47000122070312</v>
      </c>
      <c r="J512" s="849">
        <v>2</v>
      </c>
      <c r="K512" s="850">
        <v>810.92999267578125</v>
      </c>
    </row>
    <row r="513" spans="1:11" ht="14.4" customHeight="1" x14ac:dyDescent="0.3">
      <c r="A513" s="831" t="s">
        <v>566</v>
      </c>
      <c r="B513" s="832" t="s">
        <v>567</v>
      </c>
      <c r="C513" s="835" t="s">
        <v>595</v>
      </c>
      <c r="D513" s="863" t="s">
        <v>596</v>
      </c>
      <c r="E513" s="835" t="s">
        <v>2609</v>
      </c>
      <c r="F513" s="863" t="s">
        <v>2610</v>
      </c>
      <c r="G513" s="835" t="s">
        <v>2907</v>
      </c>
      <c r="H513" s="835" t="s">
        <v>2908</v>
      </c>
      <c r="I513" s="849">
        <v>405.47000122070312</v>
      </c>
      <c r="J513" s="849">
        <v>7</v>
      </c>
      <c r="K513" s="850">
        <v>2838.27001953125</v>
      </c>
    </row>
    <row r="514" spans="1:11" ht="14.4" customHeight="1" x14ac:dyDescent="0.3">
      <c r="A514" s="831" t="s">
        <v>566</v>
      </c>
      <c r="B514" s="832" t="s">
        <v>567</v>
      </c>
      <c r="C514" s="835" t="s">
        <v>595</v>
      </c>
      <c r="D514" s="863" t="s">
        <v>596</v>
      </c>
      <c r="E514" s="835" t="s">
        <v>2609</v>
      </c>
      <c r="F514" s="863" t="s">
        <v>2610</v>
      </c>
      <c r="G514" s="835" t="s">
        <v>2909</v>
      </c>
      <c r="H514" s="835" t="s">
        <v>2910</v>
      </c>
      <c r="I514" s="849">
        <v>205.19125175476074</v>
      </c>
      <c r="J514" s="849">
        <v>1100</v>
      </c>
      <c r="K514" s="850">
        <v>225713.95581054687</v>
      </c>
    </row>
    <row r="515" spans="1:11" ht="14.4" customHeight="1" x14ac:dyDescent="0.3">
      <c r="A515" s="831" t="s">
        <v>566</v>
      </c>
      <c r="B515" s="832" t="s">
        <v>567</v>
      </c>
      <c r="C515" s="835" t="s">
        <v>595</v>
      </c>
      <c r="D515" s="863" t="s">
        <v>596</v>
      </c>
      <c r="E515" s="835" t="s">
        <v>2609</v>
      </c>
      <c r="F515" s="863" t="s">
        <v>2610</v>
      </c>
      <c r="G515" s="835" t="s">
        <v>2911</v>
      </c>
      <c r="H515" s="835" t="s">
        <v>2912</v>
      </c>
      <c r="I515" s="849">
        <v>2174.60009765625</v>
      </c>
      <c r="J515" s="849">
        <v>2</v>
      </c>
      <c r="K515" s="850">
        <v>4349.2001953125</v>
      </c>
    </row>
    <row r="516" spans="1:11" ht="14.4" customHeight="1" x14ac:dyDescent="0.3">
      <c r="A516" s="831" t="s">
        <v>566</v>
      </c>
      <c r="B516" s="832" t="s">
        <v>567</v>
      </c>
      <c r="C516" s="835" t="s">
        <v>595</v>
      </c>
      <c r="D516" s="863" t="s">
        <v>596</v>
      </c>
      <c r="E516" s="835" t="s">
        <v>2609</v>
      </c>
      <c r="F516" s="863" t="s">
        <v>2610</v>
      </c>
      <c r="G516" s="835" t="s">
        <v>2913</v>
      </c>
      <c r="H516" s="835" t="s">
        <v>2914</v>
      </c>
      <c r="I516" s="849">
        <v>2174.60009765625</v>
      </c>
      <c r="J516" s="849">
        <v>1</v>
      </c>
      <c r="K516" s="850">
        <v>2174.60009765625</v>
      </c>
    </row>
    <row r="517" spans="1:11" ht="14.4" customHeight="1" x14ac:dyDescent="0.3">
      <c r="A517" s="831" t="s">
        <v>566</v>
      </c>
      <c r="B517" s="832" t="s">
        <v>567</v>
      </c>
      <c r="C517" s="835" t="s">
        <v>595</v>
      </c>
      <c r="D517" s="863" t="s">
        <v>596</v>
      </c>
      <c r="E517" s="835" t="s">
        <v>2609</v>
      </c>
      <c r="F517" s="863" t="s">
        <v>2610</v>
      </c>
      <c r="G517" s="835" t="s">
        <v>2915</v>
      </c>
      <c r="H517" s="835" t="s">
        <v>2916</v>
      </c>
      <c r="I517" s="849">
        <v>473.45599975585935</v>
      </c>
      <c r="J517" s="849">
        <v>8</v>
      </c>
      <c r="K517" s="850">
        <v>3787.6399536132812</v>
      </c>
    </row>
    <row r="518" spans="1:11" ht="14.4" customHeight="1" x14ac:dyDescent="0.3">
      <c r="A518" s="831" t="s">
        <v>566</v>
      </c>
      <c r="B518" s="832" t="s">
        <v>567</v>
      </c>
      <c r="C518" s="835" t="s">
        <v>595</v>
      </c>
      <c r="D518" s="863" t="s">
        <v>596</v>
      </c>
      <c r="E518" s="835" t="s">
        <v>2609</v>
      </c>
      <c r="F518" s="863" t="s">
        <v>2610</v>
      </c>
      <c r="G518" s="835" t="s">
        <v>2917</v>
      </c>
      <c r="H518" s="835" t="s">
        <v>2918</v>
      </c>
      <c r="I518" s="849">
        <v>785.46002197265625</v>
      </c>
      <c r="J518" s="849">
        <v>1</v>
      </c>
      <c r="K518" s="850">
        <v>785.46002197265625</v>
      </c>
    </row>
    <row r="519" spans="1:11" ht="14.4" customHeight="1" x14ac:dyDescent="0.3">
      <c r="A519" s="831" t="s">
        <v>566</v>
      </c>
      <c r="B519" s="832" t="s">
        <v>567</v>
      </c>
      <c r="C519" s="835" t="s">
        <v>595</v>
      </c>
      <c r="D519" s="863" t="s">
        <v>596</v>
      </c>
      <c r="E519" s="835" t="s">
        <v>2609</v>
      </c>
      <c r="F519" s="863" t="s">
        <v>2610</v>
      </c>
      <c r="G519" s="835" t="s">
        <v>2919</v>
      </c>
      <c r="H519" s="835" t="s">
        <v>2920</v>
      </c>
      <c r="I519" s="849">
        <v>706.90997314453125</v>
      </c>
      <c r="J519" s="849">
        <v>1</v>
      </c>
      <c r="K519" s="850">
        <v>706.90997314453125</v>
      </c>
    </row>
    <row r="520" spans="1:11" ht="14.4" customHeight="1" x14ac:dyDescent="0.3">
      <c r="A520" s="831" t="s">
        <v>566</v>
      </c>
      <c r="B520" s="832" t="s">
        <v>567</v>
      </c>
      <c r="C520" s="835" t="s">
        <v>595</v>
      </c>
      <c r="D520" s="863" t="s">
        <v>596</v>
      </c>
      <c r="E520" s="835" t="s">
        <v>2609</v>
      </c>
      <c r="F520" s="863" t="s">
        <v>2610</v>
      </c>
      <c r="G520" s="835" t="s">
        <v>2921</v>
      </c>
      <c r="H520" s="835" t="s">
        <v>2922</v>
      </c>
      <c r="I520" s="849">
        <v>392.75998535193503</v>
      </c>
      <c r="J520" s="849">
        <v>5</v>
      </c>
      <c r="K520" s="850">
        <v>1571.0700537115335</v>
      </c>
    </row>
    <row r="521" spans="1:11" ht="14.4" customHeight="1" x14ac:dyDescent="0.3">
      <c r="A521" s="831" t="s">
        <v>566</v>
      </c>
      <c r="B521" s="832" t="s">
        <v>567</v>
      </c>
      <c r="C521" s="835" t="s">
        <v>595</v>
      </c>
      <c r="D521" s="863" t="s">
        <v>596</v>
      </c>
      <c r="E521" s="835" t="s">
        <v>2609</v>
      </c>
      <c r="F521" s="863" t="s">
        <v>2610</v>
      </c>
      <c r="G521" s="835" t="s">
        <v>2923</v>
      </c>
      <c r="H521" s="835" t="s">
        <v>2924</v>
      </c>
      <c r="I521" s="849">
        <v>523.65668131535256</v>
      </c>
      <c r="J521" s="849">
        <v>5</v>
      </c>
      <c r="K521" s="850">
        <v>3141.8899047859013</v>
      </c>
    </row>
    <row r="522" spans="1:11" ht="14.4" customHeight="1" x14ac:dyDescent="0.3">
      <c r="A522" s="831" t="s">
        <v>566</v>
      </c>
      <c r="B522" s="832" t="s">
        <v>567</v>
      </c>
      <c r="C522" s="835" t="s">
        <v>595</v>
      </c>
      <c r="D522" s="863" t="s">
        <v>596</v>
      </c>
      <c r="E522" s="835" t="s">
        <v>2609</v>
      </c>
      <c r="F522" s="863" t="s">
        <v>2610</v>
      </c>
      <c r="G522" s="835" t="s">
        <v>2925</v>
      </c>
      <c r="H522" s="835" t="s">
        <v>2926</v>
      </c>
      <c r="I522" s="849">
        <v>2078.06005859375</v>
      </c>
      <c r="J522" s="849">
        <v>9</v>
      </c>
      <c r="K522" s="850">
        <v>18702.5498046875</v>
      </c>
    </row>
    <row r="523" spans="1:11" ht="14.4" customHeight="1" x14ac:dyDescent="0.3">
      <c r="A523" s="831" t="s">
        <v>566</v>
      </c>
      <c r="B523" s="832" t="s">
        <v>567</v>
      </c>
      <c r="C523" s="835" t="s">
        <v>595</v>
      </c>
      <c r="D523" s="863" t="s">
        <v>596</v>
      </c>
      <c r="E523" s="835" t="s">
        <v>2609</v>
      </c>
      <c r="F523" s="863" t="s">
        <v>2610</v>
      </c>
      <c r="G523" s="835" t="s">
        <v>2927</v>
      </c>
      <c r="H523" s="835" t="s">
        <v>2928</v>
      </c>
      <c r="I523" s="849">
        <v>2070.81005859375</v>
      </c>
      <c r="J523" s="849">
        <v>3</v>
      </c>
      <c r="K523" s="850">
        <v>6212.419921875</v>
      </c>
    </row>
    <row r="524" spans="1:11" ht="14.4" customHeight="1" x14ac:dyDescent="0.3">
      <c r="A524" s="831" t="s">
        <v>566</v>
      </c>
      <c r="B524" s="832" t="s">
        <v>567</v>
      </c>
      <c r="C524" s="835" t="s">
        <v>595</v>
      </c>
      <c r="D524" s="863" t="s">
        <v>596</v>
      </c>
      <c r="E524" s="835" t="s">
        <v>2609</v>
      </c>
      <c r="F524" s="863" t="s">
        <v>2610</v>
      </c>
      <c r="G524" s="835" t="s">
        <v>2929</v>
      </c>
      <c r="H524" s="835" t="s">
        <v>2930</v>
      </c>
      <c r="I524" s="849">
        <v>2070.81005859375</v>
      </c>
      <c r="J524" s="849">
        <v>9</v>
      </c>
      <c r="K524" s="850">
        <v>18637.2802734375</v>
      </c>
    </row>
    <row r="525" spans="1:11" ht="14.4" customHeight="1" x14ac:dyDescent="0.3">
      <c r="A525" s="831" t="s">
        <v>566</v>
      </c>
      <c r="B525" s="832" t="s">
        <v>567</v>
      </c>
      <c r="C525" s="835" t="s">
        <v>595</v>
      </c>
      <c r="D525" s="863" t="s">
        <v>596</v>
      </c>
      <c r="E525" s="835" t="s">
        <v>2609</v>
      </c>
      <c r="F525" s="863" t="s">
        <v>2610</v>
      </c>
      <c r="G525" s="835" t="s">
        <v>2931</v>
      </c>
      <c r="H525" s="835" t="s">
        <v>2932</v>
      </c>
      <c r="I525" s="849">
        <v>2070.81005859375</v>
      </c>
      <c r="J525" s="849">
        <v>3</v>
      </c>
      <c r="K525" s="850">
        <v>6212.419921875</v>
      </c>
    </row>
    <row r="526" spans="1:11" ht="14.4" customHeight="1" x14ac:dyDescent="0.3">
      <c r="A526" s="831" t="s">
        <v>566</v>
      </c>
      <c r="B526" s="832" t="s">
        <v>567</v>
      </c>
      <c r="C526" s="835" t="s">
        <v>595</v>
      </c>
      <c r="D526" s="863" t="s">
        <v>596</v>
      </c>
      <c r="E526" s="835" t="s">
        <v>2609</v>
      </c>
      <c r="F526" s="863" t="s">
        <v>2610</v>
      </c>
      <c r="G526" s="835" t="s">
        <v>2933</v>
      </c>
      <c r="H526" s="835" t="s">
        <v>2934</v>
      </c>
      <c r="I526" s="849">
        <v>2787.1298828125</v>
      </c>
      <c r="J526" s="849">
        <v>1</v>
      </c>
      <c r="K526" s="850">
        <v>2787.1298828125</v>
      </c>
    </row>
    <row r="527" spans="1:11" ht="14.4" customHeight="1" x14ac:dyDescent="0.3">
      <c r="A527" s="831" t="s">
        <v>566</v>
      </c>
      <c r="B527" s="832" t="s">
        <v>567</v>
      </c>
      <c r="C527" s="835" t="s">
        <v>595</v>
      </c>
      <c r="D527" s="863" t="s">
        <v>596</v>
      </c>
      <c r="E527" s="835" t="s">
        <v>2609</v>
      </c>
      <c r="F527" s="863" t="s">
        <v>2610</v>
      </c>
      <c r="G527" s="835" t="s">
        <v>2745</v>
      </c>
      <c r="H527" s="835" t="s">
        <v>2935</v>
      </c>
      <c r="I527" s="849">
        <v>6520.7998046875</v>
      </c>
      <c r="J527" s="849">
        <v>4</v>
      </c>
      <c r="K527" s="850">
        <v>26083.189453125</v>
      </c>
    </row>
    <row r="528" spans="1:11" ht="14.4" customHeight="1" x14ac:dyDescent="0.3">
      <c r="A528" s="831" t="s">
        <v>566</v>
      </c>
      <c r="B528" s="832" t="s">
        <v>567</v>
      </c>
      <c r="C528" s="835" t="s">
        <v>595</v>
      </c>
      <c r="D528" s="863" t="s">
        <v>596</v>
      </c>
      <c r="E528" s="835" t="s">
        <v>2936</v>
      </c>
      <c r="F528" s="863" t="s">
        <v>2937</v>
      </c>
      <c r="G528" s="835" t="s">
        <v>2938</v>
      </c>
      <c r="H528" s="835" t="s">
        <v>2939</v>
      </c>
      <c r="I528" s="849">
        <v>0.81000002535680926</v>
      </c>
      <c r="J528" s="849">
        <v>3</v>
      </c>
      <c r="K528" s="850">
        <v>2.4300000760704279</v>
      </c>
    </row>
    <row r="529" spans="1:11" ht="14.4" customHeight="1" x14ac:dyDescent="0.3">
      <c r="A529" s="831" t="s">
        <v>566</v>
      </c>
      <c r="B529" s="832" t="s">
        <v>567</v>
      </c>
      <c r="C529" s="835" t="s">
        <v>595</v>
      </c>
      <c r="D529" s="863" t="s">
        <v>596</v>
      </c>
      <c r="E529" s="835" t="s">
        <v>2936</v>
      </c>
      <c r="F529" s="863" t="s">
        <v>2937</v>
      </c>
      <c r="G529" s="835" t="s">
        <v>2940</v>
      </c>
      <c r="H529" s="835" t="s">
        <v>2941</v>
      </c>
      <c r="I529" s="849">
        <v>9.9999997764825821E-3</v>
      </c>
      <c r="J529" s="849">
        <v>1</v>
      </c>
      <c r="K529" s="850">
        <v>9.9999997764825821E-3</v>
      </c>
    </row>
    <row r="530" spans="1:11" ht="14.4" customHeight="1" x14ac:dyDescent="0.3">
      <c r="A530" s="831" t="s">
        <v>566</v>
      </c>
      <c r="B530" s="832" t="s">
        <v>567</v>
      </c>
      <c r="C530" s="835" t="s">
        <v>595</v>
      </c>
      <c r="D530" s="863" t="s">
        <v>596</v>
      </c>
      <c r="E530" s="835" t="s">
        <v>2936</v>
      </c>
      <c r="F530" s="863" t="s">
        <v>2937</v>
      </c>
      <c r="G530" s="835" t="s">
        <v>2942</v>
      </c>
      <c r="H530" s="835" t="s">
        <v>2943</v>
      </c>
      <c r="I530" s="849">
        <v>60984.828125</v>
      </c>
      <c r="J530" s="849">
        <v>4</v>
      </c>
      <c r="K530" s="850">
        <v>243939.3125</v>
      </c>
    </row>
    <row r="531" spans="1:11" ht="14.4" customHeight="1" x14ac:dyDescent="0.3">
      <c r="A531" s="831" t="s">
        <v>566</v>
      </c>
      <c r="B531" s="832" t="s">
        <v>567</v>
      </c>
      <c r="C531" s="835" t="s">
        <v>595</v>
      </c>
      <c r="D531" s="863" t="s">
        <v>596</v>
      </c>
      <c r="E531" s="835" t="s">
        <v>2936</v>
      </c>
      <c r="F531" s="863" t="s">
        <v>2937</v>
      </c>
      <c r="G531" s="835" t="s">
        <v>2944</v>
      </c>
      <c r="H531" s="835" t="s">
        <v>2945</v>
      </c>
      <c r="I531" s="849">
        <v>60984.80078125</v>
      </c>
      <c r="J531" s="849">
        <v>1</v>
      </c>
      <c r="K531" s="850">
        <v>60984.80078125</v>
      </c>
    </row>
    <row r="532" spans="1:11" ht="14.4" customHeight="1" x14ac:dyDescent="0.3">
      <c r="A532" s="831" t="s">
        <v>566</v>
      </c>
      <c r="B532" s="832" t="s">
        <v>567</v>
      </c>
      <c r="C532" s="835" t="s">
        <v>595</v>
      </c>
      <c r="D532" s="863" t="s">
        <v>596</v>
      </c>
      <c r="E532" s="835" t="s">
        <v>2936</v>
      </c>
      <c r="F532" s="863" t="s">
        <v>2937</v>
      </c>
      <c r="G532" s="835" t="s">
        <v>2946</v>
      </c>
      <c r="H532" s="835" t="s">
        <v>2947</v>
      </c>
      <c r="I532" s="849">
        <v>59683.786458333336</v>
      </c>
      <c r="J532" s="849">
        <v>3</v>
      </c>
      <c r="K532" s="850">
        <v>179051.359375</v>
      </c>
    </row>
    <row r="533" spans="1:11" ht="14.4" customHeight="1" x14ac:dyDescent="0.3">
      <c r="A533" s="831" t="s">
        <v>566</v>
      </c>
      <c r="B533" s="832" t="s">
        <v>567</v>
      </c>
      <c r="C533" s="835" t="s">
        <v>595</v>
      </c>
      <c r="D533" s="863" t="s">
        <v>596</v>
      </c>
      <c r="E533" s="835" t="s">
        <v>2936</v>
      </c>
      <c r="F533" s="863" t="s">
        <v>2937</v>
      </c>
      <c r="G533" s="835" t="s">
        <v>2948</v>
      </c>
      <c r="H533" s="835" t="s">
        <v>2949</v>
      </c>
      <c r="I533" s="849">
        <v>26544.30078125</v>
      </c>
      <c r="J533" s="849">
        <v>3</v>
      </c>
      <c r="K533" s="850">
        <v>79632.90234375</v>
      </c>
    </row>
    <row r="534" spans="1:11" ht="14.4" customHeight="1" x14ac:dyDescent="0.3">
      <c r="A534" s="831" t="s">
        <v>566</v>
      </c>
      <c r="B534" s="832" t="s">
        <v>567</v>
      </c>
      <c r="C534" s="835" t="s">
        <v>595</v>
      </c>
      <c r="D534" s="863" t="s">
        <v>596</v>
      </c>
      <c r="E534" s="835" t="s">
        <v>2936</v>
      </c>
      <c r="F534" s="863" t="s">
        <v>2937</v>
      </c>
      <c r="G534" s="835" t="s">
        <v>2950</v>
      </c>
      <c r="H534" s="835" t="s">
        <v>2951</v>
      </c>
      <c r="I534" s="849">
        <v>0.81000002535680926</v>
      </c>
      <c r="J534" s="849">
        <v>3</v>
      </c>
      <c r="K534" s="850">
        <v>2.4300000760704279</v>
      </c>
    </row>
    <row r="535" spans="1:11" ht="14.4" customHeight="1" x14ac:dyDescent="0.3">
      <c r="A535" s="831" t="s">
        <v>566</v>
      </c>
      <c r="B535" s="832" t="s">
        <v>567</v>
      </c>
      <c r="C535" s="835" t="s">
        <v>595</v>
      </c>
      <c r="D535" s="863" t="s">
        <v>596</v>
      </c>
      <c r="E535" s="835" t="s">
        <v>2936</v>
      </c>
      <c r="F535" s="863" t="s">
        <v>2937</v>
      </c>
      <c r="G535" s="835" t="s">
        <v>2952</v>
      </c>
      <c r="H535" s="835" t="s">
        <v>2953</v>
      </c>
      <c r="I535" s="849">
        <v>20540.669921875</v>
      </c>
      <c r="J535" s="849">
        <v>1</v>
      </c>
      <c r="K535" s="850">
        <v>20540.669921875</v>
      </c>
    </row>
    <row r="536" spans="1:11" ht="14.4" customHeight="1" x14ac:dyDescent="0.3">
      <c r="A536" s="831" t="s">
        <v>566</v>
      </c>
      <c r="B536" s="832" t="s">
        <v>567</v>
      </c>
      <c r="C536" s="835" t="s">
        <v>595</v>
      </c>
      <c r="D536" s="863" t="s">
        <v>596</v>
      </c>
      <c r="E536" s="835" t="s">
        <v>2936</v>
      </c>
      <c r="F536" s="863" t="s">
        <v>2937</v>
      </c>
      <c r="G536" s="835" t="s">
        <v>2954</v>
      </c>
      <c r="H536" s="835" t="s">
        <v>2955</v>
      </c>
      <c r="I536" s="849">
        <v>0.57999998796731234</v>
      </c>
      <c r="J536" s="849">
        <v>4</v>
      </c>
      <c r="K536" s="850">
        <v>2.3199999518692493</v>
      </c>
    </row>
    <row r="537" spans="1:11" ht="14.4" customHeight="1" x14ac:dyDescent="0.3">
      <c r="A537" s="831" t="s">
        <v>566</v>
      </c>
      <c r="B537" s="832" t="s">
        <v>567</v>
      </c>
      <c r="C537" s="835" t="s">
        <v>595</v>
      </c>
      <c r="D537" s="863" t="s">
        <v>596</v>
      </c>
      <c r="E537" s="835" t="s">
        <v>2936</v>
      </c>
      <c r="F537" s="863" t="s">
        <v>2937</v>
      </c>
      <c r="G537" s="835" t="s">
        <v>2956</v>
      </c>
      <c r="H537" s="835" t="s">
        <v>2957</v>
      </c>
      <c r="I537" s="849">
        <v>34440.26953125</v>
      </c>
      <c r="J537" s="849">
        <v>1</v>
      </c>
      <c r="K537" s="850">
        <v>34440.26953125</v>
      </c>
    </row>
    <row r="538" spans="1:11" ht="14.4" customHeight="1" x14ac:dyDescent="0.3">
      <c r="A538" s="831" t="s">
        <v>566</v>
      </c>
      <c r="B538" s="832" t="s">
        <v>567</v>
      </c>
      <c r="C538" s="835" t="s">
        <v>595</v>
      </c>
      <c r="D538" s="863" t="s">
        <v>596</v>
      </c>
      <c r="E538" s="835" t="s">
        <v>2936</v>
      </c>
      <c r="F538" s="863" t="s">
        <v>2937</v>
      </c>
      <c r="G538" s="835" t="s">
        <v>2958</v>
      </c>
      <c r="H538" s="835" t="s">
        <v>2959</v>
      </c>
      <c r="I538" s="849">
        <v>26544.30078125</v>
      </c>
      <c r="J538" s="849">
        <v>3</v>
      </c>
      <c r="K538" s="850">
        <v>79632.90234375</v>
      </c>
    </row>
    <row r="539" spans="1:11" ht="14.4" customHeight="1" x14ac:dyDescent="0.3">
      <c r="A539" s="831" t="s">
        <v>566</v>
      </c>
      <c r="B539" s="832" t="s">
        <v>567</v>
      </c>
      <c r="C539" s="835" t="s">
        <v>595</v>
      </c>
      <c r="D539" s="863" t="s">
        <v>596</v>
      </c>
      <c r="E539" s="835" t="s">
        <v>2936</v>
      </c>
      <c r="F539" s="863" t="s">
        <v>2937</v>
      </c>
      <c r="G539" s="835" t="s">
        <v>2960</v>
      </c>
      <c r="H539" s="835" t="s">
        <v>2961</v>
      </c>
      <c r="I539" s="849">
        <v>9.9999997764825821E-3</v>
      </c>
      <c r="J539" s="849">
        <v>4</v>
      </c>
      <c r="K539" s="850">
        <v>3.9999999105930328E-2</v>
      </c>
    </row>
    <row r="540" spans="1:11" ht="14.4" customHeight="1" x14ac:dyDescent="0.3">
      <c r="A540" s="831" t="s">
        <v>566</v>
      </c>
      <c r="B540" s="832" t="s">
        <v>567</v>
      </c>
      <c r="C540" s="835" t="s">
        <v>595</v>
      </c>
      <c r="D540" s="863" t="s">
        <v>596</v>
      </c>
      <c r="E540" s="835" t="s">
        <v>2936</v>
      </c>
      <c r="F540" s="863" t="s">
        <v>2937</v>
      </c>
      <c r="G540" s="835" t="s">
        <v>2962</v>
      </c>
      <c r="H540" s="835" t="s">
        <v>2963</v>
      </c>
      <c r="I540" s="849">
        <v>9.9999997764825821E-3</v>
      </c>
      <c r="J540" s="849">
        <v>1</v>
      </c>
      <c r="K540" s="850">
        <v>9.9999997764825821E-3</v>
      </c>
    </row>
    <row r="541" spans="1:11" ht="14.4" customHeight="1" x14ac:dyDescent="0.3">
      <c r="A541" s="831" t="s">
        <v>566</v>
      </c>
      <c r="B541" s="832" t="s">
        <v>567</v>
      </c>
      <c r="C541" s="835" t="s">
        <v>595</v>
      </c>
      <c r="D541" s="863" t="s">
        <v>596</v>
      </c>
      <c r="E541" s="835" t="s">
        <v>2936</v>
      </c>
      <c r="F541" s="863" t="s">
        <v>2937</v>
      </c>
      <c r="G541" s="835" t="s">
        <v>2964</v>
      </c>
      <c r="H541" s="835" t="s">
        <v>2965</v>
      </c>
      <c r="I541" s="849">
        <v>263626.53125</v>
      </c>
      <c r="J541" s="849">
        <v>1</v>
      </c>
      <c r="K541" s="850">
        <v>263626.53125</v>
      </c>
    </row>
    <row r="542" spans="1:11" ht="14.4" customHeight="1" x14ac:dyDescent="0.3">
      <c r="A542" s="831" t="s">
        <v>566</v>
      </c>
      <c r="B542" s="832" t="s">
        <v>567</v>
      </c>
      <c r="C542" s="835" t="s">
        <v>595</v>
      </c>
      <c r="D542" s="863" t="s">
        <v>596</v>
      </c>
      <c r="E542" s="835" t="s">
        <v>2936</v>
      </c>
      <c r="F542" s="863" t="s">
        <v>2937</v>
      </c>
      <c r="G542" s="835" t="s">
        <v>2966</v>
      </c>
      <c r="H542" s="835" t="s">
        <v>2967</v>
      </c>
      <c r="I542" s="849">
        <v>352745.0625</v>
      </c>
      <c r="J542" s="849">
        <v>4</v>
      </c>
      <c r="K542" s="850">
        <v>1410980.25</v>
      </c>
    </row>
    <row r="543" spans="1:11" ht="14.4" customHeight="1" x14ac:dyDescent="0.3">
      <c r="A543" s="831" t="s">
        <v>566</v>
      </c>
      <c r="B543" s="832" t="s">
        <v>567</v>
      </c>
      <c r="C543" s="835" t="s">
        <v>595</v>
      </c>
      <c r="D543" s="863" t="s">
        <v>596</v>
      </c>
      <c r="E543" s="835" t="s">
        <v>2936</v>
      </c>
      <c r="F543" s="863" t="s">
        <v>2937</v>
      </c>
      <c r="G543" s="835" t="s">
        <v>2968</v>
      </c>
      <c r="H543" s="835" t="s">
        <v>2969</v>
      </c>
      <c r="I543" s="849">
        <v>565724.75</v>
      </c>
      <c r="J543" s="849">
        <v>1</v>
      </c>
      <c r="K543" s="850">
        <v>565724.75</v>
      </c>
    </row>
    <row r="544" spans="1:11" ht="14.4" customHeight="1" x14ac:dyDescent="0.3">
      <c r="A544" s="831" t="s">
        <v>566</v>
      </c>
      <c r="B544" s="832" t="s">
        <v>567</v>
      </c>
      <c r="C544" s="835" t="s">
        <v>595</v>
      </c>
      <c r="D544" s="863" t="s">
        <v>596</v>
      </c>
      <c r="E544" s="835" t="s">
        <v>2936</v>
      </c>
      <c r="F544" s="863" t="s">
        <v>2937</v>
      </c>
      <c r="G544" s="835" t="s">
        <v>2970</v>
      </c>
      <c r="H544" s="835" t="s">
        <v>2971</v>
      </c>
      <c r="I544" s="849">
        <v>425947.375</v>
      </c>
      <c r="J544" s="849">
        <v>1</v>
      </c>
      <c r="K544" s="850">
        <v>425947.375</v>
      </c>
    </row>
    <row r="545" spans="1:11" ht="14.4" customHeight="1" x14ac:dyDescent="0.3">
      <c r="A545" s="831" t="s">
        <v>566</v>
      </c>
      <c r="B545" s="832" t="s">
        <v>567</v>
      </c>
      <c r="C545" s="835" t="s">
        <v>595</v>
      </c>
      <c r="D545" s="863" t="s">
        <v>596</v>
      </c>
      <c r="E545" s="835" t="s">
        <v>2936</v>
      </c>
      <c r="F545" s="863" t="s">
        <v>2937</v>
      </c>
      <c r="G545" s="835" t="s">
        <v>2972</v>
      </c>
      <c r="H545" s="835" t="s">
        <v>2973</v>
      </c>
      <c r="I545" s="849">
        <v>9.9999997764825821E-3</v>
      </c>
      <c r="J545" s="849">
        <v>5</v>
      </c>
      <c r="K545" s="850">
        <v>4.999999888241291E-2</v>
      </c>
    </row>
    <row r="546" spans="1:11" ht="14.4" customHeight="1" x14ac:dyDescent="0.3">
      <c r="A546" s="831" t="s">
        <v>566</v>
      </c>
      <c r="B546" s="832" t="s">
        <v>567</v>
      </c>
      <c r="C546" s="835" t="s">
        <v>595</v>
      </c>
      <c r="D546" s="863" t="s">
        <v>596</v>
      </c>
      <c r="E546" s="835" t="s">
        <v>2936</v>
      </c>
      <c r="F546" s="863" t="s">
        <v>2937</v>
      </c>
      <c r="G546" s="835" t="s">
        <v>2974</v>
      </c>
      <c r="H546" s="835" t="s">
        <v>2975</v>
      </c>
      <c r="I546" s="849">
        <v>1.1499999761581421</v>
      </c>
      <c r="J546" s="849">
        <v>2</v>
      </c>
      <c r="K546" s="850">
        <v>2.2999999523162842</v>
      </c>
    </row>
    <row r="547" spans="1:11" ht="14.4" customHeight="1" x14ac:dyDescent="0.3">
      <c r="A547" s="831" t="s">
        <v>566</v>
      </c>
      <c r="B547" s="832" t="s">
        <v>567</v>
      </c>
      <c r="C547" s="835" t="s">
        <v>595</v>
      </c>
      <c r="D547" s="863" t="s">
        <v>596</v>
      </c>
      <c r="E547" s="835" t="s">
        <v>2976</v>
      </c>
      <c r="F547" s="863" t="s">
        <v>2977</v>
      </c>
      <c r="G547" s="835" t="s">
        <v>2978</v>
      </c>
      <c r="H547" s="835" t="s">
        <v>2979</v>
      </c>
      <c r="I547" s="849">
        <v>80025.958705357145</v>
      </c>
      <c r="J547" s="849">
        <v>14</v>
      </c>
      <c r="K547" s="850">
        <v>1120363.421875</v>
      </c>
    </row>
    <row r="548" spans="1:11" ht="14.4" customHeight="1" x14ac:dyDescent="0.3">
      <c r="A548" s="831" t="s">
        <v>566</v>
      </c>
      <c r="B548" s="832" t="s">
        <v>567</v>
      </c>
      <c r="C548" s="835" t="s">
        <v>595</v>
      </c>
      <c r="D548" s="863" t="s">
        <v>596</v>
      </c>
      <c r="E548" s="835" t="s">
        <v>2976</v>
      </c>
      <c r="F548" s="863" t="s">
        <v>2977</v>
      </c>
      <c r="G548" s="835" t="s">
        <v>2980</v>
      </c>
      <c r="H548" s="835" t="s">
        <v>2981</v>
      </c>
      <c r="I548" s="849">
        <v>9.9999997764825821E-3</v>
      </c>
      <c r="J548" s="849">
        <v>20</v>
      </c>
      <c r="K548" s="850">
        <v>0.22999999672174454</v>
      </c>
    </row>
    <row r="549" spans="1:11" ht="14.4" customHeight="1" x14ac:dyDescent="0.3">
      <c r="A549" s="831" t="s">
        <v>566</v>
      </c>
      <c r="B549" s="832" t="s">
        <v>567</v>
      </c>
      <c r="C549" s="835" t="s">
        <v>595</v>
      </c>
      <c r="D549" s="863" t="s">
        <v>596</v>
      </c>
      <c r="E549" s="835" t="s">
        <v>2976</v>
      </c>
      <c r="F549" s="863" t="s">
        <v>2977</v>
      </c>
      <c r="G549" s="835" t="s">
        <v>2982</v>
      </c>
      <c r="H549" s="835" t="s">
        <v>2983</v>
      </c>
      <c r="I549" s="849">
        <v>25368.343017578125</v>
      </c>
      <c r="J549" s="849">
        <v>15</v>
      </c>
      <c r="K549" s="850">
        <v>381230.734375</v>
      </c>
    </row>
    <row r="550" spans="1:11" ht="14.4" customHeight="1" x14ac:dyDescent="0.3">
      <c r="A550" s="831" t="s">
        <v>566</v>
      </c>
      <c r="B550" s="832" t="s">
        <v>567</v>
      </c>
      <c r="C550" s="835" t="s">
        <v>595</v>
      </c>
      <c r="D550" s="863" t="s">
        <v>596</v>
      </c>
      <c r="E550" s="835" t="s">
        <v>2976</v>
      </c>
      <c r="F550" s="863" t="s">
        <v>2977</v>
      </c>
      <c r="G550" s="835" t="s">
        <v>2984</v>
      </c>
      <c r="H550" s="835" t="s">
        <v>2985</v>
      </c>
      <c r="I550" s="849">
        <v>24662.6796875</v>
      </c>
      <c r="J550" s="849">
        <v>2</v>
      </c>
      <c r="K550" s="850">
        <v>49325.359375</v>
      </c>
    </row>
    <row r="551" spans="1:11" ht="14.4" customHeight="1" x14ac:dyDescent="0.3">
      <c r="A551" s="831" t="s">
        <v>566</v>
      </c>
      <c r="B551" s="832" t="s">
        <v>567</v>
      </c>
      <c r="C551" s="835" t="s">
        <v>595</v>
      </c>
      <c r="D551" s="863" t="s">
        <v>596</v>
      </c>
      <c r="E551" s="835" t="s">
        <v>2976</v>
      </c>
      <c r="F551" s="863" t="s">
        <v>2977</v>
      </c>
      <c r="G551" s="835" t="s">
        <v>2986</v>
      </c>
      <c r="H551" s="835" t="s">
        <v>2987</v>
      </c>
      <c r="I551" s="849">
        <v>34440.2890625</v>
      </c>
      <c r="J551" s="849">
        <v>1</v>
      </c>
      <c r="K551" s="850">
        <v>34440.2890625</v>
      </c>
    </row>
    <row r="552" spans="1:11" ht="14.4" customHeight="1" x14ac:dyDescent="0.3">
      <c r="A552" s="831" t="s">
        <v>566</v>
      </c>
      <c r="B552" s="832" t="s">
        <v>567</v>
      </c>
      <c r="C552" s="835" t="s">
        <v>595</v>
      </c>
      <c r="D552" s="863" t="s">
        <v>596</v>
      </c>
      <c r="E552" s="835" t="s">
        <v>2976</v>
      </c>
      <c r="F552" s="863" t="s">
        <v>2977</v>
      </c>
      <c r="G552" s="835" t="s">
        <v>2988</v>
      </c>
      <c r="H552" s="835" t="s">
        <v>2989</v>
      </c>
      <c r="I552" s="849">
        <v>9.9999997764825821E-3</v>
      </c>
      <c r="J552" s="849">
        <v>7</v>
      </c>
      <c r="K552" s="850">
        <v>6.9999998435378075E-2</v>
      </c>
    </row>
    <row r="553" spans="1:11" ht="14.4" customHeight="1" x14ac:dyDescent="0.3">
      <c r="A553" s="831" t="s">
        <v>566</v>
      </c>
      <c r="B553" s="832" t="s">
        <v>567</v>
      </c>
      <c r="C553" s="835" t="s">
        <v>595</v>
      </c>
      <c r="D553" s="863" t="s">
        <v>596</v>
      </c>
      <c r="E553" s="835" t="s">
        <v>2976</v>
      </c>
      <c r="F553" s="863" t="s">
        <v>2977</v>
      </c>
      <c r="G553" s="835" t="s">
        <v>2990</v>
      </c>
      <c r="H553" s="835" t="s">
        <v>2991</v>
      </c>
      <c r="I553" s="849">
        <v>99690.366071428565</v>
      </c>
      <c r="J553" s="849">
        <v>7</v>
      </c>
      <c r="K553" s="850">
        <v>697832.5625</v>
      </c>
    </row>
    <row r="554" spans="1:11" ht="14.4" customHeight="1" x14ac:dyDescent="0.3">
      <c r="A554" s="831" t="s">
        <v>566</v>
      </c>
      <c r="B554" s="832" t="s">
        <v>567</v>
      </c>
      <c r="C554" s="835" t="s">
        <v>595</v>
      </c>
      <c r="D554" s="863" t="s">
        <v>596</v>
      </c>
      <c r="E554" s="835" t="s">
        <v>2976</v>
      </c>
      <c r="F554" s="863" t="s">
        <v>2977</v>
      </c>
      <c r="G554" s="835" t="s">
        <v>2992</v>
      </c>
      <c r="H554" s="835" t="s">
        <v>2993</v>
      </c>
      <c r="I554" s="849">
        <v>9.9999997764825821E-3</v>
      </c>
      <c r="J554" s="849">
        <v>15</v>
      </c>
      <c r="K554" s="850">
        <v>0.14999999664723873</v>
      </c>
    </row>
    <row r="555" spans="1:11" ht="14.4" customHeight="1" x14ac:dyDescent="0.3">
      <c r="A555" s="831" t="s">
        <v>566</v>
      </c>
      <c r="B555" s="832" t="s">
        <v>567</v>
      </c>
      <c r="C555" s="835" t="s">
        <v>595</v>
      </c>
      <c r="D555" s="863" t="s">
        <v>596</v>
      </c>
      <c r="E555" s="835" t="s">
        <v>2976</v>
      </c>
      <c r="F555" s="863" t="s">
        <v>2977</v>
      </c>
      <c r="G555" s="835" t="s">
        <v>2994</v>
      </c>
      <c r="H555" s="835" t="s">
        <v>2995</v>
      </c>
      <c r="I555" s="849">
        <v>769920.3125</v>
      </c>
      <c r="J555" s="849">
        <v>1</v>
      </c>
      <c r="K555" s="850">
        <v>769920.3125</v>
      </c>
    </row>
    <row r="556" spans="1:11" ht="14.4" customHeight="1" x14ac:dyDescent="0.3">
      <c r="A556" s="831" t="s">
        <v>566</v>
      </c>
      <c r="B556" s="832" t="s">
        <v>567</v>
      </c>
      <c r="C556" s="835" t="s">
        <v>595</v>
      </c>
      <c r="D556" s="863" t="s">
        <v>596</v>
      </c>
      <c r="E556" s="835" t="s">
        <v>2976</v>
      </c>
      <c r="F556" s="863" t="s">
        <v>2977</v>
      </c>
      <c r="G556" s="835" t="s">
        <v>2996</v>
      </c>
      <c r="H556" s="835" t="s">
        <v>2997</v>
      </c>
      <c r="I556" s="849">
        <v>677483.5992647059</v>
      </c>
      <c r="J556" s="849">
        <v>17</v>
      </c>
      <c r="K556" s="850">
        <v>11517221.1875</v>
      </c>
    </row>
    <row r="557" spans="1:11" ht="14.4" customHeight="1" x14ac:dyDescent="0.3">
      <c r="A557" s="831" t="s">
        <v>566</v>
      </c>
      <c r="B557" s="832" t="s">
        <v>567</v>
      </c>
      <c r="C557" s="835" t="s">
        <v>595</v>
      </c>
      <c r="D557" s="863" t="s">
        <v>596</v>
      </c>
      <c r="E557" s="835" t="s">
        <v>2976</v>
      </c>
      <c r="F557" s="863" t="s">
        <v>2977</v>
      </c>
      <c r="G557" s="835" t="s">
        <v>2998</v>
      </c>
      <c r="H557" s="835" t="s">
        <v>2973</v>
      </c>
      <c r="I557" s="849">
        <v>9.9999997764825821E-3</v>
      </c>
      <c r="J557" s="849">
        <v>3</v>
      </c>
      <c r="K557" s="850">
        <v>2.9999999329447746E-2</v>
      </c>
    </row>
    <row r="558" spans="1:11" ht="14.4" customHeight="1" x14ac:dyDescent="0.3">
      <c r="A558" s="831" t="s">
        <v>566</v>
      </c>
      <c r="B558" s="832" t="s">
        <v>567</v>
      </c>
      <c r="C558" s="835" t="s">
        <v>595</v>
      </c>
      <c r="D558" s="863" t="s">
        <v>596</v>
      </c>
      <c r="E558" s="835" t="s">
        <v>2999</v>
      </c>
      <c r="F558" s="863" t="s">
        <v>3000</v>
      </c>
      <c r="G558" s="835" t="s">
        <v>3001</v>
      </c>
      <c r="H558" s="835" t="s">
        <v>3002</v>
      </c>
      <c r="I558" s="849">
        <v>4922.2076416015625</v>
      </c>
      <c r="J558" s="849">
        <v>4</v>
      </c>
      <c r="K558" s="850">
        <v>19688.83056640625</v>
      </c>
    </row>
    <row r="559" spans="1:11" ht="14.4" customHeight="1" x14ac:dyDescent="0.3">
      <c r="A559" s="831" t="s">
        <v>566</v>
      </c>
      <c r="B559" s="832" t="s">
        <v>567</v>
      </c>
      <c r="C559" s="835" t="s">
        <v>595</v>
      </c>
      <c r="D559" s="863" t="s">
        <v>596</v>
      </c>
      <c r="E559" s="835" t="s">
        <v>2999</v>
      </c>
      <c r="F559" s="863" t="s">
        <v>3000</v>
      </c>
      <c r="G559" s="835" t="s">
        <v>3003</v>
      </c>
      <c r="H559" s="835" t="s">
        <v>3004</v>
      </c>
      <c r="I559" s="849">
        <v>9592.150390625</v>
      </c>
      <c r="J559" s="849">
        <v>20</v>
      </c>
      <c r="K559" s="850">
        <v>191843.0078125</v>
      </c>
    </row>
    <row r="560" spans="1:11" ht="14.4" customHeight="1" x14ac:dyDescent="0.3">
      <c r="A560" s="831" t="s">
        <v>566</v>
      </c>
      <c r="B560" s="832" t="s">
        <v>567</v>
      </c>
      <c r="C560" s="835" t="s">
        <v>595</v>
      </c>
      <c r="D560" s="863" t="s">
        <v>596</v>
      </c>
      <c r="E560" s="835" t="s">
        <v>2999</v>
      </c>
      <c r="F560" s="863" t="s">
        <v>3000</v>
      </c>
      <c r="G560" s="835" t="s">
        <v>3005</v>
      </c>
      <c r="H560" s="835" t="s">
        <v>3006</v>
      </c>
      <c r="I560" s="849">
        <v>13317</v>
      </c>
      <c r="J560" s="849">
        <v>25</v>
      </c>
      <c r="K560" s="850">
        <v>332925</v>
      </c>
    </row>
    <row r="561" spans="1:11" ht="14.4" customHeight="1" x14ac:dyDescent="0.3">
      <c r="A561" s="831" t="s">
        <v>566</v>
      </c>
      <c r="B561" s="832" t="s">
        <v>567</v>
      </c>
      <c r="C561" s="835" t="s">
        <v>595</v>
      </c>
      <c r="D561" s="863" t="s">
        <v>596</v>
      </c>
      <c r="E561" s="835" t="s">
        <v>2999</v>
      </c>
      <c r="F561" s="863" t="s">
        <v>3000</v>
      </c>
      <c r="G561" s="835" t="s">
        <v>3007</v>
      </c>
      <c r="H561" s="835" t="s">
        <v>3008</v>
      </c>
      <c r="I561" s="849">
        <v>8577.497445913461</v>
      </c>
      <c r="J561" s="849">
        <v>26</v>
      </c>
      <c r="K561" s="850">
        <v>246005.93408203125</v>
      </c>
    </row>
    <row r="562" spans="1:11" ht="14.4" customHeight="1" x14ac:dyDescent="0.3">
      <c r="A562" s="831" t="s">
        <v>566</v>
      </c>
      <c r="B562" s="832" t="s">
        <v>567</v>
      </c>
      <c r="C562" s="835" t="s">
        <v>595</v>
      </c>
      <c r="D562" s="863" t="s">
        <v>596</v>
      </c>
      <c r="E562" s="835" t="s">
        <v>2999</v>
      </c>
      <c r="F562" s="863" t="s">
        <v>3000</v>
      </c>
      <c r="G562" s="835" t="s">
        <v>3009</v>
      </c>
      <c r="H562" s="835" t="s">
        <v>3010</v>
      </c>
      <c r="I562" s="849">
        <v>11974.75</v>
      </c>
      <c r="J562" s="849">
        <v>2</v>
      </c>
      <c r="K562" s="850">
        <v>23949.5</v>
      </c>
    </row>
    <row r="563" spans="1:11" ht="14.4" customHeight="1" x14ac:dyDescent="0.3">
      <c r="A563" s="831" t="s">
        <v>566</v>
      </c>
      <c r="B563" s="832" t="s">
        <v>567</v>
      </c>
      <c r="C563" s="835" t="s">
        <v>595</v>
      </c>
      <c r="D563" s="863" t="s">
        <v>596</v>
      </c>
      <c r="E563" s="835" t="s">
        <v>2999</v>
      </c>
      <c r="F563" s="863" t="s">
        <v>3000</v>
      </c>
      <c r="G563" s="835" t="s">
        <v>3011</v>
      </c>
      <c r="H563" s="835" t="s">
        <v>3012</v>
      </c>
      <c r="I563" s="849">
        <v>7500.7900390625</v>
      </c>
      <c r="J563" s="849">
        <v>1</v>
      </c>
      <c r="K563" s="850">
        <v>7500.7900390625</v>
      </c>
    </row>
    <row r="564" spans="1:11" ht="14.4" customHeight="1" x14ac:dyDescent="0.3">
      <c r="A564" s="831" t="s">
        <v>566</v>
      </c>
      <c r="B564" s="832" t="s">
        <v>567</v>
      </c>
      <c r="C564" s="835" t="s">
        <v>595</v>
      </c>
      <c r="D564" s="863" t="s">
        <v>596</v>
      </c>
      <c r="E564" s="835" t="s">
        <v>2999</v>
      </c>
      <c r="F564" s="863" t="s">
        <v>3000</v>
      </c>
      <c r="G564" s="835" t="s">
        <v>3013</v>
      </c>
      <c r="H564" s="835" t="s">
        <v>3014</v>
      </c>
      <c r="I564" s="849">
        <v>6300</v>
      </c>
      <c r="J564" s="849">
        <v>24</v>
      </c>
      <c r="K564" s="850">
        <v>151199.990234375</v>
      </c>
    </row>
    <row r="565" spans="1:11" ht="14.4" customHeight="1" x14ac:dyDescent="0.3">
      <c r="A565" s="831" t="s">
        <v>566</v>
      </c>
      <c r="B565" s="832" t="s">
        <v>567</v>
      </c>
      <c r="C565" s="835" t="s">
        <v>595</v>
      </c>
      <c r="D565" s="863" t="s">
        <v>596</v>
      </c>
      <c r="E565" s="835" t="s">
        <v>2999</v>
      </c>
      <c r="F565" s="863" t="s">
        <v>3000</v>
      </c>
      <c r="G565" s="835" t="s">
        <v>3015</v>
      </c>
      <c r="H565" s="835" t="s">
        <v>3016</v>
      </c>
      <c r="I565" s="849">
        <v>15956.1201171875</v>
      </c>
      <c r="J565" s="849">
        <v>5</v>
      </c>
      <c r="K565" s="850">
        <v>79780.6083984375</v>
      </c>
    </row>
    <row r="566" spans="1:11" ht="14.4" customHeight="1" x14ac:dyDescent="0.3">
      <c r="A566" s="831" t="s">
        <v>566</v>
      </c>
      <c r="B566" s="832" t="s">
        <v>567</v>
      </c>
      <c r="C566" s="835" t="s">
        <v>595</v>
      </c>
      <c r="D566" s="863" t="s">
        <v>596</v>
      </c>
      <c r="E566" s="835" t="s">
        <v>2999</v>
      </c>
      <c r="F566" s="863" t="s">
        <v>3000</v>
      </c>
      <c r="G566" s="835" t="s">
        <v>3017</v>
      </c>
      <c r="H566" s="835" t="s">
        <v>3018</v>
      </c>
      <c r="I566" s="849">
        <v>1978.949951171875</v>
      </c>
      <c r="J566" s="849">
        <v>4</v>
      </c>
      <c r="K566" s="850">
        <v>7915.77978515625</v>
      </c>
    </row>
    <row r="567" spans="1:11" ht="14.4" customHeight="1" x14ac:dyDescent="0.3">
      <c r="A567" s="831" t="s">
        <v>566</v>
      </c>
      <c r="B567" s="832" t="s">
        <v>567</v>
      </c>
      <c r="C567" s="835" t="s">
        <v>595</v>
      </c>
      <c r="D567" s="863" t="s">
        <v>596</v>
      </c>
      <c r="E567" s="835" t="s">
        <v>2999</v>
      </c>
      <c r="F567" s="863" t="s">
        <v>3000</v>
      </c>
      <c r="G567" s="835" t="s">
        <v>3019</v>
      </c>
      <c r="H567" s="835" t="s">
        <v>3020</v>
      </c>
      <c r="I567" s="849">
        <v>6593.353352864583</v>
      </c>
      <c r="J567" s="849">
        <v>4</v>
      </c>
      <c r="K567" s="850">
        <v>26373.41015625</v>
      </c>
    </row>
    <row r="568" spans="1:11" ht="14.4" customHeight="1" x14ac:dyDescent="0.3">
      <c r="A568" s="831" t="s">
        <v>566</v>
      </c>
      <c r="B568" s="832" t="s">
        <v>567</v>
      </c>
      <c r="C568" s="835" t="s">
        <v>595</v>
      </c>
      <c r="D568" s="863" t="s">
        <v>596</v>
      </c>
      <c r="E568" s="835" t="s">
        <v>2999</v>
      </c>
      <c r="F568" s="863" t="s">
        <v>3000</v>
      </c>
      <c r="G568" s="835" t="s">
        <v>3021</v>
      </c>
      <c r="H568" s="835" t="s">
        <v>3022</v>
      </c>
      <c r="I568" s="849">
        <v>4227.330078125</v>
      </c>
      <c r="J568" s="849">
        <v>2</v>
      </c>
      <c r="K568" s="850">
        <v>8454.66015625</v>
      </c>
    </row>
    <row r="569" spans="1:11" ht="14.4" customHeight="1" x14ac:dyDescent="0.3">
      <c r="A569" s="831" t="s">
        <v>566</v>
      </c>
      <c r="B569" s="832" t="s">
        <v>567</v>
      </c>
      <c r="C569" s="835" t="s">
        <v>595</v>
      </c>
      <c r="D569" s="863" t="s">
        <v>596</v>
      </c>
      <c r="E569" s="835" t="s">
        <v>2999</v>
      </c>
      <c r="F569" s="863" t="s">
        <v>3000</v>
      </c>
      <c r="G569" s="835" t="s">
        <v>3023</v>
      </c>
      <c r="H569" s="835" t="s">
        <v>3024</v>
      </c>
      <c r="I569" s="849">
        <v>6425</v>
      </c>
      <c r="J569" s="849">
        <v>2</v>
      </c>
      <c r="K569" s="850">
        <v>12849.990234375</v>
      </c>
    </row>
    <row r="570" spans="1:11" ht="14.4" customHeight="1" x14ac:dyDescent="0.3">
      <c r="A570" s="831" t="s">
        <v>566</v>
      </c>
      <c r="B570" s="832" t="s">
        <v>567</v>
      </c>
      <c r="C570" s="835" t="s">
        <v>595</v>
      </c>
      <c r="D570" s="863" t="s">
        <v>596</v>
      </c>
      <c r="E570" s="835" t="s">
        <v>2999</v>
      </c>
      <c r="F570" s="863" t="s">
        <v>3000</v>
      </c>
      <c r="G570" s="835" t="s">
        <v>3025</v>
      </c>
      <c r="H570" s="835" t="s">
        <v>3026</v>
      </c>
      <c r="I570" s="849">
        <v>1718.1613606770834</v>
      </c>
      <c r="J570" s="849">
        <v>26</v>
      </c>
      <c r="K570" s="850">
        <v>56858.740683592856</v>
      </c>
    </row>
    <row r="571" spans="1:11" ht="14.4" customHeight="1" x14ac:dyDescent="0.3">
      <c r="A571" s="831" t="s">
        <v>566</v>
      </c>
      <c r="B571" s="832" t="s">
        <v>567</v>
      </c>
      <c r="C571" s="835" t="s">
        <v>595</v>
      </c>
      <c r="D571" s="863" t="s">
        <v>596</v>
      </c>
      <c r="E571" s="835" t="s">
        <v>2999</v>
      </c>
      <c r="F571" s="863" t="s">
        <v>3000</v>
      </c>
      <c r="G571" s="835" t="s">
        <v>3027</v>
      </c>
      <c r="H571" s="835" t="s">
        <v>3028</v>
      </c>
      <c r="I571" s="849">
        <v>10478.009765625</v>
      </c>
      <c r="J571" s="849">
        <v>1</v>
      </c>
      <c r="K571" s="850">
        <v>10478.009765625</v>
      </c>
    </row>
    <row r="572" spans="1:11" ht="14.4" customHeight="1" x14ac:dyDescent="0.3">
      <c r="A572" s="831" t="s">
        <v>566</v>
      </c>
      <c r="B572" s="832" t="s">
        <v>567</v>
      </c>
      <c r="C572" s="835" t="s">
        <v>595</v>
      </c>
      <c r="D572" s="863" t="s">
        <v>596</v>
      </c>
      <c r="E572" s="835" t="s">
        <v>2999</v>
      </c>
      <c r="F572" s="863" t="s">
        <v>3000</v>
      </c>
      <c r="G572" s="835" t="s">
        <v>3029</v>
      </c>
      <c r="H572" s="835" t="s">
        <v>3030</v>
      </c>
      <c r="I572" s="849">
        <v>55245</v>
      </c>
      <c r="J572" s="849">
        <v>3</v>
      </c>
      <c r="K572" s="850">
        <v>165735</v>
      </c>
    </row>
    <row r="573" spans="1:11" ht="14.4" customHeight="1" x14ac:dyDescent="0.3">
      <c r="A573" s="831" t="s">
        <v>566</v>
      </c>
      <c r="B573" s="832" t="s">
        <v>567</v>
      </c>
      <c r="C573" s="835" t="s">
        <v>595</v>
      </c>
      <c r="D573" s="863" t="s">
        <v>596</v>
      </c>
      <c r="E573" s="835" t="s">
        <v>2999</v>
      </c>
      <c r="F573" s="863" t="s">
        <v>3000</v>
      </c>
      <c r="G573" s="835" t="s">
        <v>3031</v>
      </c>
      <c r="H573" s="835" t="s">
        <v>3032</v>
      </c>
      <c r="I573" s="849">
        <v>7323.1298828125</v>
      </c>
      <c r="J573" s="849">
        <v>1</v>
      </c>
      <c r="K573" s="850">
        <v>7323.1298828125</v>
      </c>
    </row>
    <row r="574" spans="1:11" ht="14.4" customHeight="1" x14ac:dyDescent="0.3">
      <c r="A574" s="831" t="s">
        <v>566</v>
      </c>
      <c r="B574" s="832" t="s">
        <v>567</v>
      </c>
      <c r="C574" s="835" t="s">
        <v>595</v>
      </c>
      <c r="D574" s="863" t="s">
        <v>596</v>
      </c>
      <c r="E574" s="835" t="s">
        <v>2999</v>
      </c>
      <c r="F574" s="863" t="s">
        <v>3000</v>
      </c>
      <c r="G574" s="835" t="s">
        <v>3033</v>
      </c>
      <c r="H574" s="835" t="s">
        <v>3034</v>
      </c>
      <c r="I574" s="849">
        <v>62658</v>
      </c>
      <c r="J574" s="849">
        <v>5</v>
      </c>
      <c r="K574" s="850">
        <v>313290</v>
      </c>
    </row>
    <row r="575" spans="1:11" ht="14.4" customHeight="1" x14ac:dyDescent="0.3">
      <c r="A575" s="831" t="s">
        <v>566</v>
      </c>
      <c r="B575" s="832" t="s">
        <v>567</v>
      </c>
      <c r="C575" s="835" t="s">
        <v>595</v>
      </c>
      <c r="D575" s="863" t="s">
        <v>596</v>
      </c>
      <c r="E575" s="835" t="s">
        <v>2999</v>
      </c>
      <c r="F575" s="863" t="s">
        <v>3000</v>
      </c>
      <c r="G575" s="835" t="s">
        <v>3035</v>
      </c>
      <c r="H575" s="835" t="s">
        <v>3036</v>
      </c>
      <c r="I575" s="849">
        <v>61920</v>
      </c>
      <c r="J575" s="849">
        <v>4</v>
      </c>
      <c r="K575" s="850">
        <v>247680</v>
      </c>
    </row>
    <row r="576" spans="1:11" ht="14.4" customHeight="1" x14ac:dyDescent="0.3">
      <c r="A576" s="831" t="s">
        <v>566</v>
      </c>
      <c r="B576" s="832" t="s">
        <v>567</v>
      </c>
      <c r="C576" s="835" t="s">
        <v>595</v>
      </c>
      <c r="D576" s="863" t="s">
        <v>596</v>
      </c>
      <c r="E576" s="835" t="s">
        <v>2999</v>
      </c>
      <c r="F576" s="863" t="s">
        <v>3000</v>
      </c>
      <c r="G576" s="835" t="s">
        <v>3037</v>
      </c>
      <c r="H576" s="835" t="s">
        <v>3038</v>
      </c>
      <c r="I576" s="849">
        <v>64999.98828125</v>
      </c>
      <c r="J576" s="849">
        <v>1</v>
      </c>
      <c r="K576" s="850">
        <v>64999.98828125</v>
      </c>
    </row>
    <row r="577" spans="1:11" ht="14.4" customHeight="1" x14ac:dyDescent="0.3">
      <c r="A577" s="831" t="s">
        <v>566</v>
      </c>
      <c r="B577" s="832" t="s">
        <v>567</v>
      </c>
      <c r="C577" s="835" t="s">
        <v>595</v>
      </c>
      <c r="D577" s="863" t="s">
        <v>596</v>
      </c>
      <c r="E577" s="835" t="s">
        <v>2999</v>
      </c>
      <c r="F577" s="863" t="s">
        <v>3000</v>
      </c>
      <c r="G577" s="835" t="s">
        <v>3039</v>
      </c>
      <c r="H577" s="835" t="s">
        <v>3040</v>
      </c>
      <c r="I577" s="849">
        <v>5886.1298828125</v>
      </c>
      <c r="J577" s="849">
        <v>2</v>
      </c>
      <c r="K577" s="850">
        <v>11772.259765625</v>
      </c>
    </row>
    <row r="578" spans="1:11" ht="14.4" customHeight="1" x14ac:dyDescent="0.3">
      <c r="A578" s="831" t="s">
        <v>566</v>
      </c>
      <c r="B578" s="832" t="s">
        <v>567</v>
      </c>
      <c r="C578" s="835" t="s">
        <v>595</v>
      </c>
      <c r="D578" s="863" t="s">
        <v>596</v>
      </c>
      <c r="E578" s="835" t="s">
        <v>2999</v>
      </c>
      <c r="F578" s="863" t="s">
        <v>3000</v>
      </c>
      <c r="G578" s="835" t="s">
        <v>3041</v>
      </c>
      <c r="H578" s="835" t="s">
        <v>3042</v>
      </c>
      <c r="I578" s="849">
        <v>55245</v>
      </c>
      <c r="J578" s="849">
        <v>1</v>
      </c>
      <c r="K578" s="850">
        <v>55245</v>
      </c>
    </row>
    <row r="579" spans="1:11" ht="14.4" customHeight="1" x14ac:dyDescent="0.3">
      <c r="A579" s="831" t="s">
        <v>566</v>
      </c>
      <c r="B579" s="832" t="s">
        <v>567</v>
      </c>
      <c r="C579" s="835" t="s">
        <v>595</v>
      </c>
      <c r="D579" s="863" t="s">
        <v>596</v>
      </c>
      <c r="E579" s="835" t="s">
        <v>2999</v>
      </c>
      <c r="F579" s="863" t="s">
        <v>3000</v>
      </c>
      <c r="G579" s="835" t="s">
        <v>3043</v>
      </c>
      <c r="H579" s="835" t="s">
        <v>3044</v>
      </c>
      <c r="I579" s="849">
        <v>2135.35009765625</v>
      </c>
      <c r="J579" s="849">
        <v>1</v>
      </c>
      <c r="K579" s="850">
        <v>2135.35009765625</v>
      </c>
    </row>
    <row r="580" spans="1:11" ht="14.4" customHeight="1" x14ac:dyDescent="0.3">
      <c r="A580" s="831" t="s">
        <v>566</v>
      </c>
      <c r="B580" s="832" t="s">
        <v>567</v>
      </c>
      <c r="C580" s="835" t="s">
        <v>595</v>
      </c>
      <c r="D580" s="863" t="s">
        <v>596</v>
      </c>
      <c r="E580" s="835" t="s">
        <v>2999</v>
      </c>
      <c r="F580" s="863" t="s">
        <v>3000</v>
      </c>
      <c r="G580" s="835" t="s">
        <v>3045</v>
      </c>
      <c r="H580" s="835" t="s">
        <v>3046</v>
      </c>
      <c r="I580" s="849">
        <v>64.800003051757812</v>
      </c>
      <c r="J580" s="849">
        <v>576</v>
      </c>
      <c r="K580" s="850">
        <v>37326.240234375</v>
      </c>
    </row>
    <row r="581" spans="1:11" ht="14.4" customHeight="1" x14ac:dyDescent="0.3">
      <c r="A581" s="831" t="s">
        <v>566</v>
      </c>
      <c r="B581" s="832" t="s">
        <v>567</v>
      </c>
      <c r="C581" s="835" t="s">
        <v>595</v>
      </c>
      <c r="D581" s="863" t="s">
        <v>596</v>
      </c>
      <c r="E581" s="835" t="s">
        <v>2148</v>
      </c>
      <c r="F581" s="863" t="s">
        <v>2149</v>
      </c>
      <c r="G581" s="835" t="s">
        <v>3047</v>
      </c>
      <c r="H581" s="835" t="s">
        <v>3048</v>
      </c>
      <c r="I581" s="849">
        <v>28.260000228881836</v>
      </c>
      <c r="J581" s="849">
        <v>960</v>
      </c>
      <c r="K581" s="850">
        <v>27127.0810546875</v>
      </c>
    </row>
    <row r="582" spans="1:11" ht="14.4" customHeight="1" x14ac:dyDescent="0.3">
      <c r="A582" s="831" t="s">
        <v>566</v>
      </c>
      <c r="B582" s="832" t="s">
        <v>567</v>
      </c>
      <c r="C582" s="835" t="s">
        <v>595</v>
      </c>
      <c r="D582" s="863" t="s">
        <v>596</v>
      </c>
      <c r="E582" s="835" t="s">
        <v>2148</v>
      </c>
      <c r="F582" s="863" t="s">
        <v>2149</v>
      </c>
      <c r="G582" s="835" t="s">
        <v>3049</v>
      </c>
      <c r="H582" s="835" t="s">
        <v>3050</v>
      </c>
      <c r="I582" s="849">
        <v>54.860000610351563</v>
      </c>
      <c r="J582" s="849">
        <v>100</v>
      </c>
      <c r="K582" s="850">
        <v>5485.999755859375</v>
      </c>
    </row>
    <row r="583" spans="1:11" ht="14.4" customHeight="1" x14ac:dyDescent="0.3">
      <c r="A583" s="831" t="s">
        <v>566</v>
      </c>
      <c r="B583" s="832" t="s">
        <v>567</v>
      </c>
      <c r="C583" s="835" t="s">
        <v>595</v>
      </c>
      <c r="D583" s="863" t="s">
        <v>596</v>
      </c>
      <c r="E583" s="835" t="s">
        <v>2148</v>
      </c>
      <c r="F583" s="863" t="s">
        <v>2149</v>
      </c>
      <c r="G583" s="835" t="s">
        <v>3051</v>
      </c>
      <c r="H583" s="835" t="s">
        <v>3052</v>
      </c>
      <c r="I583" s="849">
        <v>2.6500000953674316</v>
      </c>
      <c r="J583" s="849">
        <v>24000</v>
      </c>
      <c r="K583" s="850">
        <v>63656.642578125</v>
      </c>
    </row>
    <row r="584" spans="1:11" ht="14.4" customHeight="1" x14ac:dyDescent="0.3">
      <c r="A584" s="831" t="s">
        <v>566</v>
      </c>
      <c r="B584" s="832" t="s">
        <v>567</v>
      </c>
      <c r="C584" s="835" t="s">
        <v>595</v>
      </c>
      <c r="D584" s="863" t="s">
        <v>596</v>
      </c>
      <c r="E584" s="835" t="s">
        <v>2148</v>
      </c>
      <c r="F584" s="863" t="s">
        <v>2149</v>
      </c>
      <c r="G584" s="835" t="s">
        <v>3053</v>
      </c>
      <c r="H584" s="835" t="s">
        <v>3054</v>
      </c>
      <c r="I584" s="849">
        <v>4</v>
      </c>
      <c r="J584" s="849">
        <v>6000</v>
      </c>
      <c r="K584" s="850">
        <v>24012</v>
      </c>
    </row>
    <row r="585" spans="1:11" ht="14.4" customHeight="1" x14ac:dyDescent="0.3">
      <c r="A585" s="831" t="s">
        <v>566</v>
      </c>
      <c r="B585" s="832" t="s">
        <v>567</v>
      </c>
      <c r="C585" s="835" t="s">
        <v>595</v>
      </c>
      <c r="D585" s="863" t="s">
        <v>596</v>
      </c>
      <c r="E585" s="835" t="s">
        <v>2148</v>
      </c>
      <c r="F585" s="863" t="s">
        <v>2149</v>
      </c>
      <c r="G585" s="835" t="s">
        <v>3055</v>
      </c>
      <c r="H585" s="835" t="s">
        <v>3056</v>
      </c>
      <c r="I585" s="849">
        <v>0.43500000238418579</v>
      </c>
      <c r="J585" s="849">
        <v>25000</v>
      </c>
      <c r="K585" s="850">
        <v>10880</v>
      </c>
    </row>
    <row r="586" spans="1:11" ht="14.4" customHeight="1" x14ac:dyDescent="0.3">
      <c r="A586" s="831" t="s">
        <v>566</v>
      </c>
      <c r="B586" s="832" t="s">
        <v>567</v>
      </c>
      <c r="C586" s="835" t="s">
        <v>595</v>
      </c>
      <c r="D586" s="863" t="s">
        <v>596</v>
      </c>
      <c r="E586" s="835" t="s">
        <v>2148</v>
      </c>
      <c r="F586" s="863" t="s">
        <v>2149</v>
      </c>
      <c r="G586" s="835" t="s">
        <v>2368</v>
      </c>
      <c r="H586" s="835" t="s">
        <v>2369</v>
      </c>
      <c r="I586" s="849">
        <v>0.87000000476837158</v>
      </c>
      <c r="J586" s="849">
        <v>2000</v>
      </c>
      <c r="K586" s="850">
        <v>1740</v>
      </c>
    </row>
    <row r="587" spans="1:11" ht="14.4" customHeight="1" x14ac:dyDescent="0.3">
      <c r="A587" s="831" t="s">
        <v>566</v>
      </c>
      <c r="B587" s="832" t="s">
        <v>567</v>
      </c>
      <c r="C587" s="835" t="s">
        <v>595</v>
      </c>
      <c r="D587" s="863" t="s">
        <v>596</v>
      </c>
      <c r="E587" s="835" t="s">
        <v>2148</v>
      </c>
      <c r="F587" s="863" t="s">
        <v>2149</v>
      </c>
      <c r="G587" s="835" t="s">
        <v>3057</v>
      </c>
      <c r="H587" s="835" t="s">
        <v>3058</v>
      </c>
      <c r="I587" s="849">
        <v>1.1799999475479126</v>
      </c>
      <c r="J587" s="849">
        <v>2</v>
      </c>
      <c r="K587" s="850">
        <v>2.3599998950958252</v>
      </c>
    </row>
    <row r="588" spans="1:11" ht="14.4" customHeight="1" x14ac:dyDescent="0.3">
      <c r="A588" s="831" t="s">
        <v>566</v>
      </c>
      <c r="B588" s="832" t="s">
        <v>567</v>
      </c>
      <c r="C588" s="835" t="s">
        <v>595</v>
      </c>
      <c r="D588" s="863" t="s">
        <v>596</v>
      </c>
      <c r="E588" s="835" t="s">
        <v>2148</v>
      </c>
      <c r="F588" s="863" t="s">
        <v>2149</v>
      </c>
      <c r="G588" s="835" t="s">
        <v>3059</v>
      </c>
      <c r="H588" s="835" t="s">
        <v>3060</v>
      </c>
      <c r="I588" s="849">
        <v>62.841666539510094</v>
      </c>
      <c r="J588" s="849">
        <v>110</v>
      </c>
      <c r="K588" s="850">
        <v>6922.1100463867187</v>
      </c>
    </row>
    <row r="589" spans="1:11" ht="14.4" customHeight="1" x14ac:dyDescent="0.3">
      <c r="A589" s="831" t="s">
        <v>566</v>
      </c>
      <c r="B589" s="832" t="s">
        <v>567</v>
      </c>
      <c r="C589" s="835" t="s">
        <v>595</v>
      </c>
      <c r="D589" s="863" t="s">
        <v>596</v>
      </c>
      <c r="E589" s="835" t="s">
        <v>2148</v>
      </c>
      <c r="F589" s="863" t="s">
        <v>2149</v>
      </c>
      <c r="G589" s="835" t="s">
        <v>3061</v>
      </c>
      <c r="H589" s="835" t="s">
        <v>3062</v>
      </c>
      <c r="I589" s="849">
        <v>3835.02001953125</v>
      </c>
      <c r="J589" s="849">
        <v>30</v>
      </c>
      <c r="K589" s="850">
        <v>115050.5966796875</v>
      </c>
    </row>
    <row r="590" spans="1:11" ht="14.4" customHeight="1" x14ac:dyDescent="0.3">
      <c r="A590" s="831" t="s">
        <v>566</v>
      </c>
      <c r="B590" s="832" t="s">
        <v>567</v>
      </c>
      <c r="C590" s="835" t="s">
        <v>595</v>
      </c>
      <c r="D590" s="863" t="s">
        <v>596</v>
      </c>
      <c r="E590" s="835" t="s">
        <v>2148</v>
      </c>
      <c r="F590" s="863" t="s">
        <v>2149</v>
      </c>
      <c r="G590" s="835" t="s">
        <v>3063</v>
      </c>
      <c r="H590" s="835" t="s">
        <v>3064</v>
      </c>
      <c r="I590" s="849">
        <v>1076.2900390625</v>
      </c>
      <c r="J590" s="849">
        <v>30</v>
      </c>
      <c r="K590" s="850">
        <v>32288.548828125</v>
      </c>
    </row>
    <row r="591" spans="1:11" ht="14.4" customHeight="1" x14ac:dyDescent="0.3">
      <c r="A591" s="831" t="s">
        <v>566</v>
      </c>
      <c r="B591" s="832" t="s">
        <v>567</v>
      </c>
      <c r="C591" s="835" t="s">
        <v>595</v>
      </c>
      <c r="D591" s="863" t="s">
        <v>596</v>
      </c>
      <c r="E591" s="835" t="s">
        <v>2148</v>
      </c>
      <c r="F591" s="863" t="s">
        <v>2149</v>
      </c>
      <c r="G591" s="835" t="s">
        <v>3065</v>
      </c>
      <c r="H591" s="835" t="s">
        <v>3066</v>
      </c>
      <c r="I591" s="849">
        <v>352.27999877929687</v>
      </c>
      <c r="J591" s="849">
        <v>684</v>
      </c>
      <c r="K591" s="850">
        <v>240961.482421875</v>
      </c>
    </row>
    <row r="592" spans="1:11" ht="14.4" customHeight="1" x14ac:dyDescent="0.3">
      <c r="A592" s="831" t="s">
        <v>566</v>
      </c>
      <c r="B592" s="832" t="s">
        <v>567</v>
      </c>
      <c r="C592" s="835" t="s">
        <v>595</v>
      </c>
      <c r="D592" s="863" t="s">
        <v>596</v>
      </c>
      <c r="E592" s="835" t="s">
        <v>2148</v>
      </c>
      <c r="F592" s="863" t="s">
        <v>2149</v>
      </c>
      <c r="G592" s="835" t="s">
        <v>3067</v>
      </c>
      <c r="H592" s="835" t="s">
        <v>3068</v>
      </c>
      <c r="I592" s="849">
        <v>1381.3800048828125</v>
      </c>
      <c r="J592" s="849">
        <v>20</v>
      </c>
      <c r="K592" s="850">
        <v>27627.599609375</v>
      </c>
    </row>
    <row r="593" spans="1:11" ht="14.4" customHeight="1" x14ac:dyDescent="0.3">
      <c r="A593" s="831" t="s">
        <v>566</v>
      </c>
      <c r="B593" s="832" t="s">
        <v>567</v>
      </c>
      <c r="C593" s="835" t="s">
        <v>595</v>
      </c>
      <c r="D593" s="863" t="s">
        <v>596</v>
      </c>
      <c r="E593" s="835" t="s">
        <v>2148</v>
      </c>
      <c r="F593" s="863" t="s">
        <v>2149</v>
      </c>
      <c r="G593" s="835" t="s">
        <v>3069</v>
      </c>
      <c r="H593" s="835" t="s">
        <v>3070</v>
      </c>
      <c r="I593" s="849">
        <v>18.399999618530273</v>
      </c>
      <c r="J593" s="849">
        <v>200</v>
      </c>
      <c r="K593" s="850">
        <v>3679.929931640625</v>
      </c>
    </row>
    <row r="594" spans="1:11" ht="14.4" customHeight="1" x14ac:dyDescent="0.3">
      <c r="A594" s="831" t="s">
        <v>566</v>
      </c>
      <c r="B594" s="832" t="s">
        <v>567</v>
      </c>
      <c r="C594" s="835" t="s">
        <v>595</v>
      </c>
      <c r="D594" s="863" t="s">
        <v>596</v>
      </c>
      <c r="E594" s="835" t="s">
        <v>2148</v>
      </c>
      <c r="F594" s="863" t="s">
        <v>2149</v>
      </c>
      <c r="G594" s="835" t="s">
        <v>2388</v>
      </c>
      <c r="H594" s="835" t="s">
        <v>2389</v>
      </c>
      <c r="I594" s="849">
        <v>30.180000305175781</v>
      </c>
      <c r="J594" s="849">
        <v>45</v>
      </c>
      <c r="K594" s="850">
        <v>1358.0999755859375</v>
      </c>
    </row>
    <row r="595" spans="1:11" ht="14.4" customHeight="1" x14ac:dyDescent="0.3">
      <c r="A595" s="831" t="s">
        <v>566</v>
      </c>
      <c r="B595" s="832" t="s">
        <v>567</v>
      </c>
      <c r="C595" s="835" t="s">
        <v>595</v>
      </c>
      <c r="D595" s="863" t="s">
        <v>596</v>
      </c>
      <c r="E595" s="835" t="s">
        <v>2148</v>
      </c>
      <c r="F595" s="863" t="s">
        <v>2149</v>
      </c>
      <c r="G595" s="835" t="s">
        <v>2164</v>
      </c>
      <c r="H595" s="835" t="s">
        <v>2165</v>
      </c>
      <c r="I595" s="849">
        <v>8.1171426773071289</v>
      </c>
      <c r="J595" s="849">
        <v>120</v>
      </c>
      <c r="K595" s="850">
        <v>974.19997024536133</v>
      </c>
    </row>
    <row r="596" spans="1:11" ht="14.4" customHeight="1" x14ac:dyDescent="0.3">
      <c r="A596" s="831" t="s">
        <v>566</v>
      </c>
      <c r="B596" s="832" t="s">
        <v>567</v>
      </c>
      <c r="C596" s="835" t="s">
        <v>595</v>
      </c>
      <c r="D596" s="863" t="s">
        <v>596</v>
      </c>
      <c r="E596" s="835" t="s">
        <v>2148</v>
      </c>
      <c r="F596" s="863" t="s">
        <v>2149</v>
      </c>
      <c r="G596" s="835" t="s">
        <v>3071</v>
      </c>
      <c r="H596" s="835" t="s">
        <v>3072</v>
      </c>
      <c r="I596" s="849">
        <v>61.211666107177734</v>
      </c>
      <c r="J596" s="849">
        <v>14</v>
      </c>
      <c r="K596" s="850">
        <v>856.95999145507812</v>
      </c>
    </row>
    <row r="597" spans="1:11" ht="14.4" customHeight="1" x14ac:dyDescent="0.3">
      <c r="A597" s="831" t="s">
        <v>566</v>
      </c>
      <c r="B597" s="832" t="s">
        <v>567</v>
      </c>
      <c r="C597" s="835" t="s">
        <v>595</v>
      </c>
      <c r="D597" s="863" t="s">
        <v>596</v>
      </c>
      <c r="E597" s="835" t="s">
        <v>2148</v>
      </c>
      <c r="F597" s="863" t="s">
        <v>2149</v>
      </c>
      <c r="G597" s="835" t="s">
        <v>2412</v>
      </c>
      <c r="H597" s="835" t="s">
        <v>2413</v>
      </c>
      <c r="I597" s="849">
        <v>98.378331502278641</v>
      </c>
      <c r="J597" s="849">
        <v>120</v>
      </c>
      <c r="K597" s="850">
        <v>11805.39990234375</v>
      </c>
    </row>
    <row r="598" spans="1:11" ht="14.4" customHeight="1" x14ac:dyDescent="0.3">
      <c r="A598" s="831" t="s">
        <v>566</v>
      </c>
      <c r="B598" s="832" t="s">
        <v>567</v>
      </c>
      <c r="C598" s="835" t="s">
        <v>595</v>
      </c>
      <c r="D598" s="863" t="s">
        <v>596</v>
      </c>
      <c r="E598" s="835" t="s">
        <v>2148</v>
      </c>
      <c r="F598" s="863" t="s">
        <v>2149</v>
      </c>
      <c r="G598" s="835" t="s">
        <v>3073</v>
      </c>
      <c r="H598" s="835" t="s">
        <v>3074</v>
      </c>
      <c r="I598" s="849">
        <v>3.9700000286102295</v>
      </c>
      <c r="J598" s="849">
        <v>600</v>
      </c>
      <c r="K598" s="850">
        <v>2381.9999694824219</v>
      </c>
    </row>
    <row r="599" spans="1:11" ht="14.4" customHeight="1" x14ac:dyDescent="0.3">
      <c r="A599" s="831" t="s">
        <v>566</v>
      </c>
      <c r="B599" s="832" t="s">
        <v>567</v>
      </c>
      <c r="C599" s="835" t="s">
        <v>595</v>
      </c>
      <c r="D599" s="863" t="s">
        <v>596</v>
      </c>
      <c r="E599" s="835" t="s">
        <v>2148</v>
      </c>
      <c r="F599" s="863" t="s">
        <v>2149</v>
      </c>
      <c r="G599" s="835" t="s">
        <v>3075</v>
      </c>
      <c r="H599" s="835" t="s">
        <v>3076</v>
      </c>
      <c r="I599" s="849">
        <v>4.4800000190734863</v>
      </c>
      <c r="J599" s="849">
        <v>120</v>
      </c>
      <c r="K599" s="850">
        <v>537.5999755859375</v>
      </c>
    </row>
    <row r="600" spans="1:11" ht="14.4" customHeight="1" x14ac:dyDescent="0.3">
      <c r="A600" s="831" t="s">
        <v>566</v>
      </c>
      <c r="B600" s="832" t="s">
        <v>567</v>
      </c>
      <c r="C600" s="835" t="s">
        <v>595</v>
      </c>
      <c r="D600" s="863" t="s">
        <v>596</v>
      </c>
      <c r="E600" s="835" t="s">
        <v>2148</v>
      </c>
      <c r="F600" s="863" t="s">
        <v>2149</v>
      </c>
      <c r="G600" s="835" t="s">
        <v>3077</v>
      </c>
      <c r="H600" s="835" t="s">
        <v>3078</v>
      </c>
      <c r="I600" s="849">
        <v>5.1399998664855957</v>
      </c>
      <c r="J600" s="849">
        <v>70</v>
      </c>
      <c r="K600" s="850">
        <v>359.80001068115234</v>
      </c>
    </row>
    <row r="601" spans="1:11" ht="14.4" customHeight="1" x14ac:dyDescent="0.3">
      <c r="A601" s="831" t="s">
        <v>566</v>
      </c>
      <c r="B601" s="832" t="s">
        <v>567</v>
      </c>
      <c r="C601" s="835" t="s">
        <v>595</v>
      </c>
      <c r="D601" s="863" t="s">
        <v>596</v>
      </c>
      <c r="E601" s="835" t="s">
        <v>2148</v>
      </c>
      <c r="F601" s="863" t="s">
        <v>2149</v>
      </c>
      <c r="G601" s="835" t="s">
        <v>3079</v>
      </c>
      <c r="H601" s="835" t="s">
        <v>3080</v>
      </c>
      <c r="I601" s="849">
        <v>13.800000190734863</v>
      </c>
      <c r="J601" s="849">
        <v>40</v>
      </c>
      <c r="K601" s="850">
        <v>552</v>
      </c>
    </row>
    <row r="602" spans="1:11" ht="14.4" customHeight="1" x14ac:dyDescent="0.3">
      <c r="A602" s="831" t="s">
        <v>566</v>
      </c>
      <c r="B602" s="832" t="s">
        <v>567</v>
      </c>
      <c r="C602" s="835" t="s">
        <v>595</v>
      </c>
      <c r="D602" s="863" t="s">
        <v>596</v>
      </c>
      <c r="E602" s="835" t="s">
        <v>2148</v>
      </c>
      <c r="F602" s="863" t="s">
        <v>2149</v>
      </c>
      <c r="G602" s="835" t="s">
        <v>2178</v>
      </c>
      <c r="H602" s="835" t="s">
        <v>2179</v>
      </c>
      <c r="I602" s="849">
        <v>72.220001220703125</v>
      </c>
      <c r="J602" s="849">
        <v>6</v>
      </c>
      <c r="K602" s="850">
        <v>433.32000732421875</v>
      </c>
    </row>
    <row r="603" spans="1:11" ht="14.4" customHeight="1" x14ac:dyDescent="0.3">
      <c r="A603" s="831" t="s">
        <v>566</v>
      </c>
      <c r="B603" s="832" t="s">
        <v>567</v>
      </c>
      <c r="C603" s="835" t="s">
        <v>595</v>
      </c>
      <c r="D603" s="863" t="s">
        <v>596</v>
      </c>
      <c r="E603" s="835" t="s">
        <v>2148</v>
      </c>
      <c r="F603" s="863" t="s">
        <v>2149</v>
      </c>
      <c r="G603" s="835" t="s">
        <v>2180</v>
      </c>
      <c r="H603" s="835" t="s">
        <v>2181</v>
      </c>
      <c r="I603" s="849">
        <v>105.45999908447266</v>
      </c>
      <c r="J603" s="849">
        <v>12</v>
      </c>
      <c r="K603" s="850">
        <v>1265.5199890136719</v>
      </c>
    </row>
    <row r="604" spans="1:11" ht="14.4" customHeight="1" x14ac:dyDescent="0.3">
      <c r="A604" s="831" t="s">
        <v>566</v>
      </c>
      <c r="B604" s="832" t="s">
        <v>567</v>
      </c>
      <c r="C604" s="835" t="s">
        <v>595</v>
      </c>
      <c r="D604" s="863" t="s">
        <v>596</v>
      </c>
      <c r="E604" s="835" t="s">
        <v>2148</v>
      </c>
      <c r="F604" s="863" t="s">
        <v>2149</v>
      </c>
      <c r="G604" s="835" t="s">
        <v>3081</v>
      </c>
      <c r="H604" s="835" t="s">
        <v>3082</v>
      </c>
      <c r="I604" s="849">
        <v>10.869999885559082</v>
      </c>
      <c r="J604" s="849">
        <v>300</v>
      </c>
      <c r="K604" s="850">
        <v>3260.3900146484375</v>
      </c>
    </row>
    <row r="605" spans="1:11" ht="14.4" customHeight="1" x14ac:dyDescent="0.3">
      <c r="A605" s="831" t="s">
        <v>566</v>
      </c>
      <c r="B605" s="832" t="s">
        <v>567</v>
      </c>
      <c r="C605" s="835" t="s">
        <v>595</v>
      </c>
      <c r="D605" s="863" t="s">
        <v>596</v>
      </c>
      <c r="E605" s="835" t="s">
        <v>2148</v>
      </c>
      <c r="F605" s="863" t="s">
        <v>2149</v>
      </c>
      <c r="G605" s="835" t="s">
        <v>3083</v>
      </c>
      <c r="H605" s="835" t="s">
        <v>3084</v>
      </c>
      <c r="I605" s="849">
        <v>2.7400000095367432</v>
      </c>
      <c r="J605" s="849">
        <v>3</v>
      </c>
      <c r="K605" s="850">
        <v>8.2200002670288086</v>
      </c>
    </row>
    <row r="606" spans="1:11" ht="14.4" customHeight="1" x14ac:dyDescent="0.3">
      <c r="A606" s="831" t="s">
        <v>566</v>
      </c>
      <c r="B606" s="832" t="s">
        <v>567</v>
      </c>
      <c r="C606" s="835" t="s">
        <v>595</v>
      </c>
      <c r="D606" s="863" t="s">
        <v>596</v>
      </c>
      <c r="E606" s="835" t="s">
        <v>2148</v>
      </c>
      <c r="F606" s="863" t="s">
        <v>2149</v>
      </c>
      <c r="G606" s="835" t="s">
        <v>3085</v>
      </c>
      <c r="H606" s="835" t="s">
        <v>3086</v>
      </c>
      <c r="I606" s="849">
        <v>2.3828572545732771</v>
      </c>
      <c r="J606" s="849">
        <v>4560</v>
      </c>
      <c r="K606" s="850">
        <v>10867.899974822998</v>
      </c>
    </row>
    <row r="607" spans="1:11" ht="14.4" customHeight="1" x14ac:dyDescent="0.3">
      <c r="A607" s="831" t="s">
        <v>566</v>
      </c>
      <c r="B607" s="832" t="s">
        <v>567</v>
      </c>
      <c r="C607" s="835" t="s">
        <v>595</v>
      </c>
      <c r="D607" s="863" t="s">
        <v>596</v>
      </c>
      <c r="E607" s="835" t="s">
        <v>2194</v>
      </c>
      <c r="F607" s="863" t="s">
        <v>2195</v>
      </c>
      <c r="G607" s="835" t="s">
        <v>3087</v>
      </c>
      <c r="H607" s="835" t="s">
        <v>3088</v>
      </c>
      <c r="I607" s="849">
        <v>9159.0498046875</v>
      </c>
      <c r="J607" s="849">
        <v>1</v>
      </c>
      <c r="K607" s="850">
        <v>9159.0498046875</v>
      </c>
    </row>
    <row r="608" spans="1:11" ht="14.4" customHeight="1" x14ac:dyDescent="0.3">
      <c r="A608" s="831" t="s">
        <v>566</v>
      </c>
      <c r="B608" s="832" t="s">
        <v>567</v>
      </c>
      <c r="C608" s="835" t="s">
        <v>595</v>
      </c>
      <c r="D608" s="863" t="s">
        <v>596</v>
      </c>
      <c r="E608" s="835" t="s">
        <v>2194</v>
      </c>
      <c r="F608" s="863" t="s">
        <v>2195</v>
      </c>
      <c r="G608" s="835" t="s">
        <v>3089</v>
      </c>
      <c r="H608" s="835" t="s">
        <v>3090</v>
      </c>
      <c r="I608" s="849">
        <v>1719.25</v>
      </c>
      <c r="J608" s="849">
        <v>16</v>
      </c>
      <c r="K608" s="850">
        <v>27508</v>
      </c>
    </row>
    <row r="609" spans="1:11" ht="14.4" customHeight="1" x14ac:dyDescent="0.3">
      <c r="A609" s="831" t="s">
        <v>566</v>
      </c>
      <c r="B609" s="832" t="s">
        <v>567</v>
      </c>
      <c r="C609" s="835" t="s">
        <v>595</v>
      </c>
      <c r="D609" s="863" t="s">
        <v>596</v>
      </c>
      <c r="E609" s="835" t="s">
        <v>2194</v>
      </c>
      <c r="F609" s="863" t="s">
        <v>2195</v>
      </c>
      <c r="G609" s="835" t="s">
        <v>3091</v>
      </c>
      <c r="H609" s="835" t="s">
        <v>3092</v>
      </c>
      <c r="I609" s="849">
        <v>2.9020000934600829</v>
      </c>
      <c r="J609" s="849">
        <v>700</v>
      </c>
      <c r="K609" s="850">
        <v>2031</v>
      </c>
    </row>
    <row r="610" spans="1:11" ht="14.4" customHeight="1" x14ac:dyDescent="0.3">
      <c r="A610" s="831" t="s">
        <v>566</v>
      </c>
      <c r="B610" s="832" t="s">
        <v>567</v>
      </c>
      <c r="C610" s="835" t="s">
        <v>595</v>
      </c>
      <c r="D610" s="863" t="s">
        <v>596</v>
      </c>
      <c r="E610" s="835" t="s">
        <v>2194</v>
      </c>
      <c r="F610" s="863" t="s">
        <v>2195</v>
      </c>
      <c r="G610" s="835" t="s">
        <v>3093</v>
      </c>
      <c r="H610" s="835" t="s">
        <v>3094</v>
      </c>
      <c r="I610" s="849">
        <v>2.9066667556762695</v>
      </c>
      <c r="J610" s="849">
        <v>1700</v>
      </c>
      <c r="K610" s="850">
        <v>4942</v>
      </c>
    </row>
    <row r="611" spans="1:11" ht="14.4" customHeight="1" x14ac:dyDescent="0.3">
      <c r="A611" s="831" t="s">
        <v>566</v>
      </c>
      <c r="B611" s="832" t="s">
        <v>567</v>
      </c>
      <c r="C611" s="835" t="s">
        <v>595</v>
      </c>
      <c r="D611" s="863" t="s">
        <v>596</v>
      </c>
      <c r="E611" s="835" t="s">
        <v>2194</v>
      </c>
      <c r="F611" s="863" t="s">
        <v>2195</v>
      </c>
      <c r="G611" s="835" t="s">
        <v>3095</v>
      </c>
      <c r="H611" s="835" t="s">
        <v>3096</v>
      </c>
      <c r="I611" s="849">
        <v>2.9050000905990601</v>
      </c>
      <c r="J611" s="849">
        <v>1900</v>
      </c>
      <c r="K611" s="850">
        <v>5520</v>
      </c>
    </row>
    <row r="612" spans="1:11" ht="14.4" customHeight="1" x14ac:dyDescent="0.3">
      <c r="A612" s="831" t="s">
        <v>566</v>
      </c>
      <c r="B612" s="832" t="s">
        <v>567</v>
      </c>
      <c r="C612" s="835" t="s">
        <v>595</v>
      </c>
      <c r="D612" s="863" t="s">
        <v>596</v>
      </c>
      <c r="E612" s="835" t="s">
        <v>2194</v>
      </c>
      <c r="F612" s="863" t="s">
        <v>2195</v>
      </c>
      <c r="G612" s="835" t="s">
        <v>3097</v>
      </c>
      <c r="H612" s="835" t="s">
        <v>3098</v>
      </c>
      <c r="I612" s="849">
        <v>2.9025000929832458</v>
      </c>
      <c r="J612" s="849">
        <v>1900</v>
      </c>
      <c r="K612" s="850">
        <v>5517</v>
      </c>
    </row>
    <row r="613" spans="1:11" ht="14.4" customHeight="1" x14ac:dyDescent="0.3">
      <c r="A613" s="831" t="s">
        <v>566</v>
      </c>
      <c r="B613" s="832" t="s">
        <v>567</v>
      </c>
      <c r="C613" s="835" t="s">
        <v>595</v>
      </c>
      <c r="D613" s="863" t="s">
        <v>596</v>
      </c>
      <c r="E613" s="835" t="s">
        <v>2194</v>
      </c>
      <c r="F613" s="863" t="s">
        <v>2195</v>
      </c>
      <c r="G613" s="835" t="s">
        <v>3099</v>
      </c>
      <c r="H613" s="835" t="s">
        <v>3100</v>
      </c>
      <c r="I613" s="849">
        <v>102.25</v>
      </c>
      <c r="J613" s="849">
        <v>100</v>
      </c>
      <c r="K613" s="850">
        <v>10224.500122070312</v>
      </c>
    </row>
    <row r="614" spans="1:11" ht="14.4" customHeight="1" x14ac:dyDescent="0.3">
      <c r="A614" s="831" t="s">
        <v>566</v>
      </c>
      <c r="B614" s="832" t="s">
        <v>567</v>
      </c>
      <c r="C614" s="835" t="s">
        <v>595</v>
      </c>
      <c r="D614" s="863" t="s">
        <v>596</v>
      </c>
      <c r="E614" s="835" t="s">
        <v>2194</v>
      </c>
      <c r="F614" s="863" t="s">
        <v>2195</v>
      </c>
      <c r="G614" s="835" t="s">
        <v>3101</v>
      </c>
      <c r="H614" s="835" t="s">
        <v>3102</v>
      </c>
      <c r="I614" s="849">
        <v>2914.610107421875</v>
      </c>
      <c r="J614" s="849">
        <v>4</v>
      </c>
      <c r="K614" s="850">
        <v>11658.4501953125</v>
      </c>
    </row>
    <row r="615" spans="1:11" ht="14.4" customHeight="1" x14ac:dyDescent="0.3">
      <c r="A615" s="831" t="s">
        <v>566</v>
      </c>
      <c r="B615" s="832" t="s">
        <v>567</v>
      </c>
      <c r="C615" s="835" t="s">
        <v>595</v>
      </c>
      <c r="D615" s="863" t="s">
        <v>596</v>
      </c>
      <c r="E615" s="835" t="s">
        <v>2194</v>
      </c>
      <c r="F615" s="863" t="s">
        <v>2195</v>
      </c>
      <c r="G615" s="835" t="s">
        <v>3103</v>
      </c>
      <c r="H615" s="835" t="s">
        <v>3104</v>
      </c>
      <c r="I615" s="849">
        <v>2914.610107421875</v>
      </c>
      <c r="J615" s="849">
        <v>4</v>
      </c>
      <c r="K615" s="850">
        <v>11658.4501953125</v>
      </c>
    </row>
    <row r="616" spans="1:11" ht="14.4" customHeight="1" x14ac:dyDescent="0.3">
      <c r="A616" s="831" t="s">
        <v>566</v>
      </c>
      <c r="B616" s="832" t="s">
        <v>567</v>
      </c>
      <c r="C616" s="835" t="s">
        <v>595</v>
      </c>
      <c r="D616" s="863" t="s">
        <v>596</v>
      </c>
      <c r="E616" s="835" t="s">
        <v>2194</v>
      </c>
      <c r="F616" s="863" t="s">
        <v>2195</v>
      </c>
      <c r="G616" s="835" t="s">
        <v>3105</v>
      </c>
      <c r="H616" s="835" t="s">
        <v>3106</v>
      </c>
      <c r="I616" s="849">
        <v>2914.610107421875</v>
      </c>
      <c r="J616" s="849">
        <v>11</v>
      </c>
      <c r="K616" s="850">
        <v>32060.72021484375</v>
      </c>
    </row>
    <row r="617" spans="1:11" ht="14.4" customHeight="1" x14ac:dyDescent="0.3">
      <c r="A617" s="831" t="s">
        <v>566</v>
      </c>
      <c r="B617" s="832" t="s">
        <v>567</v>
      </c>
      <c r="C617" s="835" t="s">
        <v>595</v>
      </c>
      <c r="D617" s="863" t="s">
        <v>596</v>
      </c>
      <c r="E617" s="835" t="s">
        <v>2194</v>
      </c>
      <c r="F617" s="863" t="s">
        <v>2195</v>
      </c>
      <c r="G617" s="835" t="s">
        <v>3107</v>
      </c>
      <c r="H617" s="835" t="s">
        <v>3108</v>
      </c>
      <c r="I617" s="849">
        <v>2914.6121093749998</v>
      </c>
      <c r="J617" s="849">
        <v>24</v>
      </c>
      <c r="K617" s="850">
        <v>69950.689453125</v>
      </c>
    </row>
    <row r="618" spans="1:11" ht="14.4" customHeight="1" x14ac:dyDescent="0.3">
      <c r="A618" s="831" t="s">
        <v>566</v>
      </c>
      <c r="B618" s="832" t="s">
        <v>567</v>
      </c>
      <c r="C618" s="835" t="s">
        <v>595</v>
      </c>
      <c r="D618" s="863" t="s">
        <v>596</v>
      </c>
      <c r="E618" s="835" t="s">
        <v>2194</v>
      </c>
      <c r="F618" s="863" t="s">
        <v>2195</v>
      </c>
      <c r="G618" s="835" t="s">
        <v>3109</v>
      </c>
      <c r="H618" s="835" t="s">
        <v>3110</v>
      </c>
      <c r="I618" s="849">
        <v>8.4700002670288086</v>
      </c>
      <c r="J618" s="849">
        <v>245</v>
      </c>
      <c r="K618" s="850">
        <v>2075.1499862670898</v>
      </c>
    </row>
    <row r="619" spans="1:11" ht="14.4" customHeight="1" x14ac:dyDescent="0.3">
      <c r="A619" s="831" t="s">
        <v>566</v>
      </c>
      <c r="B619" s="832" t="s">
        <v>567</v>
      </c>
      <c r="C619" s="835" t="s">
        <v>595</v>
      </c>
      <c r="D619" s="863" t="s">
        <v>596</v>
      </c>
      <c r="E619" s="835" t="s">
        <v>2194</v>
      </c>
      <c r="F619" s="863" t="s">
        <v>2195</v>
      </c>
      <c r="G619" s="835" t="s">
        <v>3111</v>
      </c>
      <c r="H619" s="835" t="s">
        <v>3112</v>
      </c>
      <c r="I619" s="849">
        <v>8.4700002670288086</v>
      </c>
      <c r="J619" s="849">
        <v>270</v>
      </c>
      <c r="K619" s="850">
        <v>2286.8999862670898</v>
      </c>
    </row>
    <row r="620" spans="1:11" ht="14.4" customHeight="1" x14ac:dyDescent="0.3">
      <c r="A620" s="831" t="s">
        <v>566</v>
      </c>
      <c r="B620" s="832" t="s">
        <v>567</v>
      </c>
      <c r="C620" s="835" t="s">
        <v>595</v>
      </c>
      <c r="D620" s="863" t="s">
        <v>596</v>
      </c>
      <c r="E620" s="835" t="s">
        <v>2194</v>
      </c>
      <c r="F620" s="863" t="s">
        <v>2195</v>
      </c>
      <c r="G620" s="835" t="s">
        <v>3113</v>
      </c>
      <c r="H620" s="835" t="s">
        <v>3114</v>
      </c>
      <c r="I620" s="849">
        <v>303.35000610351562</v>
      </c>
      <c r="J620" s="849">
        <v>40</v>
      </c>
      <c r="K620" s="850">
        <v>12133.900390625</v>
      </c>
    </row>
    <row r="621" spans="1:11" ht="14.4" customHeight="1" x14ac:dyDescent="0.3">
      <c r="A621" s="831" t="s">
        <v>566</v>
      </c>
      <c r="B621" s="832" t="s">
        <v>567</v>
      </c>
      <c r="C621" s="835" t="s">
        <v>595</v>
      </c>
      <c r="D621" s="863" t="s">
        <v>596</v>
      </c>
      <c r="E621" s="835" t="s">
        <v>2194</v>
      </c>
      <c r="F621" s="863" t="s">
        <v>2195</v>
      </c>
      <c r="G621" s="835" t="s">
        <v>3115</v>
      </c>
      <c r="H621" s="835" t="s">
        <v>3116</v>
      </c>
      <c r="I621" s="849">
        <v>17.299999237060547</v>
      </c>
      <c r="J621" s="849">
        <v>200</v>
      </c>
      <c r="K621" s="850">
        <v>3460.60009765625</v>
      </c>
    </row>
    <row r="622" spans="1:11" ht="14.4" customHeight="1" x14ac:dyDescent="0.3">
      <c r="A622" s="831" t="s">
        <v>566</v>
      </c>
      <c r="B622" s="832" t="s">
        <v>567</v>
      </c>
      <c r="C622" s="835" t="s">
        <v>595</v>
      </c>
      <c r="D622" s="863" t="s">
        <v>596</v>
      </c>
      <c r="E622" s="835" t="s">
        <v>2194</v>
      </c>
      <c r="F622" s="863" t="s">
        <v>2195</v>
      </c>
      <c r="G622" s="835" t="s">
        <v>3117</v>
      </c>
      <c r="H622" s="835" t="s">
        <v>3118</v>
      </c>
      <c r="I622" s="849">
        <v>1533.300048828125</v>
      </c>
      <c r="J622" s="849">
        <v>30</v>
      </c>
      <c r="K622" s="850">
        <v>45999.060546875</v>
      </c>
    </row>
    <row r="623" spans="1:11" ht="14.4" customHeight="1" x14ac:dyDescent="0.3">
      <c r="A623" s="831" t="s">
        <v>566</v>
      </c>
      <c r="B623" s="832" t="s">
        <v>567</v>
      </c>
      <c r="C623" s="835" t="s">
        <v>595</v>
      </c>
      <c r="D623" s="863" t="s">
        <v>596</v>
      </c>
      <c r="E623" s="835" t="s">
        <v>2194</v>
      </c>
      <c r="F623" s="863" t="s">
        <v>2195</v>
      </c>
      <c r="G623" s="835" t="s">
        <v>3119</v>
      </c>
      <c r="H623" s="835" t="s">
        <v>3120</v>
      </c>
      <c r="I623" s="849">
        <v>1304.8299560546875</v>
      </c>
      <c r="J623" s="849">
        <v>10</v>
      </c>
      <c r="K623" s="850">
        <v>13048.25</v>
      </c>
    </row>
    <row r="624" spans="1:11" ht="14.4" customHeight="1" x14ac:dyDescent="0.3">
      <c r="A624" s="831" t="s">
        <v>566</v>
      </c>
      <c r="B624" s="832" t="s">
        <v>567</v>
      </c>
      <c r="C624" s="835" t="s">
        <v>595</v>
      </c>
      <c r="D624" s="863" t="s">
        <v>596</v>
      </c>
      <c r="E624" s="835" t="s">
        <v>2194</v>
      </c>
      <c r="F624" s="863" t="s">
        <v>2195</v>
      </c>
      <c r="G624" s="835" t="s">
        <v>3121</v>
      </c>
      <c r="H624" s="835" t="s">
        <v>3122</v>
      </c>
      <c r="I624" s="849">
        <v>1787.8599853515625</v>
      </c>
      <c r="J624" s="849">
        <v>10</v>
      </c>
      <c r="K624" s="850">
        <v>17878.599609375</v>
      </c>
    </row>
    <row r="625" spans="1:11" ht="14.4" customHeight="1" x14ac:dyDescent="0.3">
      <c r="A625" s="831" t="s">
        <v>566</v>
      </c>
      <c r="B625" s="832" t="s">
        <v>567</v>
      </c>
      <c r="C625" s="835" t="s">
        <v>595</v>
      </c>
      <c r="D625" s="863" t="s">
        <v>596</v>
      </c>
      <c r="E625" s="835" t="s">
        <v>2194</v>
      </c>
      <c r="F625" s="863" t="s">
        <v>2195</v>
      </c>
      <c r="G625" s="835" t="s">
        <v>3123</v>
      </c>
      <c r="H625" s="835" t="s">
        <v>3124</v>
      </c>
      <c r="I625" s="849">
        <v>887.760009765625</v>
      </c>
      <c r="J625" s="849">
        <v>30</v>
      </c>
      <c r="K625" s="850">
        <v>26632.73046875</v>
      </c>
    </row>
    <row r="626" spans="1:11" ht="14.4" customHeight="1" x14ac:dyDescent="0.3">
      <c r="A626" s="831" t="s">
        <v>566</v>
      </c>
      <c r="B626" s="832" t="s">
        <v>567</v>
      </c>
      <c r="C626" s="835" t="s">
        <v>595</v>
      </c>
      <c r="D626" s="863" t="s">
        <v>596</v>
      </c>
      <c r="E626" s="835" t="s">
        <v>2194</v>
      </c>
      <c r="F626" s="863" t="s">
        <v>2195</v>
      </c>
      <c r="G626" s="835" t="s">
        <v>3125</v>
      </c>
      <c r="H626" s="835" t="s">
        <v>3126</v>
      </c>
      <c r="I626" s="849">
        <v>47.189998626708984</v>
      </c>
      <c r="J626" s="849">
        <v>60</v>
      </c>
      <c r="K626" s="850">
        <v>2831.3999633789062</v>
      </c>
    </row>
    <row r="627" spans="1:11" ht="14.4" customHeight="1" x14ac:dyDescent="0.3">
      <c r="A627" s="831" t="s">
        <v>566</v>
      </c>
      <c r="B627" s="832" t="s">
        <v>567</v>
      </c>
      <c r="C627" s="835" t="s">
        <v>595</v>
      </c>
      <c r="D627" s="863" t="s">
        <v>596</v>
      </c>
      <c r="E627" s="835" t="s">
        <v>2194</v>
      </c>
      <c r="F627" s="863" t="s">
        <v>2195</v>
      </c>
      <c r="G627" s="835" t="s">
        <v>3127</v>
      </c>
      <c r="H627" s="835" t="s">
        <v>3128</v>
      </c>
      <c r="I627" s="849">
        <v>34.990001678466797</v>
      </c>
      <c r="J627" s="849">
        <v>20</v>
      </c>
      <c r="K627" s="850">
        <v>699.8599853515625</v>
      </c>
    </row>
    <row r="628" spans="1:11" ht="14.4" customHeight="1" x14ac:dyDescent="0.3">
      <c r="A628" s="831" t="s">
        <v>566</v>
      </c>
      <c r="B628" s="832" t="s">
        <v>567</v>
      </c>
      <c r="C628" s="835" t="s">
        <v>595</v>
      </c>
      <c r="D628" s="863" t="s">
        <v>596</v>
      </c>
      <c r="E628" s="835" t="s">
        <v>2194</v>
      </c>
      <c r="F628" s="863" t="s">
        <v>2195</v>
      </c>
      <c r="G628" s="835" t="s">
        <v>3129</v>
      </c>
      <c r="H628" s="835" t="s">
        <v>3130</v>
      </c>
      <c r="I628" s="849">
        <v>2600.43994140625</v>
      </c>
      <c r="J628" s="849">
        <v>4</v>
      </c>
      <c r="K628" s="850">
        <v>10401.740234375</v>
      </c>
    </row>
    <row r="629" spans="1:11" ht="14.4" customHeight="1" x14ac:dyDescent="0.3">
      <c r="A629" s="831" t="s">
        <v>566</v>
      </c>
      <c r="B629" s="832" t="s">
        <v>567</v>
      </c>
      <c r="C629" s="835" t="s">
        <v>595</v>
      </c>
      <c r="D629" s="863" t="s">
        <v>596</v>
      </c>
      <c r="E629" s="835" t="s">
        <v>2194</v>
      </c>
      <c r="F629" s="863" t="s">
        <v>2195</v>
      </c>
      <c r="G629" s="835" t="s">
        <v>3131</v>
      </c>
      <c r="H629" s="835" t="s">
        <v>3132</v>
      </c>
      <c r="I629" s="849">
        <v>2600.43994140625</v>
      </c>
      <c r="J629" s="849">
        <v>4</v>
      </c>
      <c r="K629" s="850">
        <v>10401.740234375</v>
      </c>
    </row>
    <row r="630" spans="1:11" ht="14.4" customHeight="1" x14ac:dyDescent="0.3">
      <c r="A630" s="831" t="s">
        <v>566</v>
      </c>
      <c r="B630" s="832" t="s">
        <v>567</v>
      </c>
      <c r="C630" s="835" t="s">
        <v>595</v>
      </c>
      <c r="D630" s="863" t="s">
        <v>596</v>
      </c>
      <c r="E630" s="835" t="s">
        <v>2194</v>
      </c>
      <c r="F630" s="863" t="s">
        <v>2195</v>
      </c>
      <c r="G630" s="835" t="s">
        <v>3133</v>
      </c>
      <c r="H630" s="835" t="s">
        <v>3134</v>
      </c>
      <c r="I630" s="849">
        <v>2600.43994140625</v>
      </c>
      <c r="J630" s="849">
        <v>11</v>
      </c>
      <c r="K630" s="850">
        <v>28604.80029296875</v>
      </c>
    </row>
    <row r="631" spans="1:11" ht="14.4" customHeight="1" x14ac:dyDescent="0.3">
      <c r="A631" s="831" t="s">
        <v>566</v>
      </c>
      <c r="B631" s="832" t="s">
        <v>567</v>
      </c>
      <c r="C631" s="835" t="s">
        <v>595</v>
      </c>
      <c r="D631" s="863" t="s">
        <v>596</v>
      </c>
      <c r="E631" s="835" t="s">
        <v>2194</v>
      </c>
      <c r="F631" s="863" t="s">
        <v>2195</v>
      </c>
      <c r="G631" s="835" t="s">
        <v>3135</v>
      </c>
      <c r="H631" s="835" t="s">
        <v>3136</v>
      </c>
      <c r="I631" s="849">
        <v>2600.43994140625</v>
      </c>
      <c r="J631" s="849">
        <v>9</v>
      </c>
      <c r="K631" s="850">
        <v>23403.92041015625</v>
      </c>
    </row>
    <row r="632" spans="1:11" ht="14.4" customHeight="1" x14ac:dyDescent="0.3">
      <c r="A632" s="831" t="s">
        <v>566</v>
      </c>
      <c r="B632" s="832" t="s">
        <v>567</v>
      </c>
      <c r="C632" s="835" t="s">
        <v>595</v>
      </c>
      <c r="D632" s="863" t="s">
        <v>596</v>
      </c>
      <c r="E632" s="835" t="s">
        <v>2194</v>
      </c>
      <c r="F632" s="863" t="s">
        <v>2195</v>
      </c>
      <c r="G632" s="835" t="s">
        <v>3137</v>
      </c>
      <c r="H632" s="835" t="s">
        <v>3138</v>
      </c>
      <c r="I632" s="849">
        <v>28.799999237060547</v>
      </c>
      <c r="J632" s="849">
        <v>1000</v>
      </c>
      <c r="K632" s="850">
        <v>28798.00048828125</v>
      </c>
    </row>
    <row r="633" spans="1:11" ht="14.4" customHeight="1" x14ac:dyDescent="0.3">
      <c r="A633" s="831" t="s">
        <v>566</v>
      </c>
      <c r="B633" s="832" t="s">
        <v>567</v>
      </c>
      <c r="C633" s="835" t="s">
        <v>595</v>
      </c>
      <c r="D633" s="863" t="s">
        <v>596</v>
      </c>
      <c r="E633" s="835" t="s">
        <v>2194</v>
      </c>
      <c r="F633" s="863" t="s">
        <v>2195</v>
      </c>
      <c r="G633" s="835" t="s">
        <v>2453</v>
      </c>
      <c r="H633" s="835" t="s">
        <v>2454</v>
      </c>
      <c r="I633" s="849">
        <v>6.1599998474121094</v>
      </c>
      <c r="J633" s="849">
        <v>40</v>
      </c>
      <c r="K633" s="850">
        <v>246.39999389648437</v>
      </c>
    </row>
    <row r="634" spans="1:11" ht="14.4" customHeight="1" x14ac:dyDescent="0.3">
      <c r="A634" s="831" t="s">
        <v>566</v>
      </c>
      <c r="B634" s="832" t="s">
        <v>567</v>
      </c>
      <c r="C634" s="835" t="s">
        <v>595</v>
      </c>
      <c r="D634" s="863" t="s">
        <v>596</v>
      </c>
      <c r="E634" s="835" t="s">
        <v>2194</v>
      </c>
      <c r="F634" s="863" t="s">
        <v>2195</v>
      </c>
      <c r="G634" s="835" t="s">
        <v>2457</v>
      </c>
      <c r="H634" s="835" t="s">
        <v>2458</v>
      </c>
      <c r="I634" s="849">
        <v>5.4499998092651367</v>
      </c>
      <c r="J634" s="849">
        <v>100</v>
      </c>
      <c r="K634" s="850">
        <v>545</v>
      </c>
    </row>
    <row r="635" spans="1:11" ht="14.4" customHeight="1" x14ac:dyDescent="0.3">
      <c r="A635" s="831" t="s">
        <v>566</v>
      </c>
      <c r="B635" s="832" t="s">
        <v>567</v>
      </c>
      <c r="C635" s="835" t="s">
        <v>595</v>
      </c>
      <c r="D635" s="863" t="s">
        <v>596</v>
      </c>
      <c r="E635" s="835" t="s">
        <v>2194</v>
      </c>
      <c r="F635" s="863" t="s">
        <v>2195</v>
      </c>
      <c r="G635" s="835" t="s">
        <v>2200</v>
      </c>
      <c r="H635" s="835" t="s">
        <v>2201</v>
      </c>
      <c r="I635" s="849">
        <v>3.380000114440918</v>
      </c>
      <c r="J635" s="849">
        <v>100</v>
      </c>
      <c r="K635" s="850">
        <v>338</v>
      </c>
    </row>
    <row r="636" spans="1:11" ht="14.4" customHeight="1" x14ac:dyDescent="0.3">
      <c r="A636" s="831" t="s">
        <v>566</v>
      </c>
      <c r="B636" s="832" t="s">
        <v>567</v>
      </c>
      <c r="C636" s="835" t="s">
        <v>595</v>
      </c>
      <c r="D636" s="863" t="s">
        <v>596</v>
      </c>
      <c r="E636" s="835" t="s">
        <v>2194</v>
      </c>
      <c r="F636" s="863" t="s">
        <v>2195</v>
      </c>
      <c r="G636" s="835" t="s">
        <v>3139</v>
      </c>
      <c r="H636" s="835" t="s">
        <v>3140</v>
      </c>
      <c r="I636" s="849">
        <v>2663.27001953125</v>
      </c>
      <c r="J636" s="849">
        <v>5</v>
      </c>
      <c r="K636" s="850">
        <v>13316.3603515625</v>
      </c>
    </row>
    <row r="637" spans="1:11" ht="14.4" customHeight="1" x14ac:dyDescent="0.3">
      <c r="A637" s="831" t="s">
        <v>566</v>
      </c>
      <c r="B637" s="832" t="s">
        <v>567</v>
      </c>
      <c r="C637" s="835" t="s">
        <v>595</v>
      </c>
      <c r="D637" s="863" t="s">
        <v>596</v>
      </c>
      <c r="E637" s="835" t="s">
        <v>2194</v>
      </c>
      <c r="F637" s="863" t="s">
        <v>2195</v>
      </c>
      <c r="G637" s="835" t="s">
        <v>3141</v>
      </c>
      <c r="H637" s="835" t="s">
        <v>3142</v>
      </c>
      <c r="I637" s="849">
        <v>1094.9300537109375</v>
      </c>
      <c r="J637" s="849">
        <v>3</v>
      </c>
      <c r="K637" s="850">
        <v>3284.7900390625</v>
      </c>
    </row>
    <row r="638" spans="1:11" ht="14.4" customHeight="1" x14ac:dyDescent="0.3">
      <c r="A638" s="831" t="s">
        <v>566</v>
      </c>
      <c r="B638" s="832" t="s">
        <v>567</v>
      </c>
      <c r="C638" s="835" t="s">
        <v>595</v>
      </c>
      <c r="D638" s="863" t="s">
        <v>596</v>
      </c>
      <c r="E638" s="835" t="s">
        <v>2194</v>
      </c>
      <c r="F638" s="863" t="s">
        <v>2195</v>
      </c>
      <c r="G638" s="835" t="s">
        <v>3143</v>
      </c>
      <c r="H638" s="835" t="s">
        <v>3144</v>
      </c>
      <c r="I638" s="849">
        <v>3195.719970703125</v>
      </c>
      <c r="J638" s="849">
        <v>4</v>
      </c>
      <c r="K638" s="850">
        <v>12782.8798828125</v>
      </c>
    </row>
    <row r="639" spans="1:11" ht="14.4" customHeight="1" x14ac:dyDescent="0.3">
      <c r="A639" s="831" t="s">
        <v>566</v>
      </c>
      <c r="B639" s="832" t="s">
        <v>567</v>
      </c>
      <c r="C639" s="835" t="s">
        <v>595</v>
      </c>
      <c r="D639" s="863" t="s">
        <v>596</v>
      </c>
      <c r="E639" s="835" t="s">
        <v>2194</v>
      </c>
      <c r="F639" s="863" t="s">
        <v>2195</v>
      </c>
      <c r="G639" s="835" t="s">
        <v>3145</v>
      </c>
      <c r="H639" s="835" t="s">
        <v>3146</v>
      </c>
      <c r="I639" s="849">
        <v>17401.009765625</v>
      </c>
      <c r="J639" s="849">
        <v>1</v>
      </c>
      <c r="K639" s="850">
        <v>17401.009765625</v>
      </c>
    </row>
    <row r="640" spans="1:11" ht="14.4" customHeight="1" x14ac:dyDescent="0.3">
      <c r="A640" s="831" t="s">
        <v>566</v>
      </c>
      <c r="B640" s="832" t="s">
        <v>567</v>
      </c>
      <c r="C640" s="835" t="s">
        <v>595</v>
      </c>
      <c r="D640" s="863" t="s">
        <v>596</v>
      </c>
      <c r="E640" s="835" t="s">
        <v>2194</v>
      </c>
      <c r="F640" s="863" t="s">
        <v>2195</v>
      </c>
      <c r="G640" s="835" t="s">
        <v>2483</v>
      </c>
      <c r="H640" s="835" t="s">
        <v>2484</v>
      </c>
      <c r="I640" s="849">
        <v>4.6266667048136396</v>
      </c>
      <c r="J640" s="849">
        <v>220</v>
      </c>
      <c r="K640" s="850">
        <v>1017.5999984741211</v>
      </c>
    </row>
    <row r="641" spans="1:11" ht="14.4" customHeight="1" x14ac:dyDescent="0.3">
      <c r="A641" s="831" t="s">
        <v>566</v>
      </c>
      <c r="B641" s="832" t="s">
        <v>567</v>
      </c>
      <c r="C641" s="835" t="s">
        <v>595</v>
      </c>
      <c r="D641" s="863" t="s">
        <v>596</v>
      </c>
      <c r="E641" s="835" t="s">
        <v>2194</v>
      </c>
      <c r="F641" s="863" t="s">
        <v>2195</v>
      </c>
      <c r="G641" s="835" t="s">
        <v>3147</v>
      </c>
      <c r="H641" s="835" t="s">
        <v>3148</v>
      </c>
      <c r="I641" s="849">
        <v>463.42999267578125</v>
      </c>
      <c r="J641" s="849">
        <v>300</v>
      </c>
      <c r="K641" s="850">
        <v>139029.00390625</v>
      </c>
    </row>
    <row r="642" spans="1:11" ht="14.4" customHeight="1" x14ac:dyDescent="0.3">
      <c r="A642" s="831" t="s">
        <v>566</v>
      </c>
      <c r="B642" s="832" t="s">
        <v>567</v>
      </c>
      <c r="C642" s="835" t="s">
        <v>595</v>
      </c>
      <c r="D642" s="863" t="s">
        <v>596</v>
      </c>
      <c r="E642" s="835" t="s">
        <v>2194</v>
      </c>
      <c r="F642" s="863" t="s">
        <v>2195</v>
      </c>
      <c r="G642" s="835" t="s">
        <v>2489</v>
      </c>
      <c r="H642" s="835" t="s">
        <v>2490</v>
      </c>
      <c r="I642" s="849">
        <v>80.575000762939453</v>
      </c>
      <c r="J642" s="849">
        <v>720</v>
      </c>
      <c r="K642" s="850">
        <v>58013.60009765625</v>
      </c>
    </row>
    <row r="643" spans="1:11" ht="14.4" customHeight="1" x14ac:dyDescent="0.3">
      <c r="A643" s="831" t="s">
        <v>566</v>
      </c>
      <c r="B643" s="832" t="s">
        <v>567</v>
      </c>
      <c r="C643" s="835" t="s">
        <v>595</v>
      </c>
      <c r="D643" s="863" t="s">
        <v>596</v>
      </c>
      <c r="E643" s="835" t="s">
        <v>2194</v>
      </c>
      <c r="F643" s="863" t="s">
        <v>2195</v>
      </c>
      <c r="G643" s="835" t="s">
        <v>3149</v>
      </c>
      <c r="H643" s="835" t="s">
        <v>3150</v>
      </c>
      <c r="I643" s="849">
        <v>34.002499580383301</v>
      </c>
      <c r="J643" s="849">
        <v>730</v>
      </c>
      <c r="K643" s="850">
        <v>24821.449951171875</v>
      </c>
    </row>
    <row r="644" spans="1:11" ht="14.4" customHeight="1" x14ac:dyDescent="0.3">
      <c r="A644" s="831" t="s">
        <v>566</v>
      </c>
      <c r="B644" s="832" t="s">
        <v>567</v>
      </c>
      <c r="C644" s="835" t="s">
        <v>595</v>
      </c>
      <c r="D644" s="863" t="s">
        <v>596</v>
      </c>
      <c r="E644" s="835" t="s">
        <v>2194</v>
      </c>
      <c r="F644" s="863" t="s">
        <v>2195</v>
      </c>
      <c r="G644" s="835" t="s">
        <v>3151</v>
      </c>
      <c r="H644" s="835" t="s">
        <v>3152</v>
      </c>
      <c r="I644" s="849">
        <v>11198.3701171875</v>
      </c>
      <c r="J644" s="849">
        <v>3</v>
      </c>
      <c r="K644" s="850">
        <v>33595.1015625</v>
      </c>
    </row>
    <row r="645" spans="1:11" ht="14.4" customHeight="1" x14ac:dyDescent="0.3">
      <c r="A645" s="831" t="s">
        <v>566</v>
      </c>
      <c r="B645" s="832" t="s">
        <v>567</v>
      </c>
      <c r="C645" s="835" t="s">
        <v>595</v>
      </c>
      <c r="D645" s="863" t="s">
        <v>596</v>
      </c>
      <c r="E645" s="835" t="s">
        <v>2194</v>
      </c>
      <c r="F645" s="863" t="s">
        <v>2195</v>
      </c>
      <c r="G645" s="835" t="s">
        <v>3153</v>
      </c>
      <c r="H645" s="835" t="s">
        <v>3154</v>
      </c>
      <c r="I645" s="849">
        <v>11704.259765625</v>
      </c>
      <c r="J645" s="849">
        <v>4</v>
      </c>
      <c r="K645" s="850">
        <v>46817.03125</v>
      </c>
    </row>
    <row r="646" spans="1:11" ht="14.4" customHeight="1" x14ac:dyDescent="0.3">
      <c r="A646" s="831" t="s">
        <v>566</v>
      </c>
      <c r="B646" s="832" t="s">
        <v>567</v>
      </c>
      <c r="C646" s="835" t="s">
        <v>595</v>
      </c>
      <c r="D646" s="863" t="s">
        <v>596</v>
      </c>
      <c r="E646" s="835" t="s">
        <v>2194</v>
      </c>
      <c r="F646" s="863" t="s">
        <v>2195</v>
      </c>
      <c r="G646" s="835" t="s">
        <v>3155</v>
      </c>
      <c r="H646" s="835" t="s">
        <v>3156</v>
      </c>
      <c r="I646" s="849">
        <v>12154.41015625</v>
      </c>
      <c r="J646" s="849">
        <v>3</v>
      </c>
      <c r="K646" s="850">
        <v>36463.23828125</v>
      </c>
    </row>
    <row r="647" spans="1:11" ht="14.4" customHeight="1" x14ac:dyDescent="0.3">
      <c r="A647" s="831" t="s">
        <v>566</v>
      </c>
      <c r="B647" s="832" t="s">
        <v>567</v>
      </c>
      <c r="C647" s="835" t="s">
        <v>595</v>
      </c>
      <c r="D647" s="863" t="s">
        <v>596</v>
      </c>
      <c r="E647" s="835" t="s">
        <v>2194</v>
      </c>
      <c r="F647" s="863" t="s">
        <v>2195</v>
      </c>
      <c r="G647" s="835" t="s">
        <v>3157</v>
      </c>
      <c r="H647" s="835" t="s">
        <v>3158</v>
      </c>
      <c r="I647" s="849">
        <v>273.45999145507812</v>
      </c>
      <c r="J647" s="849">
        <v>2</v>
      </c>
      <c r="K647" s="850">
        <v>546.91998291015625</v>
      </c>
    </row>
    <row r="648" spans="1:11" ht="14.4" customHeight="1" x14ac:dyDescent="0.3">
      <c r="A648" s="831" t="s">
        <v>566</v>
      </c>
      <c r="B648" s="832" t="s">
        <v>567</v>
      </c>
      <c r="C648" s="835" t="s">
        <v>595</v>
      </c>
      <c r="D648" s="863" t="s">
        <v>596</v>
      </c>
      <c r="E648" s="835" t="s">
        <v>2194</v>
      </c>
      <c r="F648" s="863" t="s">
        <v>2195</v>
      </c>
      <c r="G648" s="835" t="s">
        <v>3159</v>
      </c>
      <c r="H648" s="835" t="s">
        <v>3160</v>
      </c>
      <c r="I648" s="849">
        <v>398.08999633789062</v>
      </c>
      <c r="J648" s="849">
        <v>10</v>
      </c>
      <c r="K648" s="850">
        <v>3980.89990234375</v>
      </c>
    </row>
    <row r="649" spans="1:11" ht="14.4" customHeight="1" x14ac:dyDescent="0.3">
      <c r="A649" s="831" t="s">
        <v>566</v>
      </c>
      <c r="B649" s="832" t="s">
        <v>567</v>
      </c>
      <c r="C649" s="835" t="s">
        <v>595</v>
      </c>
      <c r="D649" s="863" t="s">
        <v>596</v>
      </c>
      <c r="E649" s="835" t="s">
        <v>2194</v>
      </c>
      <c r="F649" s="863" t="s">
        <v>2195</v>
      </c>
      <c r="G649" s="835" t="s">
        <v>3161</v>
      </c>
      <c r="H649" s="835" t="s">
        <v>3162</v>
      </c>
      <c r="I649" s="849">
        <v>566.280029296875</v>
      </c>
      <c r="J649" s="849">
        <v>3</v>
      </c>
      <c r="K649" s="850">
        <v>1698.8399658203125</v>
      </c>
    </row>
    <row r="650" spans="1:11" ht="14.4" customHeight="1" x14ac:dyDescent="0.3">
      <c r="A650" s="831" t="s">
        <v>566</v>
      </c>
      <c r="B650" s="832" t="s">
        <v>567</v>
      </c>
      <c r="C650" s="835" t="s">
        <v>595</v>
      </c>
      <c r="D650" s="863" t="s">
        <v>596</v>
      </c>
      <c r="E650" s="835" t="s">
        <v>2194</v>
      </c>
      <c r="F650" s="863" t="s">
        <v>2195</v>
      </c>
      <c r="G650" s="835" t="s">
        <v>3163</v>
      </c>
      <c r="H650" s="835" t="s">
        <v>3164</v>
      </c>
      <c r="I650" s="849">
        <v>5.3900001049041748</v>
      </c>
      <c r="J650" s="849">
        <v>200</v>
      </c>
      <c r="K650" s="850">
        <v>1077.7999877929687</v>
      </c>
    </row>
    <row r="651" spans="1:11" ht="14.4" customHeight="1" x14ac:dyDescent="0.3">
      <c r="A651" s="831" t="s">
        <v>566</v>
      </c>
      <c r="B651" s="832" t="s">
        <v>567</v>
      </c>
      <c r="C651" s="835" t="s">
        <v>595</v>
      </c>
      <c r="D651" s="863" t="s">
        <v>596</v>
      </c>
      <c r="E651" s="835" t="s">
        <v>2194</v>
      </c>
      <c r="F651" s="863" t="s">
        <v>2195</v>
      </c>
      <c r="G651" s="835" t="s">
        <v>3165</v>
      </c>
      <c r="H651" s="835" t="s">
        <v>3166</v>
      </c>
      <c r="I651" s="849">
        <v>6.315000057220459</v>
      </c>
      <c r="J651" s="849">
        <v>200</v>
      </c>
      <c r="K651" s="850">
        <v>1262.47998046875</v>
      </c>
    </row>
    <row r="652" spans="1:11" ht="14.4" customHeight="1" x14ac:dyDescent="0.3">
      <c r="A652" s="831" t="s">
        <v>566</v>
      </c>
      <c r="B652" s="832" t="s">
        <v>567</v>
      </c>
      <c r="C652" s="835" t="s">
        <v>595</v>
      </c>
      <c r="D652" s="863" t="s">
        <v>596</v>
      </c>
      <c r="E652" s="835" t="s">
        <v>2194</v>
      </c>
      <c r="F652" s="863" t="s">
        <v>2195</v>
      </c>
      <c r="G652" s="835" t="s">
        <v>3167</v>
      </c>
      <c r="H652" s="835" t="s">
        <v>3168</v>
      </c>
      <c r="I652" s="849">
        <v>44.020000457763672</v>
      </c>
      <c r="J652" s="849">
        <v>16</v>
      </c>
      <c r="K652" s="850">
        <v>704.32000732421875</v>
      </c>
    </row>
    <row r="653" spans="1:11" ht="14.4" customHeight="1" x14ac:dyDescent="0.3">
      <c r="A653" s="831" t="s">
        <v>566</v>
      </c>
      <c r="B653" s="832" t="s">
        <v>567</v>
      </c>
      <c r="C653" s="835" t="s">
        <v>595</v>
      </c>
      <c r="D653" s="863" t="s">
        <v>596</v>
      </c>
      <c r="E653" s="835" t="s">
        <v>2194</v>
      </c>
      <c r="F653" s="863" t="s">
        <v>2195</v>
      </c>
      <c r="G653" s="835" t="s">
        <v>3169</v>
      </c>
      <c r="H653" s="835" t="s">
        <v>3170</v>
      </c>
      <c r="I653" s="849">
        <v>83.017500877380371</v>
      </c>
      <c r="J653" s="849">
        <v>94</v>
      </c>
      <c r="K653" s="850">
        <v>7805.6499938964844</v>
      </c>
    </row>
    <row r="654" spans="1:11" ht="14.4" customHeight="1" x14ac:dyDescent="0.3">
      <c r="A654" s="831" t="s">
        <v>566</v>
      </c>
      <c r="B654" s="832" t="s">
        <v>567</v>
      </c>
      <c r="C654" s="835" t="s">
        <v>595</v>
      </c>
      <c r="D654" s="863" t="s">
        <v>596</v>
      </c>
      <c r="E654" s="835" t="s">
        <v>2194</v>
      </c>
      <c r="F654" s="863" t="s">
        <v>2195</v>
      </c>
      <c r="G654" s="835" t="s">
        <v>3171</v>
      </c>
      <c r="H654" s="835" t="s">
        <v>3172</v>
      </c>
      <c r="I654" s="849">
        <v>32270.69921875</v>
      </c>
      <c r="J654" s="849">
        <v>1</v>
      </c>
      <c r="K654" s="850">
        <v>32270.69921875</v>
      </c>
    </row>
    <row r="655" spans="1:11" ht="14.4" customHeight="1" x14ac:dyDescent="0.3">
      <c r="A655" s="831" t="s">
        <v>566</v>
      </c>
      <c r="B655" s="832" t="s">
        <v>567</v>
      </c>
      <c r="C655" s="835" t="s">
        <v>595</v>
      </c>
      <c r="D655" s="863" t="s">
        <v>596</v>
      </c>
      <c r="E655" s="835" t="s">
        <v>2194</v>
      </c>
      <c r="F655" s="863" t="s">
        <v>2195</v>
      </c>
      <c r="G655" s="835" t="s">
        <v>3173</v>
      </c>
      <c r="H655" s="835" t="s">
        <v>3174</v>
      </c>
      <c r="I655" s="849">
        <v>16684.689453125</v>
      </c>
      <c r="J655" s="849">
        <v>4</v>
      </c>
      <c r="K655" s="850">
        <v>66738.7578125</v>
      </c>
    </row>
    <row r="656" spans="1:11" ht="14.4" customHeight="1" x14ac:dyDescent="0.3">
      <c r="A656" s="831" t="s">
        <v>566</v>
      </c>
      <c r="B656" s="832" t="s">
        <v>567</v>
      </c>
      <c r="C656" s="835" t="s">
        <v>595</v>
      </c>
      <c r="D656" s="863" t="s">
        <v>596</v>
      </c>
      <c r="E656" s="835" t="s">
        <v>2194</v>
      </c>
      <c r="F656" s="863" t="s">
        <v>2195</v>
      </c>
      <c r="G656" s="835" t="s">
        <v>3175</v>
      </c>
      <c r="H656" s="835" t="s">
        <v>3176</v>
      </c>
      <c r="I656" s="849">
        <v>17332.0390625</v>
      </c>
      <c r="J656" s="849">
        <v>2</v>
      </c>
      <c r="K656" s="850">
        <v>34664.078125</v>
      </c>
    </row>
    <row r="657" spans="1:11" ht="14.4" customHeight="1" x14ac:dyDescent="0.3">
      <c r="A657" s="831" t="s">
        <v>566</v>
      </c>
      <c r="B657" s="832" t="s">
        <v>567</v>
      </c>
      <c r="C657" s="835" t="s">
        <v>595</v>
      </c>
      <c r="D657" s="863" t="s">
        <v>596</v>
      </c>
      <c r="E657" s="835" t="s">
        <v>2194</v>
      </c>
      <c r="F657" s="863" t="s">
        <v>2195</v>
      </c>
      <c r="G657" s="835" t="s">
        <v>3177</v>
      </c>
      <c r="H657" s="835" t="s">
        <v>3178</v>
      </c>
      <c r="I657" s="849">
        <v>21822.349609375</v>
      </c>
      <c r="J657" s="849">
        <v>5</v>
      </c>
      <c r="K657" s="850">
        <v>109111.748046875</v>
      </c>
    </row>
    <row r="658" spans="1:11" ht="14.4" customHeight="1" x14ac:dyDescent="0.3">
      <c r="A658" s="831" t="s">
        <v>566</v>
      </c>
      <c r="B658" s="832" t="s">
        <v>567</v>
      </c>
      <c r="C658" s="835" t="s">
        <v>595</v>
      </c>
      <c r="D658" s="863" t="s">
        <v>596</v>
      </c>
      <c r="E658" s="835" t="s">
        <v>2194</v>
      </c>
      <c r="F658" s="863" t="s">
        <v>2195</v>
      </c>
      <c r="G658" s="835" t="s">
        <v>3179</v>
      </c>
      <c r="H658" s="835" t="s">
        <v>3180</v>
      </c>
      <c r="I658" s="849">
        <v>21845.33984375</v>
      </c>
      <c r="J658" s="849">
        <v>2</v>
      </c>
      <c r="K658" s="850">
        <v>43690.6796875</v>
      </c>
    </row>
    <row r="659" spans="1:11" ht="14.4" customHeight="1" x14ac:dyDescent="0.3">
      <c r="A659" s="831" t="s">
        <v>566</v>
      </c>
      <c r="B659" s="832" t="s">
        <v>567</v>
      </c>
      <c r="C659" s="835" t="s">
        <v>595</v>
      </c>
      <c r="D659" s="863" t="s">
        <v>596</v>
      </c>
      <c r="E659" s="835" t="s">
        <v>2194</v>
      </c>
      <c r="F659" s="863" t="s">
        <v>2195</v>
      </c>
      <c r="G659" s="835" t="s">
        <v>3181</v>
      </c>
      <c r="H659" s="835" t="s">
        <v>3182</v>
      </c>
      <c r="I659" s="849">
        <v>23604.919921875</v>
      </c>
      <c r="J659" s="849">
        <v>1</v>
      </c>
      <c r="K659" s="850">
        <v>23604.919921875</v>
      </c>
    </row>
    <row r="660" spans="1:11" ht="14.4" customHeight="1" x14ac:dyDescent="0.3">
      <c r="A660" s="831" t="s">
        <v>566</v>
      </c>
      <c r="B660" s="832" t="s">
        <v>567</v>
      </c>
      <c r="C660" s="835" t="s">
        <v>595</v>
      </c>
      <c r="D660" s="863" t="s">
        <v>596</v>
      </c>
      <c r="E660" s="835" t="s">
        <v>2194</v>
      </c>
      <c r="F660" s="863" t="s">
        <v>2195</v>
      </c>
      <c r="G660" s="835" t="s">
        <v>3183</v>
      </c>
      <c r="H660" s="835" t="s">
        <v>3184</v>
      </c>
      <c r="I660" s="849">
        <v>703.6500244140625</v>
      </c>
      <c r="J660" s="849">
        <v>12</v>
      </c>
      <c r="K660" s="850">
        <v>8443.8203125</v>
      </c>
    </row>
    <row r="661" spans="1:11" ht="14.4" customHeight="1" x14ac:dyDescent="0.3">
      <c r="A661" s="831" t="s">
        <v>566</v>
      </c>
      <c r="B661" s="832" t="s">
        <v>567</v>
      </c>
      <c r="C661" s="835" t="s">
        <v>595</v>
      </c>
      <c r="D661" s="863" t="s">
        <v>596</v>
      </c>
      <c r="E661" s="835" t="s">
        <v>2194</v>
      </c>
      <c r="F661" s="863" t="s">
        <v>2195</v>
      </c>
      <c r="G661" s="835" t="s">
        <v>3185</v>
      </c>
      <c r="H661" s="835" t="s">
        <v>3186</v>
      </c>
      <c r="I661" s="849">
        <v>447.70001220703125</v>
      </c>
      <c r="J661" s="849">
        <v>4</v>
      </c>
      <c r="K661" s="850">
        <v>1790.800048828125</v>
      </c>
    </row>
    <row r="662" spans="1:11" ht="14.4" customHeight="1" x14ac:dyDescent="0.3">
      <c r="A662" s="831" t="s">
        <v>566</v>
      </c>
      <c r="B662" s="832" t="s">
        <v>567</v>
      </c>
      <c r="C662" s="835" t="s">
        <v>595</v>
      </c>
      <c r="D662" s="863" t="s">
        <v>596</v>
      </c>
      <c r="E662" s="835" t="s">
        <v>2194</v>
      </c>
      <c r="F662" s="863" t="s">
        <v>2195</v>
      </c>
      <c r="G662" s="835" t="s">
        <v>3187</v>
      </c>
      <c r="H662" s="835" t="s">
        <v>3188</v>
      </c>
      <c r="I662" s="849">
        <v>2202.199951171875</v>
      </c>
      <c r="J662" s="849">
        <v>6</v>
      </c>
      <c r="K662" s="850">
        <v>13213.2001953125</v>
      </c>
    </row>
    <row r="663" spans="1:11" ht="14.4" customHeight="1" x14ac:dyDescent="0.3">
      <c r="A663" s="831" t="s">
        <v>566</v>
      </c>
      <c r="B663" s="832" t="s">
        <v>567</v>
      </c>
      <c r="C663" s="835" t="s">
        <v>595</v>
      </c>
      <c r="D663" s="863" t="s">
        <v>596</v>
      </c>
      <c r="E663" s="835" t="s">
        <v>2194</v>
      </c>
      <c r="F663" s="863" t="s">
        <v>2195</v>
      </c>
      <c r="G663" s="835" t="s">
        <v>3189</v>
      </c>
      <c r="H663" s="835" t="s">
        <v>3190</v>
      </c>
      <c r="I663" s="849">
        <v>3162.070068359375</v>
      </c>
      <c r="J663" s="849">
        <v>2</v>
      </c>
      <c r="K663" s="850">
        <v>6324.14013671875</v>
      </c>
    </row>
    <row r="664" spans="1:11" ht="14.4" customHeight="1" x14ac:dyDescent="0.3">
      <c r="A664" s="831" t="s">
        <v>566</v>
      </c>
      <c r="B664" s="832" t="s">
        <v>567</v>
      </c>
      <c r="C664" s="835" t="s">
        <v>595</v>
      </c>
      <c r="D664" s="863" t="s">
        <v>596</v>
      </c>
      <c r="E664" s="835" t="s">
        <v>2194</v>
      </c>
      <c r="F664" s="863" t="s">
        <v>2195</v>
      </c>
      <c r="G664" s="835" t="s">
        <v>3191</v>
      </c>
      <c r="H664" s="835" t="s">
        <v>3192</v>
      </c>
      <c r="I664" s="849">
        <v>1073.27001953125</v>
      </c>
      <c r="J664" s="849">
        <v>4</v>
      </c>
      <c r="K664" s="850">
        <v>4293.080078125</v>
      </c>
    </row>
    <row r="665" spans="1:11" ht="14.4" customHeight="1" x14ac:dyDescent="0.3">
      <c r="A665" s="831" t="s">
        <v>566</v>
      </c>
      <c r="B665" s="832" t="s">
        <v>567</v>
      </c>
      <c r="C665" s="835" t="s">
        <v>595</v>
      </c>
      <c r="D665" s="863" t="s">
        <v>596</v>
      </c>
      <c r="E665" s="835" t="s">
        <v>2194</v>
      </c>
      <c r="F665" s="863" t="s">
        <v>2195</v>
      </c>
      <c r="G665" s="835" t="s">
        <v>3193</v>
      </c>
      <c r="H665" s="835" t="s">
        <v>3194</v>
      </c>
      <c r="I665" s="849">
        <v>11768.7802734375</v>
      </c>
      <c r="J665" s="849">
        <v>1</v>
      </c>
      <c r="K665" s="850">
        <v>11768.7802734375</v>
      </c>
    </row>
    <row r="666" spans="1:11" ht="14.4" customHeight="1" x14ac:dyDescent="0.3">
      <c r="A666" s="831" t="s">
        <v>566</v>
      </c>
      <c r="B666" s="832" t="s">
        <v>567</v>
      </c>
      <c r="C666" s="835" t="s">
        <v>595</v>
      </c>
      <c r="D666" s="863" t="s">
        <v>596</v>
      </c>
      <c r="E666" s="835" t="s">
        <v>2194</v>
      </c>
      <c r="F666" s="863" t="s">
        <v>2195</v>
      </c>
      <c r="G666" s="835" t="s">
        <v>3195</v>
      </c>
      <c r="H666" s="835" t="s">
        <v>3196</v>
      </c>
      <c r="I666" s="849">
        <v>18407.169921875</v>
      </c>
      <c r="J666" s="849">
        <v>1</v>
      </c>
      <c r="K666" s="850">
        <v>18407.169921875</v>
      </c>
    </row>
    <row r="667" spans="1:11" ht="14.4" customHeight="1" x14ac:dyDescent="0.3">
      <c r="A667" s="831" t="s">
        <v>566</v>
      </c>
      <c r="B667" s="832" t="s">
        <v>567</v>
      </c>
      <c r="C667" s="835" t="s">
        <v>595</v>
      </c>
      <c r="D667" s="863" t="s">
        <v>596</v>
      </c>
      <c r="E667" s="835" t="s">
        <v>2194</v>
      </c>
      <c r="F667" s="863" t="s">
        <v>2195</v>
      </c>
      <c r="G667" s="835" t="s">
        <v>3197</v>
      </c>
      <c r="H667" s="835" t="s">
        <v>3198</v>
      </c>
      <c r="I667" s="849">
        <v>38892.51953125</v>
      </c>
      <c r="J667" s="849">
        <v>1</v>
      </c>
      <c r="K667" s="850">
        <v>38892.51953125</v>
      </c>
    </row>
    <row r="668" spans="1:11" ht="14.4" customHeight="1" x14ac:dyDescent="0.3">
      <c r="A668" s="831" t="s">
        <v>566</v>
      </c>
      <c r="B668" s="832" t="s">
        <v>567</v>
      </c>
      <c r="C668" s="835" t="s">
        <v>595</v>
      </c>
      <c r="D668" s="863" t="s">
        <v>596</v>
      </c>
      <c r="E668" s="835" t="s">
        <v>2194</v>
      </c>
      <c r="F668" s="863" t="s">
        <v>2195</v>
      </c>
      <c r="G668" s="835" t="s">
        <v>3199</v>
      </c>
      <c r="H668" s="835" t="s">
        <v>3200</v>
      </c>
      <c r="I668" s="849">
        <v>14728.1201171875</v>
      </c>
      <c r="J668" s="849">
        <v>1</v>
      </c>
      <c r="K668" s="850">
        <v>14728.1201171875</v>
      </c>
    </row>
    <row r="669" spans="1:11" ht="14.4" customHeight="1" x14ac:dyDescent="0.3">
      <c r="A669" s="831" t="s">
        <v>566</v>
      </c>
      <c r="B669" s="832" t="s">
        <v>567</v>
      </c>
      <c r="C669" s="835" t="s">
        <v>595</v>
      </c>
      <c r="D669" s="863" t="s">
        <v>596</v>
      </c>
      <c r="E669" s="835" t="s">
        <v>2194</v>
      </c>
      <c r="F669" s="863" t="s">
        <v>2195</v>
      </c>
      <c r="G669" s="835" t="s">
        <v>3201</v>
      </c>
      <c r="H669" s="835" t="s">
        <v>3202</v>
      </c>
      <c r="I669" s="849">
        <v>2464.889892578125</v>
      </c>
      <c r="J669" s="849">
        <v>2</v>
      </c>
      <c r="K669" s="850">
        <v>4929.77978515625</v>
      </c>
    </row>
    <row r="670" spans="1:11" ht="14.4" customHeight="1" x14ac:dyDescent="0.3">
      <c r="A670" s="831" t="s">
        <v>566</v>
      </c>
      <c r="B670" s="832" t="s">
        <v>567</v>
      </c>
      <c r="C670" s="835" t="s">
        <v>595</v>
      </c>
      <c r="D670" s="863" t="s">
        <v>596</v>
      </c>
      <c r="E670" s="835" t="s">
        <v>2194</v>
      </c>
      <c r="F670" s="863" t="s">
        <v>2195</v>
      </c>
      <c r="G670" s="835" t="s">
        <v>3203</v>
      </c>
      <c r="H670" s="835" t="s">
        <v>3204</v>
      </c>
      <c r="I670" s="849">
        <v>33332.75</v>
      </c>
      <c r="J670" s="849">
        <v>6</v>
      </c>
      <c r="K670" s="850">
        <v>199996.5</v>
      </c>
    </row>
    <row r="671" spans="1:11" ht="14.4" customHeight="1" x14ac:dyDescent="0.3">
      <c r="A671" s="831" t="s">
        <v>566</v>
      </c>
      <c r="B671" s="832" t="s">
        <v>567</v>
      </c>
      <c r="C671" s="835" t="s">
        <v>595</v>
      </c>
      <c r="D671" s="863" t="s">
        <v>596</v>
      </c>
      <c r="E671" s="835" t="s">
        <v>2194</v>
      </c>
      <c r="F671" s="863" t="s">
        <v>2195</v>
      </c>
      <c r="G671" s="835" t="s">
        <v>3205</v>
      </c>
      <c r="H671" s="835" t="s">
        <v>3206</v>
      </c>
      <c r="I671" s="849">
        <v>2.3299999237060547</v>
      </c>
      <c r="J671" s="849">
        <v>202</v>
      </c>
      <c r="K671" s="850">
        <v>470.65999984741211</v>
      </c>
    </row>
    <row r="672" spans="1:11" ht="14.4" customHeight="1" x14ac:dyDescent="0.3">
      <c r="A672" s="831" t="s">
        <v>566</v>
      </c>
      <c r="B672" s="832" t="s">
        <v>567</v>
      </c>
      <c r="C672" s="835" t="s">
        <v>595</v>
      </c>
      <c r="D672" s="863" t="s">
        <v>596</v>
      </c>
      <c r="E672" s="835" t="s">
        <v>2194</v>
      </c>
      <c r="F672" s="863" t="s">
        <v>2195</v>
      </c>
      <c r="G672" s="835" t="s">
        <v>3207</v>
      </c>
      <c r="H672" s="835" t="s">
        <v>3208</v>
      </c>
      <c r="I672" s="849">
        <v>5403.85986328125</v>
      </c>
      <c r="J672" s="849">
        <v>4</v>
      </c>
      <c r="K672" s="850">
        <v>21615.439453125</v>
      </c>
    </row>
    <row r="673" spans="1:11" ht="14.4" customHeight="1" x14ac:dyDescent="0.3">
      <c r="A673" s="831" t="s">
        <v>566</v>
      </c>
      <c r="B673" s="832" t="s">
        <v>567</v>
      </c>
      <c r="C673" s="835" t="s">
        <v>595</v>
      </c>
      <c r="D673" s="863" t="s">
        <v>596</v>
      </c>
      <c r="E673" s="835" t="s">
        <v>2194</v>
      </c>
      <c r="F673" s="863" t="s">
        <v>2195</v>
      </c>
      <c r="G673" s="835" t="s">
        <v>3209</v>
      </c>
      <c r="H673" s="835" t="s">
        <v>3210</v>
      </c>
      <c r="I673" s="849">
        <v>17401.009765625</v>
      </c>
      <c r="J673" s="849">
        <v>2</v>
      </c>
      <c r="K673" s="850">
        <v>34802.01953125</v>
      </c>
    </row>
    <row r="674" spans="1:11" ht="14.4" customHeight="1" x14ac:dyDescent="0.3">
      <c r="A674" s="831" t="s">
        <v>566</v>
      </c>
      <c r="B674" s="832" t="s">
        <v>567</v>
      </c>
      <c r="C674" s="835" t="s">
        <v>595</v>
      </c>
      <c r="D674" s="863" t="s">
        <v>596</v>
      </c>
      <c r="E674" s="835" t="s">
        <v>2194</v>
      </c>
      <c r="F674" s="863" t="s">
        <v>2195</v>
      </c>
      <c r="G674" s="835" t="s">
        <v>3211</v>
      </c>
      <c r="H674" s="835" t="s">
        <v>3212</v>
      </c>
      <c r="I674" s="849">
        <v>9.9999997764825821E-3</v>
      </c>
      <c r="J674" s="849">
        <v>1</v>
      </c>
      <c r="K674" s="850">
        <v>9.9999997764825821E-3</v>
      </c>
    </row>
    <row r="675" spans="1:11" ht="14.4" customHeight="1" x14ac:dyDescent="0.3">
      <c r="A675" s="831" t="s">
        <v>566</v>
      </c>
      <c r="B675" s="832" t="s">
        <v>567</v>
      </c>
      <c r="C675" s="835" t="s">
        <v>595</v>
      </c>
      <c r="D675" s="863" t="s">
        <v>596</v>
      </c>
      <c r="E675" s="835" t="s">
        <v>2194</v>
      </c>
      <c r="F675" s="863" t="s">
        <v>2195</v>
      </c>
      <c r="G675" s="835" t="s">
        <v>3213</v>
      </c>
      <c r="H675" s="835" t="s">
        <v>3214</v>
      </c>
      <c r="I675" s="849">
        <v>2903.179931640625</v>
      </c>
      <c r="J675" s="849">
        <v>4</v>
      </c>
      <c r="K675" s="850">
        <v>11612.7001953125</v>
      </c>
    </row>
    <row r="676" spans="1:11" ht="14.4" customHeight="1" x14ac:dyDescent="0.3">
      <c r="A676" s="831" t="s">
        <v>566</v>
      </c>
      <c r="B676" s="832" t="s">
        <v>567</v>
      </c>
      <c r="C676" s="835" t="s">
        <v>595</v>
      </c>
      <c r="D676" s="863" t="s">
        <v>596</v>
      </c>
      <c r="E676" s="835" t="s">
        <v>2194</v>
      </c>
      <c r="F676" s="863" t="s">
        <v>2195</v>
      </c>
      <c r="G676" s="835" t="s">
        <v>3215</v>
      </c>
      <c r="H676" s="835" t="s">
        <v>3216</v>
      </c>
      <c r="I676" s="849">
        <v>9.9999997764825821E-3</v>
      </c>
      <c r="J676" s="849">
        <v>40</v>
      </c>
      <c r="K676" s="850">
        <v>0.40000000596046448</v>
      </c>
    </row>
    <row r="677" spans="1:11" ht="14.4" customHeight="1" x14ac:dyDescent="0.3">
      <c r="A677" s="831" t="s">
        <v>566</v>
      </c>
      <c r="B677" s="832" t="s">
        <v>567</v>
      </c>
      <c r="C677" s="835" t="s">
        <v>595</v>
      </c>
      <c r="D677" s="863" t="s">
        <v>596</v>
      </c>
      <c r="E677" s="835" t="s">
        <v>2194</v>
      </c>
      <c r="F677" s="863" t="s">
        <v>2195</v>
      </c>
      <c r="G677" s="835" t="s">
        <v>3217</v>
      </c>
      <c r="H677" s="835" t="s">
        <v>3218</v>
      </c>
      <c r="I677" s="849">
        <v>111.57500076293945</v>
      </c>
      <c r="J677" s="849">
        <v>36</v>
      </c>
      <c r="K677" s="850">
        <v>4016.6900634765625</v>
      </c>
    </row>
    <row r="678" spans="1:11" ht="14.4" customHeight="1" x14ac:dyDescent="0.3">
      <c r="A678" s="831" t="s">
        <v>566</v>
      </c>
      <c r="B678" s="832" t="s">
        <v>567</v>
      </c>
      <c r="C678" s="835" t="s">
        <v>595</v>
      </c>
      <c r="D678" s="863" t="s">
        <v>596</v>
      </c>
      <c r="E678" s="835" t="s">
        <v>2194</v>
      </c>
      <c r="F678" s="863" t="s">
        <v>2195</v>
      </c>
      <c r="G678" s="835" t="s">
        <v>2239</v>
      </c>
      <c r="H678" s="835" t="s">
        <v>2240</v>
      </c>
      <c r="I678" s="849">
        <v>1.6733332872390747</v>
      </c>
      <c r="J678" s="849">
        <v>2400</v>
      </c>
      <c r="K678" s="850">
        <v>4016</v>
      </c>
    </row>
    <row r="679" spans="1:11" ht="14.4" customHeight="1" x14ac:dyDescent="0.3">
      <c r="A679" s="831" t="s">
        <v>566</v>
      </c>
      <c r="B679" s="832" t="s">
        <v>567</v>
      </c>
      <c r="C679" s="835" t="s">
        <v>595</v>
      </c>
      <c r="D679" s="863" t="s">
        <v>596</v>
      </c>
      <c r="E679" s="835" t="s">
        <v>2194</v>
      </c>
      <c r="F679" s="863" t="s">
        <v>2195</v>
      </c>
      <c r="G679" s="835" t="s">
        <v>3219</v>
      </c>
      <c r="H679" s="835" t="s">
        <v>3220</v>
      </c>
      <c r="I679" s="849">
        <v>1.6699999570846558</v>
      </c>
      <c r="J679" s="849">
        <v>1200</v>
      </c>
      <c r="K679" s="850">
        <v>2004</v>
      </c>
    </row>
    <row r="680" spans="1:11" ht="14.4" customHeight="1" x14ac:dyDescent="0.3">
      <c r="A680" s="831" t="s">
        <v>566</v>
      </c>
      <c r="B680" s="832" t="s">
        <v>567</v>
      </c>
      <c r="C680" s="835" t="s">
        <v>595</v>
      </c>
      <c r="D680" s="863" t="s">
        <v>596</v>
      </c>
      <c r="E680" s="835" t="s">
        <v>2194</v>
      </c>
      <c r="F680" s="863" t="s">
        <v>2195</v>
      </c>
      <c r="G680" s="835" t="s">
        <v>3221</v>
      </c>
      <c r="H680" s="835" t="s">
        <v>3222</v>
      </c>
      <c r="I680" s="849">
        <v>197.77999877929687</v>
      </c>
      <c r="J680" s="849">
        <v>20</v>
      </c>
      <c r="K680" s="850">
        <v>3955.610107421875</v>
      </c>
    </row>
    <row r="681" spans="1:11" ht="14.4" customHeight="1" x14ac:dyDescent="0.3">
      <c r="A681" s="831" t="s">
        <v>566</v>
      </c>
      <c r="B681" s="832" t="s">
        <v>567</v>
      </c>
      <c r="C681" s="835" t="s">
        <v>595</v>
      </c>
      <c r="D681" s="863" t="s">
        <v>596</v>
      </c>
      <c r="E681" s="835" t="s">
        <v>2194</v>
      </c>
      <c r="F681" s="863" t="s">
        <v>2195</v>
      </c>
      <c r="G681" s="835" t="s">
        <v>3223</v>
      </c>
      <c r="H681" s="835" t="s">
        <v>3224</v>
      </c>
      <c r="I681" s="849">
        <v>2156.6684919084823</v>
      </c>
      <c r="J681" s="849">
        <v>16</v>
      </c>
      <c r="K681" s="850">
        <v>34506.679443359375</v>
      </c>
    </row>
    <row r="682" spans="1:11" ht="14.4" customHeight="1" x14ac:dyDescent="0.3">
      <c r="A682" s="831" t="s">
        <v>566</v>
      </c>
      <c r="B682" s="832" t="s">
        <v>567</v>
      </c>
      <c r="C682" s="835" t="s">
        <v>595</v>
      </c>
      <c r="D682" s="863" t="s">
        <v>596</v>
      </c>
      <c r="E682" s="835" t="s">
        <v>2194</v>
      </c>
      <c r="F682" s="863" t="s">
        <v>2195</v>
      </c>
      <c r="G682" s="835" t="s">
        <v>3225</v>
      </c>
      <c r="H682" s="835" t="s">
        <v>3226</v>
      </c>
      <c r="I682" s="849">
        <v>1711.06005859375</v>
      </c>
      <c r="J682" s="849">
        <v>2</v>
      </c>
      <c r="K682" s="850">
        <v>3422.1201171875</v>
      </c>
    </row>
    <row r="683" spans="1:11" ht="14.4" customHeight="1" x14ac:dyDescent="0.3">
      <c r="A683" s="831" t="s">
        <v>566</v>
      </c>
      <c r="B683" s="832" t="s">
        <v>567</v>
      </c>
      <c r="C683" s="835" t="s">
        <v>595</v>
      </c>
      <c r="D683" s="863" t="s">
        <v>596</v>
      </c>
      <c r="E683" s="835" t="s">
        <v>2194</v>
      </c>
      <c r="F683" s="863" t="s">
        <v>2195</v>
      </c>
      <c r="G683" s="835" t="s">
        <v>3227</v>
      </c>
      <c r="H683" s="835" t="s">
        <v>3228</v>
      </c>
      <c r="I683" s="849">
        <v>3263.68994140625</v>
      </c>
      <c r="J683" s="849">
        <v>2</v>
      </c>
      <c r="K683" s="850">
        <v>6527.3701171875</v>
      </c>
    </row>
    <row r="684" spans="1:11" ht="14.4" customHeight="1" x14ac:dyDescent="0.3">
      <c r="A684" s="831" t="s">
        <v>566</v>
      </c>
      <c r="B684" s="832" t="s">
        <v>567</v>
      </c>
      <c r="C684" s="835" t="s">
        <v>595</v>
      </c>
      <c r="D684" s="863" t="s">
        <v>596</v>
      </c>
      <c r="E684" s="835" t="s">
        <v>2194</v>
      </c>
      <c r="F684" s="863" t="s">
        <v>2195</v>
      </c>
      <c r="G684" s="835" t="s">
        <v>3229</v>
      </c>
      <c r="H684" s="835" t="s">
        <v>3230</v>
      </c>
      <c r="I684" s="849">
        <v>2057</v>
      </c>
      <c r="J684" s="849">
        <v>11</v>
      </c>
      <c r="K684" s="850">
        <v>22627</v>
      </c>
    </row>
    <row r="685" spans="1:11" ht="14.4" customHeight="1" x14ac:dyDescent="0.3">
      <c r="A685" s="831" t="s">
        <v>566</v>
      </c>
      <c r="B685" s="832" t="s">
        <v>567</v>
      </c>
      <c r="C685" s="835" t="s">
        <v>595</v>
      </c>
      <c r="D685" s="863" t="s">
        <v>596</v>
      </c>
      <c r="E685" s="835" t="s">
        <v>2194</v>
      </c>
      <c r="F685" s="863" t="s">
        <v>2195</v>
      </c>
      <c r="G685" s="835" t="s">
        <v>3231</v>
      </c>
      <c r="H685" s="835" t="s">
        <v>3232</v>
      </c>
      <c r="I685" s="849">
        <v>2600.43994140625</v>
      </c>
      <c r="J685" s="849">
        <v>1</v>
      </c>
      <c r="K685" s="850">
        <v>2600.43994140625</v>
      </c>
    </row>
    <row r="686" spans="1:11" ht="14.4" customHeight="1" x14ac:dyDescent="0.3">
      <c r="A686" s="831" t="s">
        <v>566</v>
      </c>
      <c r="B686" s="832" t="s">
        <v>567</v>
      </c>
      <c r="C686" s="835" t="s">
        <v>595</v>
      </c>
      <c r="D686" s="863" t="s">
        <v>596</v>
      </c>
      <c r="E686" s="835" t="s">
        <v>2194</v>
      </c>
      <c r="F686" s="863" t="s">
        <v>2195</v>
      </c>
      <c r="G686" s="835" t="s">
        <v>3233</v>
      </c>
      <c r="H686" s="835" t="s">
        <v>3234</v>
      </c>
      <c r="I686" s="849">
        <v>2510.219970703125</v>
      </c>
      <c r="J686" s="849">
        <v>2</v>
      </c>
      <c r="K686" s="850">
        <v>5020.43994140625</v>
      </c>
    </row>
    <row r="687" spans="1:11" ht="14.4" customHeight="1" x14ac:dyDescent="0.3">
      <c r="A687" s="831" t="s">
        <v>566</v>
      </c>
      <c r="B687" s="832" t="s">
        <v>567</v>
      </c>
      <c r="C687" s="835" t="s">
        <v>595</v>
      </c>
      <c r="D687" s="863" t="s">
        <v>596</v>
      </c>
      <c r="E687" s="835" t="s">
        <v>2194</v>
      </c>
      <c r="F687" s="863" t="s">
        <v>2195</v>
      </c>
      <c r="G687" s="835" t="s">
        <v>3235</v>
      </c>
      <c r="H687" s="835" t="s">
        <v>3236</v>
      </c>
      <c r="I687" s="849">
        <v>2600.43994140625</v>
      </c>
      <c r="J687" s="849">
        <v>2</v>
      </c>
      <c r="K687" s="850">
        <v>5200.8798828125</v>
      </c>
    </row>
    <row r="688" spans="1:11" ht="14.4" customHeight="1" x14ac:dyDescent="0.3">
      <c r="A688" s="831" t="s">
        <v>566</v>
      </c>
      <c r="B688" s="832" t="s">
        <v>567</v>
      </c>
      <c r="C688" s="835" t="s">
        <v>595</v>
      </c>
      <c r="D688" s="863" t="s">
        <v>596</v>
      </c>
      <c r="E688" s="835" t="s">
        <v>2194</v>
      </c>
      <c r="F688" s="863" t="s">
        <v>2195</v>
      </c>
      <c r="G688" s="835" t="s">
        <v>3237</v>
      </c>
      <c r="H688" s="835" t="s">
        <v>3238</v>
      </c>
      <c r="I688" s="849">
        <v>2645.0087585449219</v>
      </c>
      <c r="J688" s="849">
        <v>13</v>
      </c>
      <c r="K688" s="850">
        <v>34385.1201171875</v>
      </c>
    </row>
    <row r="689" spans="1:11" ht="14.4" customHeight="1" x14ac:dyDescent="0.3">
      <c r="A689" s="831" t="s">
        <v>566</v>
      </c>
      <c r="B689" s="832" t="s">
        <v>567</v>
      </c>
      <c r="C689" s="835" t="s">
        <v>595</v>
      </c>
      <c r="D689" s="863" t="s">
        <v>596</v>
      </c>
      <c r="E689" s="835" t="s">
        <v>2194</v>
      </c>
      <c r="F689" s="863" t="s">
        <v>2195</v>
      </c>
      <c r="G689" s="835" t="s">
        <v>3239</v>
      </c>
      <c r="H689" s="835" t="s">
        <v>3240</v>
      </c>
      <c r="I689" s="849">
        <v>2600.43994140625</v>
      </c>
      <c r="J689" s="849">
        <v>6</v>
      </c>
      <c r="K689" s="850">
        <v>15602.6103515625</v>
      </c>
    </row>
    <row r="690" spans="1:11" ht="14.4" customHeight="1" x14ac:dyDescent="0.3">
      <c r="A690" s="831" t="s">
        <v>566</v>
      </c>
      <c r="B690" s="832" t="s">
        <v>567</v>
      </c>
      <c r="C690" s="835" t="s">
        <v>595</v>
      </c>
      <c r="D690" s="863" t="s">
        <v>596</v>
      </c>
      <c r="E690" s="835" t="s">
        <v>2194</v>
      </c>
      <c r="F690" s="863" t="s">
        <v>2195</v>
      </c>
      <c r="G690" s="835" t="s">
        <v>3241</v>
      </c>
      <c r="H690" s="835" t="s">
        <v>3242</v>
      </c>
      <c r="I690" s="849">
        <v>2510.219970703125</v>
      </c>
      <c r="J690" s="849">
        <v>14</v>
      </c>
      <c r="K690" s="850">
        <v>35143.06005859375</v>
      </c>
    </row>
    <row r="691" spans="1:11" ht="14.4" customHeight="1" x14ac:dyDescent="0.3">
      <c r="A691" s="831" t="s">
        <v>566</v>
      </c>
      <c r="B691" s="832" t="s">
        <v>567</v>
      </c>
      <c r="C691" s="835" t="s">
        <v>595</v>
      </c>
      <c r="D691" s="863" t="s">
        <v>596</v>
      </c>
      <c r="E691" s="835" t="s">
        <v>2194</v>
      </c>
      <c r="F691" s="863" t="s">
        <v>2195</v>
      </c>
      <c r="G691" s="835" t="s">
        <v>3243</v>
      </c>
      <c r="H691" s="835" t="s">
        <v>3244</v>
      </c>
      <c r="I691" s="849">
        <v>2600.43994140625</v>
      </c>
      <c r="J691" s="849">
        <v>6</v>
      </c>
      <c r="K691" s="850">
        <v>15602.6103515625</v>
      </c>
    </row>
    <row r="692" spans="1:11" ht="14.4" customHeight="1" x14ac:dyDescent="0.3">
      <c r="A692" s="831" t="s">
        <v>566</v>
      </c>
      <c r="B692" s="832" t="s">
        <v>567</v>
      </c>
      <c r="C692" s="835" t="s">
        <v>595</v>
      </c>
      <c r="D692" s="863" t="s">
        <v>596</v>
      </c>
      <c r="E692" s="835" t="s">
        <v>2194</v>
      </c>
      <c r="F692" s="863" t="s">
        <v>2195</v>
      </c>
      <c r="G692" s="835" t="s">
        <v>3245</v>
      </c>
      <c r="H692" s="835" t="s">
        <v>3246</v>
      </c>
      <c r="I692" s="849">
        <v>2510.219970703125</v>
      </c>
      <c r="J692" s="849">
        <v>6</v>
      </c>
      <c r="K692" s="850">
        <v>15061.30029296875</v>
      </c>
    </row>
    <row r="693" spans="1:11" ht="14.4" customHeight="1" x14ac:dyDescent="0.3">
      <c r="A693" s="831" t="s">
        <v>566</v>
      </c>
      <c r="B693" s="832" t="s">
        <v>567</v>
      </c>
      <c r="C693" s="835" t="s">
        <v>595</v>
      </c>
      <c r="D693" s="863" t="s">
        <v>596</v>
      </c>
      <c r="E693" s="835" t="s">
        <v>2194</v>
      </c>
      <c r="F693" s="863" t="s">
        <v>2195</v>
      </c>
      <c r="G693" s="835" t="s">
        <v>3247</v>
      </c>
      <c r="H693" s="835" t="s">
        <v>3248</v>
      </c>
      <c r="I693" s="849">
        <v>1860.6400146484375</v>
      </c>
      <c r="J693" s="849">
        <v>4</v>
      </c>
      <c r="K693" s="850">
        <v>7442.56005859375</v>
      </c>
    </row>
    <row r="694" spans="1:11" ht="14.4" customHeight="1" x14ac:dyDescent="0.3">
      <c r="A694" s="831" t="s">
        <v>566</v>
      </c>
      <c r="B694" s="832" t="s">
        <v>567</v>
      </c>
      <c r="C694" s="835" t="s">
        <v>595</v>
      </c>
      <c r="D694" s="863" t="s">
        <v>596</v>
      </c>
      <c r="E694" s="835" t="s">
        <v>2194</v>
      </c>
      <c r="F694" s="863" t="s">
        <v>2195</v>
      </c>
      <c r="G694" s="835" t="s">
        <v>3249</v>
      </c>
      <c r="H694" s="835" t="s">
        <v>3250</v>
      </c>
      <c r="I694" s="849">
        <v>2510.219970703125</v>
      </c>
      <c r="J694" s="849">
        <v>2</v>
      </c>
      <c r="K694" s="850">
        <v>5020.43994140625</v>
      </c>
    </row>
    <row r="695" spans="1:11" ht="14.4" customHeight="1" x14ac:dyDescent="0.3">
      <c r="A695" s="831" t="s">
        <v>566</v>
      </c>
      <c r="B695" s="832" t="s">
        <v>567</v>
      </c>
      <c r="C695" s="835" t="s">
        <v>595</v>
      </c>
      <c r="D695" s="863" t="s">
        <v>596</v>
      </c>
      <c r="E695" s="835" t="s">
        <v>2194</v>
      </c>
      <c r="F695" s="863" t="s">
        <v>2195</v>
      </c>
      <c r="G695" s="835" t="s">
        <v>3251</v>
      </c>
      <c r="H695" s="835" t="s">
        <v>3252</v>
      </c>
      <c r="I695" s="849">
        <v>2510.219970703125</v>
      </c>
      <c r="J695" s="849">
        <v>2</v>
      </c>
      <c r="K695" s="850">
        <v>5020.43994140625</v>
      </c>
    </row>
    <row r="696" spans="1:11" ht="14.4" customHeight="1" x14ac:dyDescent="0.3">
      <c r="A696" s="831" t="s">
        <v>566</v>
      </c>
      <c r="B696" s="832" t="s">
        <v>567</v>
      </c>
      <c r="C696" s="835" t="s">
        <v>595</v>
      </c>
      <c r="D696" s="863" t="s">
        <v>596</v>
      </c>
      <c r="E696" s="835" t="s">
        <v>2194</v>
      </c>
      <c r="F696" s="863" t="s">
        <v>2195</v>
      </c>
      <c r="G696" s="835" t="s">
        <v>3253</v>
      </c>
      <c r="H696" s="835" t="s">
        <v>3254</v>
      </c>
      <c r="I696" s="849">
        <v>2510.219970703125</v>
      </c>
      <c r="J696" s="849">
        <v>6</v>
      </c>
      <c r="K696" s="850">
        <v>15061.31005859375</v>
      </c>
    </row>
    <row r="697" spans="1:11" ht="14.4" customHeight="1" x14ac:dyDescent="0.3">
      <c r="A697" s="831" t="s">
        <v>566</v>
      </c>
      <c r="B697" s="832" t="s">
        <v>567</v>
      </c>
      <c r="C697" s="835" t="s">
        <v>595</v>
      </c>
      <c r="D697" s="863" t="s">
        <v>596</v>
      </c>
      <c r="E697" s="835" t="s">
        <v>2194</v>
      </c>
      <c r="F697" s="863" t="s">
        <v>2195</v>
      </c>
      <c r="G697" s="835" t="s">
        <v>3255</v>
      </c>
      <c r="H697" s="835" t="s">
        <v>3256</v>
      </c>
      <c r="I697" s="849">
        <v>2392.169921875</v>
      </c>
      <c r="J697" s="849">
        <v>6</v>
      </c>
      <c r="K697" s="850">
        <v>14353.01953125</v>
      </c>
    </row>
    <row r="698" spans="1:11" ht="14.4" customHeight="1" x14ac:dyDescent="0.3">
      <c r="A698" s="831" t="s">
        <v>566</v>
      </c>
      <c r="B698" s="832" t="s">
        <v>567</v>
      </c>
      <c r="C698" s="835" t="s">
        <v>595</v>
      </c>
      <c r="D698" s="863" t="s">
        <v>596</v>
      </c>
      <c r="E698" s="835" t="s">
        <v>2194</v>
      </c>
      <c r="F698" s="863" t="s">
        <v>2195</v>
      </c>
      <c r="G698" s="835" t="s">
        <v>3257</v>
      </c>
      <c r="H698" s="835" t="s">
        <v>3258</v>
      </c>
      <c r="I698" s="849">
        <v>2510.219970703125</v>
      </c>
      <c r="J698" s="849">
        <v>6</v>
      </c>
      <c r="K698" s="850">
        <v>15061.31005859375</v>
      </c>
    </row>
    <row r="699" spans="1:11" ht="14.4" customHeight="1" x14ac:dyDescent="0.3">
      <c r="A699" s="831" t="s">
        <v>566</v>
      </c>
      <c r="B699" s="832" t="s">
        <v>567</v>
      </c>
      <c r="C699" s="835" t="s">
        <v>595</v>
      </c>
      <c r="D699" s="863" t="s">
        <v>596</v>
      </c>
      <c r="E699" s="835" t="s">
        <v>2194</v>
      </c>
      <c r="F699" s="863" t="s">
        <v>2195</v>
      </c>
      <c r="G699" s="835" t="s">
        <v>3259</v>
      </c>
      <c r="H699" s="835" t="s">
        <v>3260</v>
      </c>
      <c r="I699" s="849">
        <v>2062.31005859375</v>
      </c>
      <c r="J699" s="849">
        <v>10</v>
      </c>
      <c r="K699" s="850">
        <v>20623.119140625</v>
      </c>
    </row>
    <row r="700" spans="1:11" ht="14.4" customHeight="1" x14ac:dyDescent="0.3">
      <c r="A700" s="831" t="s">
        <v>566</v>
      </c>
      <c r="B700" s="832" t="s">
        <v>567</v>
      </c>
      <c r="C700" s="835" t="s">
        <v>595</v>
      </c>
      <c r="D700" s="863" t="s">
        <v>596</v>
      </c>
      <c r="E700" s="835" t="s">
        <v>2194</v>
      </c>
      <c r="F700" s="863" t="s">
        <v>2195</v>
      </c>
      <c r="G700" s="835" t="s">
        <v>2271</v>
      </c>
      <c r="H700" s="835" t="s">
        <v>2272</v>
      </c>
      <c r="I700" s="849">
        <v>21.237142562866211</v>
      </c>
      <c r="J700" s="849">
        <v>50</v>
      </c>
      <c r="K700" s="850">
        <v>1061.9199752807617</v>
      </c>
    </row>
    <row r="701" spans="1:11" ht="14.4" customHeight="1" x14ac:dyDescent="0.3">
      <c r="A701" s="831" t="s">
        <v>566</v>
      </c>
      <c r="B701" s="832" t="s">
        <v>567</v>
      </c>
      <c r="C701" s="835" t="s">
        <v>595</v>
      </c>
      <c r="D701" s="863" t="s">
        <v>596</v>
      </c>
      <c r="E701" s="835" t="s">
        <v>3261</v>
      </c>
      <c r="F701" s="863" t="s">
        <v>3262</v>
      </c>
      <c r="G701" s="835" t="s">
        <v>3263</v>
      </c>
      <c r="H701" s="835" t="s">
        <v>3264</v>
      </c>
      <c r="I701" s="849">
        <v>35.080001831054688</v>
      </c>
      <c r="J701" s="849">
        <v>648</v>
      </c>
      <c r="K701" s="850">
        <v>22728.6005859375</v>
      </c>
    </row>
    <row r="702" spans="1:11" ht="14.4" customHeight="1" x14ac:dyDescent="0.3">
      <c r="A702" s="831" t="s">
        <v>566</v>
      </c>
      <c r="B702" s="832" t="s">
        <v>567</v>
      </c>
      <c r="C702" s="835" t="s">
        <v>595</v>
      </c>
      <c r="D702" s="863" t="s">
        <v>596</v>
      </c>
      <c r="E702" s="835" t="s">
        <v>3261</v>
      </c>
      <c r="F702" s="863" t="s">
        <v>3262</v>
      </c>
      <c r="G702" s="835" t="s">
        <v>3265</v>
      </c>
      <c r="H702" s="835" t="s">
        <v>3266</v>
      </c>
      <c r="I702" s="849">
        <v>28.059999465942383</v>
      </c>
      <c r="J702" s="849">
        <v>576</v>
      </c>
      <c r="K702" s="850">
        <v>16162.559875488281</v>
      </c>
    </row>
    <row r="703" spans="1:11" ht="14.4" customHeight="1" x14ac:dyDescent="0.3">
      <c r="A703" s="831" t="s">
        <v>566</v>
      </c>
      <c r="B703" s="832" t="s">
        <v>567</v>
      </c>
      <c r="C703" s="835" t="s">
        <v>595</v>
      </c>
      <c r="D703" s="863" t="s">
        <v>596</v>
      </c>
      <c r="E703" s="835" t="s">
        <v>3261</v>
      </c>
      <c r="F703" s="863" t="s">
        <v>3262</v>
      </c>
      <c r="G703" s="835" t="s">
        <v>3267</v>
      </c>
      <c r="H703" s="835" t="s">
        <v>3268</v>
      </c>
      <c r="I703" s="849">
        <v>257.07998657226562</v>
      </c>
      <c r="J703" s="849">
        <v>24</v>
      </c>
      <c r="K703" s="850">
        <v>6169.97998046875</v>
      </c>
    </row>
    <row r="704" spans="1:11" ht="14.4" customHeight="1" x14ac:dyDescent="0.3">
      <c r="A704" s="831" t="s">
        <v>566</v>
      </c>
      <c r="B704" s="832" t="s">
        <v>567</v>
      </c>
      <c r="C704" s="835" t="s">
        <v>595</v>
      </c>
      <c r="D704" s="863" t="s">
        <v>596</v>
      </c>
      <c r="E704" s="835" t="s">
        <v>3261</v>
      </c>
      <c r="F704" s="863" t="s">
        <v>3262</v>
      </c>
      <c r="G704" s="835" t="s">
        <v>3269</v>
      </c>
      <c r="H704" s="835" t="s">
        <v>3270</v>
      </c>
      <c r="I704" s="849">
        <v>403.70999145507812</v>
      </c>
      <c r="J704" s="849">
        <v>12</v>
      </c>
      <c r="K704" s="850">
        <v>4844.490234375</v>
      </c>
    </row>
    <row r="705" spans="1:11" ht="14.4" customHeight="1" x14ac:dyDescent="0.3">
      <c r="A705" s="831" t="s">
        <v>566</v>
      </c>
      <c r="B705" s="832" t="s">
        <v>567</v>
      </c>
      <c r="C705" s="835" t="s">
        <v>595</v>
      </c>
      <c r="D705" s="863" t="s">
        <v>596</v>
      </c>
      <c r="E705" s="835" t="s">
        <v>3261</v>
      </c>
      <c r="F705" s="863" t="s">
        <v>3262</v>
      </c>
      <c r="G705" s="835" t="s">
        <v>3271</v>
      </c>
      <c r="H705" s="835" t="s">
        <v>3272</v>
      </c>
      <c r="I705" s="849">
        <v>241.52999877929687</v>
      </c>
      <c r="J705" s="849">
        <v>264</v>
      </c>
      <c r="K705" s="850">
        <v>63764.359375</v>
      </c>
    </row>
    <row r="706" spans="1:11" ht="14.4" customHeight="1" x14ac:dyDescent="0.3">
      <c r="A706" s="831" t="s">
        <v>566</v>
      </c>
      <c r="B706" s="832" t="s">
        <v>567</v>
      </c>
      <c r="C706" s="835" t="s">
        <v>595</v>
      </c>
      <c r="D706" s="863" t="s">
        <v>596</v>
      </c>
      <c r="E706" s="835" t="s">
        <v>3261</v>
      </c>
      <c r="F706" s="863" t="s">
        <v>3262</v>
      </c>
      <c r="G706" s="835" t="s">
        <v>3273</v>
      </c>
      <c r="H706" s="835" t="s">
        <v>3274</v>
      </c>
      <c r="I706" s="849">
        <v>39.740001678466797</v>
      </c>
      <c r="J706" s="849">
        <v>144</v>
      </c>
      <c r="K706" s="850">
        <v>5722.39990234375</v>
      </c>
    </row>
    <row r="707" spans="1:11" ht="14.4" customHeight="1" x14ac:dyDescent="0.3">
      <c r="A707" s="831" t="s">
        <v>566</v>
      </c>
      <c r="B707" s="832" t="s">
        <v>567</v>
      </c>
      <c r="C707" s="835" t="s">
        <v>595</v>
      </c>
      <c r="D707" s="863" t="s">
        <v>596</v>
      </c>
      <c r="E707" s="835" t="s">
        <v>3261</v>
      </c>
      <c r="F707" s="863" t="s">
        <v>3262</v>
      </c>
      <c r="G707" s="835" t="s">
        <v>3275</v>
      </c>
      <c r="H707" s="835" t="s">
        <v>3276</v>
      </c>
      <c r="I707" s="849">
        <v>130.99000549316406</v>
      </c>
      <c r="J707" s="849">
        <v>36</v>
      </c>
      <c r="K707" s="850">
        <v>4715.4598388671875</v>
      </c>
    </row>
    <row r="708" spans="1:11" ht="14.4" customHeight="1" x14ac:dyDescent="0.3">
      <c r="A708" s="831" t="s">
        <v>566</v>
      </c>
      <c r="B708" s="832" t="s">
        <v>567</v>
      </c>
      <c r="C708" s="835" t="s">
        <v>595</v>
      </c>
      <c r="D708" s="863" t="s">
        <v>596</v>
      </c>
      <c r="E708" s="835" t="s">
        <v>3261</v>
      </c>
      <c r="F708" s="863" t="s">
        <v>3262</v>
      </c>
      <c r="G708" s="835" t="s">
        <v>3277</v>
      </c>
      <c r="H708" s="835" t="s">
        <v>3278</v>
      </c>
      <c r="I708" s="849">
        <v>639.28997802734375</v>
      </c>
      <c r="J708" s="849">
        <v>12</v>
      </c>
      <c r="K708" s="850">
        <v>7671.419921875</v>
      </c>
    </row>
    <row r="709" spans="1:11" ht="14.4" customHeight="1" x14ac:dyDescent="0.3">
      <c r="A709" s="831" t="s">
        <v>566</v>
      </c>
      <c r="B709" s="832" t="s">
        <v>567</v>
      </c>
      <c r="C709" s="835" t="s">
        <v>595</v>
      </c>
      <c r="D709" s="863" t="s">
        <v>596</v>
      </c>
      <c r="E709" s="835" t="s">
        <v>3261</v>
      </c>
      <c r="F709" s="863" t="s">
        <v>3262</v>
      </c>
      <c r="G709" s="835" t="s">
        <v>3279</v>
      </c>
      <c r="H709" s="835" t="s">
        <v>3280</v>
      </c>
      <c r="I709" s="849">
        <v>154.38999938964844</v>
      </c>
      <c r="J709" s="849">
        <v>48</v>
      </c>
      <c r="K709" s="850">
        <v>7410.60009765625</v>
      </c>
    </row>
    <row r="710" spans="1:11" ht="14.4" customHeight="1" x14ac:dyDescent="0.3">
      <c r="A710" s="831" t="s">
        <v>566</v>
      </c>
      <c r="B710" s="832" t="s">
        <v>567</v>
      </c>
      <c r="C710" s="835" t="s">
        <v>595</v>
      </c>
      <c r="D710" s="863" t="s">
        <v>596</v>
      </c>
      <c r="E710" s="835" t="s">
        <v>3261</v>
      </c>
      <c r="F710" s="863" t="s">
        <v>3262</v>
      </c>
      <c r="G710" s="835" t="s">
        <v>3281</v>
      </c>
      <c r="H710" s="835" t="s">
        <v>3282</v>
      </c>
      <c r="I710" s="849">
        <v>160.13999938964844</v>
      </c>
      <c r="J710" s="849">
        <v>48</v>
      </c>
      <c r="K710" s="850">
        <v>7686.60009765625</v>
      </c>
    </row>
    <row r="711" spans="1:11" ht="14.4" customHeight="1" x14ac:dyDescent="0.3">
      <c r="A711" s="831" t="s">
        <v>566</v>
      </c>
      <c r="B711" s="832" t="s">
        <v>567</v>
      </c>
      <c r="C711" s="835" t="s">
        <v>595</v>
      </c>
      <c r="D711" s="863" t="s">
        <v>596</v>
      </c>
      <c r="E711" s="835" t="s">
        <v>3261</v>
      </c>
      <c r="F711" s="863" t="s">
        <v>3262</v>
      </c>
      <c r="G711" s="835" t="s">
        <v>3283</v>
      </c>
      <c r="H711" s="835" t="s">
        <v>3284</v>
      </c>
      <c r="I711" s="849">
        <v>26.899999618530273</v>
      </c>
      <c r="J711" s="849">
        <v>420</v>
      </c>
      <c r="K711" s="850">
        <v>11298.809936523438</v>
      </c>
    </row>
    <row r="712" spans="1:11" ht="14.4" customHeight="1" x14ac:dyDescent="0.3">
      <c r="A712" s="831" t="s">
        <v>566</v>
      </c>
      <c r="B712" s="832" t="s">
        <v>567</v>
      </c>
      <c r="C712" s="835" t="s">
        <v>595</v>
      </c>
      <c r="D712" s="863" t="s">
        <v>596</v>
      </c>
      <c r="E712" s="835" t="s">
        <v>3261</v>
      </c>
      <c r="F712" s="863" t="s">
        <v>3262</v>
      </c>
      <c r="G712" s="835" t="s">
        <v>3285</v>
      </c>
      <c r="H712" s="835" t="s">
        <v>3286</v>
      </c>
      <c r="I712" s="849">
        <v>27.209999084472656</v>
      </c>
      <c r="J712" s="849">
        <v>660</v>
      </c>
      <c r="K712" s="850">
        <v>17957.169677734375</v>
      </c>
    </row>
    <row r="713" spans="1:11" ht="14.4" customHeight="1" x14ac:dyDescent="0.3">
      <c r="A713" s="831" t="s">
        <v>566</v>
      </c>
      <c r="B713" s="832" t="s">
        <v>567</v>
      </c>
      <c r="C713" s="835" t="s">
        <v>595</v>
      </c>
      <c r="D713" s="863" t="s">
        <v>596</v>
      </c>
      <c r="E713" s="835" t="s">
        <v>3261</v>
      </c>
      <c r="F713" s="863" t="s">
        <v>3262</v>
      </c>
      <c r="G713" s="835" t="s">
        <v>3287</v>
      </c>
      <c r="H713" s="835" t="s">
        <v>3288</v>
      </c>
      <c r="I713" s="849">
        <v>29.700000762939453</v>
      </c>
      <c r="J713" s="849">
        <v>880</v>
      </c>
      <c r="K713" s="850">
        <v>26132.870849609375</v>
      </c>
    </row>
    <row r="714" spans="1:11" ht="14.4" customHeight="1" x14ac:dyDescent="0.3">
      <c r="A714" s="831" t="s">
        <v>566</v>
      </c>
      <c r="B714" s="832" t="s">
        <v>567</v>
      </c>
      <c r="C714" s="835" t="s">
        <v>595</v>
      </c>
      <c r="D714" s="863" t="s">
        <v>596</v>
      </c>
      <c r="E714" s="835" t="s">
        <v>3261</v>
      </c>
      <c r="F714" s="863" t="s">
        <v>3262</v>
      </c>
      <c r="G714" s="835" t="s">
        <v>3289</v>
      </c>
      <c r="H714" s="835" t="s">
        <v>3290</v>
      </c>
      <c r="I714" s="849">
        <v>402.5</v>
      </c>
      <c r="J714" s="849">
        <v>186</v>
      </c>
      <c r="K714" s="850">
        <v>74865</v>
      </c>
    </row>
    <row r="715" spans="1:11" ht="14.4" customHeight="1" x14ac:dyDescent="0.3">
      <c r="A715" s="831" t="s">
        <v>566</v>
      </c>
      <c r="B715" s="832" t="s">
        <v>567</v>
      </c>
      <c r="C715" s="835" t="s">
        <v>595</v>
      </c>
      <c r="D715" s="863" t="s">
        <v>596</v>
      </c>
      <c r="E715" s="835" t="s">
        <v>3261</v>
      </c>
      <c r="F715" s="863" t="s">
        <v>3262</v>
      </c>
      <c r="G715" s="835" t="s">
        <v>3291</v>
      </c>
      <c r="H715" s="835" t="s">
        <v>3292</v>
      </c>
      <c r="I715" s="849">
        <v>112.41000366210937</v>
      </c>
      <c r="J715" s="849">
        <v>684</v>
      </c>
      <c r="K715" s="850">
        <v>76890.1494140625</v>
      </c>
    </row>
    <row r="716" spans="1:11" ht="14.4" customHeight="1" x14ac:dyDescent="0.3">
      <c r="A716" s="831" t="s">
        <v>566</v>
      </c>
      <c r="B716" s="832" t="s">
        <v>567</v>
      </c>
      <c r="C716" s="835" t="s">
        <v>595</v>
      </c>
      <c r="D716" s="863" t="s">
        <v>596</v>
      </c>
      <c r="E716" s="835" t="s">
        <v>3261</v>
      </c>
      <c r="F716" s="863" t="s">
        <v>3262</v>
      </c>
      <c r="G716" s="835" t="s">
        <v>3293</v>
      </c>
      <c r="H716" s="835" t="s">
        <v>3294</v>
      </c>
      <c r="I716" s="849">
        <v>112.41000366210937</v>
      </c>
      <c r="J716" s="849">
        <v>288</v>
      </c>
      <c r="K716" s="850">
        <v>32374.80078125</v>
      </c>
    </row>
    <row r="717" spans="1:11" ht="14.4" customHeight="1" x14ac:dyDescent="0.3">
      <c r="A717" s="831" t="s">
        <v>566</v>
      </c>
      <c r="B717" s="832" t="s">
        <v>567</v>
      </c>
      <c r="C717" s="835" t="s">
        <v>595</v>
      </c>
      <c r="D717" s="863" t="s">
        <v>596</v>
      </c>
      <c r="E717" s="835" t="s">
        <v>2273</v>
      </c>
      <c r="F717" s="863" t="s">
        <v>2274</v>
      </c>
      <c r="G717" s="835" t="s">
        <v>3295</v>
      </c>
      <c r="H717" s="835" t="s">
        <v>3296</v>
      </c>
      <c r="I717" s="849">
        <v>12.119999885559082</v>
      </c>
      <c r="J717" s="849">
        <v>600</v>
      </c>
      <c r="K717" s="850">
        <v>7274.520263671875</v>
      </c>
    </row>
    <row r="718" spans="1:11" ht="14.4" customHeight="1" x14ac:dyDescent="0.3">
      <c r="A718" s="831" t="s">
        <v>566</v>
      </c>
      <c r="B718" s="832" t="s">
        <v>567</v>
      </c>
      <c r="C718" s="835" t="s">
        <v>595</v>
      </c>
      <c r="D718" s="863" t="s">
        <v>596</v>
      </c>
      <c r="E718" s="835" t="s">
        <v>2273</v>
      </c>
      <c r="F718" s="863" t="s">
        <v>2274</v>
      </c>
      <c r="G718" s="835" t="s">
        <v>3297</v>
      </c>
      <c r="H718" s="835" t="s">
        <v>3298</v>
      </c>
      <c r="I718" s="849">
        <v>11.529999732971191</v>
      </c>
      <c r="J718" s="849">
        <v>400</v>
      </c>
      <c r="K718" s="850">
        <v>4612.52001953125</v>
      </c>
    </row>
    <row r="719" spans="1:11" ht="14.4" customHeight="1" x14ac:dyDescent="0.3">
      <c r="A719" s="831" t="s">
        <v>566</v>
      </c>
      <c r="B719" s="832" t="s">
        <v>567</v>
      </c>
      <c r="C719" s="835" t="s">
        <v>595</v>
      </c>
      <c r="D719" s="863" t="s">
        <v>596</v>
      </c>
      <c r="E719" s="835" t="s">
        <v>2273</v>
      </c>
      <c r="F719" s="863" t="s">
        <v>2274</v>
      </c>
      <c r="G719" s="835" t="s">
        <v>3299</v>
      </c>
      <c r="H719" s="835" t="s">
        <v>3300</v>
      </c>
      <c r="I719" s="849">
        <v>12.119999885559082</v>
      </c>
      <c r="J719" s="849">
        <v>600</v>
      </c>
      <c r="K719" s="850">
        <v>7274.520263671875</v>
      </c>
    </row>
    <row r="720" spans="1:11" ht="14.4" customHeight="1" x14ac:dyDescent="0.3">
      <c r="A720" s="831" t="s">
        <v>566</v>
      </c>
      <c r="B720" s="832" t="s">
        <v>567</v>
      </c>
      <c r="C720" s="835" t="s">
        <v>595</v>
      </c>
      <c r="D720" s="863" t="s">
        <v>596</v>
      </c>
      <c r="E720" s="835" t="s">
        <v>2273</v>
      </c>
      <c r="F720" s="863" t="s">
        <v>2274</v>
      </c>
      <c r="G720" s="835" t="s">
        <v>3301</v>
      </c>
      <c r="H720" s="835" t="s">
        <v>3302</v>
      </c>
      <c r="I720" s="849">
        <v>12.119999885559082</v>
      </c>
      <c r="J720" s="849">
        <v>100</v>
      </c>
      <c r="K720" s="850">
        <v>1212.4200439453125</v>
      </c>
    </row>
    <row r="721" spans="1:11" ht="14.4" customHeight="1" x14ac:dyDescent="0.3">
      <c r="A721" s="831" t="s">
        <v>566</v>
      </c>
      <c r="B721" s="832" t="s">
        <v>567</v>
      </c>
      <c r="C721" s="835" t="s">
        <v>595</v>
      </c>
      <c r="D721" s="863" t="s">
        <v>596</v>
      </c>
      <c r="E721" s="835" t="s">
        <v>2273</v>
      </c>
      <c r="F721" s="863" t="s">
        <v>2274</v>
      </c>
      <c r="G721" s="835" t="s">
        <v>3297</v>
      </c>
      <c r="H721" s="835" t="s">
        <v>3303</v>
      </c>
      <c r="I721" s="849">
        <v>11.529999732971191</v>
      </c>
      <c r="J721" s="849">
        <v>200</v>
      </c>
      <c r="K721" s="850">
        <v>2306.260009765625</v>
      </c>
    </row>
    <row r="722" spans="1:11" ht="14.4" customHeight="1" x14ac:dyDescent="0.3">
      <c r="A722" s="831" t="s">
        <v>566</v>
      </c>
      <c r="B722" s="832" t="s">
        <v>567</v>
      </c>
      <c r="C722" s="835" t="s">
        <v>595</v>
      </c>
      <c r="D722" s="863" t="s">
        <v>596</v>
      </c>
      <c r="E722" s="835" t="s">
        <v>2273</v>
      </c>
      <c r="F722" s="863" t="s">
        <v>2274</v>
      </c>
      <c r="G722" s="835" t="s">
        <v>2277</v>
      </c>
      <c r="H722" s="835" t="s">
        <v>2278</v>
      </c>
      <c r="I722" s="849">
        <v>0.30250000953674316</v>
      </c>
      <c r="J722" s="849">
        <v>400</v>
      </c>
      <c r="K722" s="850">
        <v>121</v>
      </c>
    </row>
    <row r="723" spans="1:11" ht="14.4" customHeight="1" x14ac:dyDescent="0.3">
      <c r="A723" s="831" t="s">
        <v>566</v>
      </c>
      <c r="B723" s="832" t="s">
        <v>567</v>
      </c>
      <c r="C723" s="835" t="s">
        <v>595</v>
      </c>
      <c r="D723" s="863" t="s">
        <v>596</v>
      </c>
      <c r="E723" s="835" t="s">
        <v>2273</v>
      </c>
      <c r="F723" s="863" t="s">
        <v>2274</v>
      </c>
      <c r="G723" s="835" t="s">
        <v>2279</v>
      </c>
      <c r="H723" s="835" t="s">
        <v>2280</v>
      </c>
      <c r="I723" s="849">
        <v>0.30000000447034836</v>
      </c>
      <c r="J723" s="849">
        <v>400</v>
      </c>
      <c r="K723" s="850">
        <v>120</v>
      </c>
    </row>
    <row r="724" spans="1:11" ht="14.4" customHeight="1" x14ac:dyDescent="0.3">
      <c r="A724" s="831" t="s">
        <v>566</v>
      </c>
      <c r="B724" s="832" t="s">
        <v>567</v>
      </c>
      <c r="C724" s="835" t="s">
        <v>595</v>
      </c>
      <c r="D724" s="863" t="s">
        <v>596</v>
      </c>
      <c r="E724" s="835" t="s">
        <v>2273</v>
      </c>
      <c r="F724" s="863" t="s">
        <v>2274</v>
      </c>
      <c r="G724" s="835" t="s">
        <v>2285</v>
      </c>
      <c r="H724" s="835" t="s">
        <v>2286</v>
      </c>
      <c r="I724" s="849">
        <v>0.54250001907348633</v>
      </c>
      <c r="J724" s="849">
        <v>400</v>
      </c>
      <c r="K724" s="850">
        <v>217</v>
      </c>
    </row>
    <row r="725" spans="1:11" ht="14.4" customHeight="1" x14ac:dyDescent="0.3">
      <c r="A725" s="831" t="s">
        <v>566</v>
      </c>
      <c r="B725" s="832" t="s">
        <v>567</v>
      </c>
      <c r="C725" s="835" t="s">
        <v>595</v>
      </c>
      <c r="D725" s="863" t="s">
        <v>596</v>
      </c>
      <c r="E725" s="835" t="s">
        <v>2273</v>
      </c>
      <c r="F725" s="863" t="s">
        <v>2274</v>
      </c>
      <c r="G725" s="835" t="s">
        <v>2360</v>
      </c>
      <c r="H725" s="835" t="s">
        <v>2361</v>
      </c>
      <c r="I725" s="849">
        <v>48.823333740234375</v>
      </c>
      <c r="J725" s="849">
        <v>100</v>
      </c>
      <c r="K725" s="850">
        <v>4882.3400573730469</v>
      </c>
    </row>
    <row r="726" spans="1:11" ht="14.4" customHeight="1" x14ac:dyDescent="0.3">
      <c r="A726" s="831" t="s">
        <v>566</v>
      </c>
      <c r="B726" s="832" t="s">
        <v>567</v>
      </c>
      <c r="C726" s="835" t="s">
        <v>595</v>
      </c>
      <c r="D726" s="863" t="s">
        <v>596</v>
      </c>
      <c r="E726" s="835" t="s">
        <v>2291</v>
      </c>
      <c r="F726" s="863" t="s">
        <v>2292</v>
      </c>
      <c r="G726" s="835" t="s">
        <v>2293</v>
      </c>
      <c r="H726" s="835" t="s">
        <v>2294</v>
      </c>
      <c r="I726" s="849">
        <v>0.62999999523162842</v>
      </c>
      <c r="J726" s="849">
        <v>7800</v>
      </c>
      <c r="K726" s="850">
        <v>4914</v>
      </c>
    </row>
    <row r="727" spans="1:11" ht="14.4" customHeight="1" x14ac:dyDescent="0.3">
      <c r="A727" s="831" t="s">
        <v>566</v>
      </c>
      <c r="B727" s="832" t="s">
        <v>567</v>
      </c>
      <c r="C727" s="835" t="s">
        <v>595</v>
      </c>
      <c r="D727" s="863" t="s">
        <v>596</v>
      </c>
      <c r="E727" s="835" t="s">
        <v>2291</v>
      </c>
      <c r="F727" s="863" t="s">
        <v>2292</v>
      </c>
      <c r="G727" s="835" t="s">
        <v>2295</v>
      </c>
      <c r="H727" s="835" t="s">
        <v>2296</v>
      </c>
      <c r="I727" s="849">
        <v>0.62999999523162842</v>
      </c>
      <c r="J727" s="849">
        <v>5000</v>
      </c>
      <c r="K727" s="850">
        <v>3150</v>
      </c>
    </row>
    <row r="728" spans="1:11" ht="14.4" customHeight="1" x14ac:dyDescent="0.3">
      <c r="A728" s="831" t="s">
        <v>566</v>
      </c>
      <c r="B728" s="832" t="s">
        <v>567</v>
      </c>
      <c r="C728" s="835" t="s">
        <v>595</v>
      </c>
      <c r="D728" s="863" t="s">
        <v>596</v>
      </c>
      <c r="E728" s="835" t="s">
        <v>2291</v>
      </c>
      <c r="F728" s="863" t="s">
        <v>2292</v>
      </c>
      <c r="G728" s="835" t="s">
        <v>2564</v>
      </c>
      <c r="H728" s="835" t="s">
        <v>2565</v>
      </c>
      <c r="I728" s="849">
        <v>0.63249999284744263</v>
      </c>
      <c r="J728" s="849">
        <v>3200</v>
      </c>
      <c r="K728" s="850">
        <v>2024</v>
      </c>
    </row>
    <row r="729" spans="1:11" ht="14.4" customHeight="1" x14ac:dyDescent="0.3">
      <c r="A729" s="831" t="s">
        <v>566</v>
      </c>
      <c r="B729" s="832" t="s">
        <v>567</v>
      </c>
      <c r="C729" s="835" t="s">
        <v>595</v>
      </c>
      <c r="D729" s="863" t="s">
        <v>596</v>
      </c>
      <c r="E729" s="835" t="s">
        <v>2291</v>
      </c>
      <c r="F729" s="863" t="s">
        <v>2292</v>
      </c>
      <c r="G729" s="835" t="s">
        <v>3304</v>
      </c>
      <c r="H729" s="835" t="s">
        <v>3305</v>
      </c>
      <c r="I729" s="849">
        <v>1.5149999856948853</v>
      </c>
      <c r="J729" s="849">
        <v>3200</v>
      </c>
      <c r="K729" s="850">
        <v>4843</v>
      </c>
    </row>
    <row r="730" spans="1:11" ht="14.4" customHeight="1" x14ac:dyDescent="0.3">
      <c r="A730" s="831" t="s">
        <v>566</v>
      </c>
      <c r="B730" s="832" t="s">
        <v>567</v>
      </c>
      <c r="C730" s="835" t="s">
        <v>595</v>
      </c>
      <c r="D730" s="863" t="s">
        <v>596</v>
      </c>
      <c r="E730" s="835" t="s">
        <v>2291</v>
      </c>
      <c r="F730" s="863" t="s">
        <v>2292</v>
      </c>
      <c r="G730" s="835" t="s">
        <v>3306</v>
      </c>
      <c r="H730" s="835" t="s">
        <v>3307</v>
      </c>
      <c r="I730" s="849">
        <v>10.550000190734863</v>
      </c>
      <c r="J730" s="849">
        <v>1160</v>
      </c>
      <c r="K730" s="850">
        <v>12239.389892578125</v>
      </c>
    </row>
    <row r="731" spans="1:11" ht="14.4" customHeight="1" x14ac:dyDescent="0.3">
      <c r="A731" s="831" t="s">
        <v>566</v>
      </c>
      <c r="B731" s="832" t="s">
        <v>567</v>
      </c>
      <c r="C731" s="835" t="s">
        <v>595</v>
      </c>
      <c r="D731" s="863" t="s">
        <v>596</v>
      </c>
      <c r="E731" s="835" t="s">
        <v>2291</v>
      </c>
      <c r="F731" s="863" t="s">
        <v>2292</v>
      </c>
      <c r="G731" s="835" t="s">
        <v>3308</v>
      </c>
      <c r="H731" s="835" t="s">
        <v>3309</v>
      </c>
      <c r="I731" s="849">
        <v>12.582499980926514</v>
      </c>
      <c r="J731" s="849">
        <v>200</v>
      </c>
      <c r="K731" s="850">
        <v>2516.5</v>
      </c>
    </row>
    <row r="732" spans="1:11" ht="14.4" customHeight="1" x14ac:dyDescent="0.3">
      <c r="A732" s="831" t="s">
        <v>566</v>
      </c>
      <c r="B732" s="832" t="s">
        <v>567</v>
      </c>
      <c r="C732" s="835" t="s">
        <v>595</v>
      </c>
      <c r="D732" s="863" t="s">
        <v>596</v>
      </c>
      <c r="E732" s="835" t="s">
        <v>2291</v>
      </c>
      <c r="F732" s="863" t="s">
        <v>2292</v>
      </c>
      <c r="G732" s="835" t="s">
        <v>2297</v>
      </c>
      <c r="H732" s="835" t="s">
        <v>2298</v>
      </c>
      <c r="I732" s="849">
        <v>12.585000038146973</v>
      </c>
      <c r="J732" s="849">
        <v>300</v>
      </c>
      <c r="K732" s="850">
        <v>3775.5</v>
      </c>
    </row>
    <row r="733" spans="1:11" ht="14.4" customHeight="1" x14ac:dyDescent="0.3">
      <c r="A733" s="831" t="s">
        <v>566</v>
      </c>
      <c r="B733" s="832" t="s">
        <v>567</v>
      </c>
      <c r="C733" s="835" t="s">
        <v>595</v>
      </c>
      <c r="D733" s="863" t="s">
        <v>596</v>
      </c>
      <c r="E733" s="835" t="s">
        <v>2291</v>
      </c>
      <c r="F733" s="863" t="s">
        <v>2292</v>
      </c>
      <c r="G733" s="835" t="s">
        <v>3310</v>
      </c>
      <c r="H733" s="835" t="s">
        <v>3311</v>
      </c>
      <c r="I733" s="849">
        <v>10.550000190734863</v>
      </c>
      <c r="J733" s="849">
        <v>3200</v>
      </c>
      <c r="K733" s="850">
        <v>33763.83984375</v>
      </c>
    </row>
    <row r="734" spans="1:11" ht="14.4" customHeight="1" x14ac:dyDescent="0.3">
      <c r="A734" s="831" t="s">
        <v>566</v>
      </c>
      <c r="B734" s="832" t="s">
        <v>567</v>
      </c>
      <c r="C734" s="835" t="s">
        <v>595</v>
      </c>
      <c r="D734" s="863" t="s">
        <v>596</v>
      </c>
      <c r="E734" s="835" t="s">
        <v>2291</v>
      </c>
      <c r="F734" s="863" t="s">
        <v>2292</v>
      </c>
      <c r="G734" s="835" t="s">
        <v>3312</v>
      </c>
      <c r="H734" s="835" t="s">
        <v>3313</v>
      </c>
      <c r="I734" s="849">
        <v>16.209999084472656</v>
      </c>
      <c r="J734" s="849">
        <v>400</v>
      </c>
      <c r="K734" s="850">
        <v>6485.60009765625</v>
      </c>
    </row>
    <row r="735" spans="1:11" ht="14.4" customHeight="1" x14ac:dyDescent="0.3">
      <c r="A735" s="831" t="s">
        <v>566</v>
      </c>
      <c r="B735" s="832" t="s">
        <v>567</v>
      </c>
      <c r="C735" s="835" t="s">
        <v>595</v>
      </c>
      <c r="D735" s="863" t="s">
        <v>596</v>
      </c>
      <c r="E735" s="835" t="s">
        <v>2291</v>
      </c>
      <c r="F735" s="863" t="s">
        <v>2292</v>
      </c>
      <c r="G735" s="835" t="s">
        <v>2569</v>
      </c>
      <c r="H735" s="835" t="s">
        <v>3314</v>
      </c>
      <c r="I735" s="849">
        <v>16.209999084472656</v>
      </c>
      <c r="J735" s="849">
        <v>400</v>
      </c>
      <c r="K735" s="850">
        <v>6485.60009765625</v>
      </c>
    </row>
    <row r="736" spans="1:11" ht="14.4" customHeight="1" x14ac:dyDescent="0.3">
      <c r="A736" s="831" t="s">
        <v>566</v>
      </c>
      <c r="B736" s="832" t="s">
        <v>567</v>
      </c>
      <c r="C736" s="835" t="s">
        <v>595</v>
      </c>
      <c r="D736" s="863" t="s">
        <v>596</v>
      </c>
      <c r="E736" s="835" t="s">
        <v>2291</v>
      </c>
      <c r="F736" s="863" t="s">
        <v>2292</v>
      </c>
      <c r="G736" s="835" t="s">
        <v>2571</v>
      </c>
      <c r="H736" s="835" t="s">
        <v>3315</v>
      </c>
      <c r="I736" s="849">
        <v>16.209999084472656</v>
      </c>
      <c r="J736" s="849">
        <v>200</v>
      </c>
      <c r="K736" s="850">
        <v>3242</v>
      </c>
    </row>
    <row r="737" spans="1:11" ht="14.4" customHeight="1" x14ac:dyDescent="0.3">
      <c r="A737" s="831" t="s">
        <v>566</v>
      </c>
      <c r="B737" s="832" t="s">
        <v>567</v>
      </c>
      <c r="C737" s="835" t="s">
        <v>595</v>
      </c>
      <c r="D737" s="863" t="s">
        <v>596</v>
      </c>
      <c r="E737" s="835" t="s">
        <v>2291</v>
      </c>
      <c r="F737" s="863" t="s">
        <v>2292</v>
      </c>
      <c r="G737" s="835" t="s">
        <v>2571</v>
      </c>
      <c r="H737" s="835" t="s">
        <v>2572</v>
      </c>
      <c r="I737" s="849">
        <v>16.209999084472656</v>
      </c>
      <c r="J737" s="849">
        <v>200</v>
      </c>
      <c r="K737" s="850">
        <v>3242.800048828125</v>
      </c>
    </row>
    <row r="738" spans="1:11" ht="14.4" customHeight="1" x14ac:dyDescent="0.3">
      <c r="A738" s="831" t="s">
        <v>566</v>
      </c>
      <c r="B738" s="832" t="s">
        <v>567</v>
      </c>
      <c r="C738" s="835" t="s">
        <v>595</v>
      </c>
      <c r="D738" s="863" t="s">
        <v>596</v>
      </c>
      <c r="E738" s="835" t="s">
        <v>2291</v>
      </c>
      <c r="F738" s="863" t="s">
        <v>2292</v>
      </c>
      <c r="G738" s="835" t="s">
        <v>3308</v>
      </c>
      <c r="H738" s="835" t="s">
        <v>3316</v>
      </c>
      <c r="I738" s="849">
        <v>12.579999923706055</v>
      </c>
      <c r="J738" s="849">
        <v>200</v>
      </c>
      <c r="K738" s="850">
        <v>2516</v>
      </c>
    </row>
    <row r="739" spans="1:11" ht="14.4" customHeight="1" x14ac:dyDescent="0.3">
      <c r="A739" s="831" t="s">
        <v>566</v>
      </c>
      <c r="B739" s="832" t="s">
        <v>567</v>
      </c>
      <c r="C739" s="835" t="s">
        <v>595</v>
      </c>
      <c r="D739" s="863" t="s">
        <v>596</v>
      </c>
      <c r="E739" s="835" t="s">
        <v>2291</v>
      </c>
      <c r="F739" s="863" t="s">
        <v>2292</v>
      </c>
      <c r="G739" s="835" t="s">
        <v>2297</v>
      </c>
      <c r="H739" s="835" t="s">
        <v>3317</v>
      </c>
      <c r="I739" s="849">
        <v>12.586666742960611</v>
      </c>
      <c r="J739" s="849">
        <v>700</v>
      </c>
      <c r="K739" s="850">
        <v>8811</v>
      </c>
    </row>
    <row r="740" spans="1:11" ht="14.4" customHeight="1" x14ac:dyDescent="0.3">
      <c r="A740" s="831" t="s">
        <v>566</v>
      </c>
      <c r="B740" s="832" t="s">
        <v>567</v>
      </c>
      <c r="C740" s="835" t="s">
        <v>595</v>
      </c>
      <c r="D740" s="863" t="s">
        <v>596</v>
      </c>
      <c r="E740" s="835" t="s">
        <v>2291</v>
      </c>
      <c r="F740" s="863" t="s">
        <v>2292</v>
      </c>
      <c r="G740" s="835" t="s">
        <v>3310</v>
      </c>
      <c r="H740" s="835" t="s">
        <v>3318</v>
      </c>
      <c r="I740" s="849">
        <v>10.550000190734863</v>
      </c>
      <c r="J740" s="849">
        <v>300</v>
      </c>
      <c r="K740" s="850">
        <v>3165.3599853515625</v>
      </c>
    </row>
    <row r="741" spans="1:11" ht="14.4" customHeight="1" x14ac:dyDescent="0.3">
      <c r="A741" s="831" t="s">
        <v>566</v>
      </c>
      <c r="B741" s="832" t="s">
        <v>567</v>
      </c>
      <c r="C741" s="835" t="s">
        <v>595</v>
      </c>
      <c r="D741" s="863" t="s">
        <v>596</v>
      </c>
      <c r="E741" s="835" t="s">
        <v>2291</v>
      </c>
      <c r="F741" s="863" t="s">
        <v>2292</v>
      </c>
      <c r="G741" s="835" t="s">
        <v>3306</v>
      </c>
      <c r="H741" s="835" t="s">
        <v>3319</v>
      </c>
      <c r="I741" s="849">
        <v>10.550000190734863</v>
      </c>
      <c r="J741" s="849">
        <v>800</v>
      </c>
      <c r="K741" s="850">
        <v>8441.009765625</v>
      </c>
    </row>
    <row r="742" spans="1:11" ht="14.4" customHeight="1" x14ac:dyDescent="0.3">
      <c r="A742" s="831" t="s">
        <v>566</v>
      </c>
      <c r="B742" s="832" t="s">
        <v>567</v>
      </c>
      <c r="C742" s="835" t="s">
        <v>595</v>
      </c>
      <c r="D742" s="863" t="s">
        <v>596</v>
      </c>
      <c r="E742" s="835" t="s">
        <v>2291</v>
      </c>
      <c r="F742" s="863" t="s">
        <v>2292</v>
      </c>
      <c r="G742" s="835" t="s">
        <v>2293</v>
      </c>
      <c r="H742" s="835" t="s">
        <v>2308</v>
      </c>
      <c r="I742" s="849">
        <v>0.625</v>
      </c>
      <c r="J742" s="849">
        <v>3200</v>
      </c>
      <c r="K742" s="850">
        <v>2000</v>
      </c>
    </row>
    <row r="743" spans="1:11" ht="14.4" customHeight="1" x14ac:dyDescent="0.3">
      <c r="A743" s="831" t="s">
        <v>566</v>
      </c>
      <c r="B743" s="832" t="s">
        <v>567</v>
      </c>
      <c r="C743" s="835" t="s">
        <v>595</v>
      </c>
      <c r="D743" s="863" t="s">
        <v>596</v>
      </c>
      <c r="E743" s="835" t="s">
        <v>2291</v>
      </c>
      <c r="F743" s="863" t="s">
        <v>2292</v>
      </c>
      <c r="G743" s="835" t="s">
        <v>2295</v>
      </c>
      <c r="H743" s="835" t="s">
        <v>2309</v>
      </c>
      <c r="I743" s="849">
        <v>0.62999999523162842</v>
      </c>
      <c r="J743" s="849">
        <v>1200</v>
      </c>
      <c r="K743" s="850">
        <v>756</v>
      </c>
    </row>
    <row r="744" spans="1:11" ht="14.4" customHeight="1" x14ac:dyDescent="0.3">
      <c r="A744" s="831" t="s">
        <v>566</v>
      </c>
      <c r="B744" s="832" t="s">
        <v>567</v>
      </c>
      <c r="C744" s="835" t="s">
        <v>595</v>
      </c>
      <c r="D744" s="863" t="s">
        <v>596</v>
      </c>
      <c r="E744" s="835" t="s">
        <v>2291</v>
      </c>
      <c r="F744" s="863" t="s">
        <v>2292</v>
      </c>
      <c r="G744" s="835" t="s">
        <v>2564</v>
      </c>
      <c r="H744" s="835" t="s">
        <v>2574</v>
      </c>
      <c r="I744" s="849">
        <v>0.62999999523162842</v>
      </c>
      <c r="J744" s="849">
        <v>1600</v>
      </c>
      <c r="K744" s="850">
        <v>1008</v>
      </c>
    </row>
    <row r="745" spans="1:11" ht="14.4" customHeight="1" x14ac:dyDescent="0.3">
      <c r="A745" s="831" t="s">
        <v>566</v>
      </c>
      <c r="B745" s="832" t="s">
        <v>567</v>
      </c>
      <c r="C745" s="835" t="s">
        <v>595</v>
      </c>
      <c r="D745" s="863" t="s">
        <v>596</v>
      </c>
      <c r="E745" s="835" t="s">
        <v>2291</v>
      </c>
      <c r="F745" s="863" t="s">
        <v>2292</v>
      </c>
      <c r="G745" s="835" t="s">
        <v>2295</v>
      </c>
      <c r="H745" s="835" t="s">
        <v>2310</v>
      </c>
      <c r="I745" s="849">
        <v>0.62000000476837158</v>
      </c>
      <c r="J745" s="849">
        <v>1200</v>
      </c>
      <c r="K745" s="850">
        <v>744</v>
      </c>
    </row>
    <row r="746" spans="1:11" ht="14.4" customHeight="1" x14ac:dyDescent="0.3">
      <c r="A746" s="831" t="s">
        <v>566</v>
      </c>
      <c r="B746" s="832" t="s">
        <v>567</v>
      </c>
      <c r="C746" s="835" t="s">
        <v>595</v>
      </c>
      <c r="D746" s="863" t="s">
        <v>596</v>
      </c>
      <c r="E746" s="835" t="s">
        <v>2291</v>
      </c>
      <c r="F746" s="863" t="s">
        <v>2292</v>
      </c>
      <c r="G746" s="835" t="s">
        <v>3304</v>
      </c>
      <c r="H746" s="835" t="s">
        <v>3320</v>
      </c>
      <c r="I746" s="849">
        <v>1.5099999904632568</v>
      </c>
      <c r="J746" s="849">
        <v>3000</v>
      </c>
      <c r="K746" s="850">
        <v>4535</v>
      </c>
    </row>
    <row r="747" spans="1:11" ht="14.4" customHeight="1" x14ac:dyDescent="0.3">
      <c r="A747" s="831" t="s">
        <v>566</v>
      </c>
      <c r="B747" s="832" t="s">
        <v>567</v>
      </c>
      <c r="C747" s="835" t="s">
        <v>595</v>
      </c>
      <c r="D747" s="863" t="s">
        <v>596</v>
      </c>
      <c r="E747" s="835" t="s">
        <v>2585</v>
      </c>
      <c r="F747" s="863" t="s">
        <v>2586</v>
      </c>
      <c r="G747" s="835" t="s">
        <v>3321</v>
      </c>
      <c r="H747" s="835" t="s">
        <v>3322</v>
      </c>
      <c r="I747" s="849">
        <v>5708.2998046875</v>
      </c>
      <c r="J747" s="849">
        <v>16</v>
      </c>
      <c r="K747" s="850">
        <v>91332.73828125</v>
      </c>
    </row>
    <row r="748" spans="1:11" ht="14.4" customHeight="1" x14ac:dyDescent="0.3">
      <c r="A748" s="831" t="s">
        <v>566</v>
      </c>
      <c r="B748" s="832" t="s">
        <v>567</v>
      </c>
      <c r="C748" s="835" t="s">
        <v>595</v>
      </c>
      <c r="D748" s="863" t="s">
        <v>596</v>
      </c>
      <c r="E748" s="835" t="s">
        <v>2585</v>
      </c>
      <c r="F748" s="863" t="s">
        <v>2586</v>
      </c>
      <c r="G748" s="835" t="s">
        <v>3323</v>
      </c>
      <c r="H748" s="835" t="s">
        <v>3324</v>
      </c>
      <c r="I748" s="849">
        <v>3938.1765950520835</v>
      </c>
      <c r="J748" s="849">
        <v>27</v>
      </c>
      <c r="K748" s="850">
        <v>106330.72094726563</v>
      </c>
    </row>
    <row r="749" spans="1:11" ht="14.4" customHeight="1" x14ac:dyDescent="0.3">
      <c r="A749" s="831" t="s">
        <v>566</v>
      </c>
      <c r="B749" s="832" t="s">
        <v>567</v>
      </c>
      <c r="C749" s="835" t="s">
        <v>595</v>
      </c>
      <c r="D749" s="863" t="s">
        <v>596</v>
      </c>
      <c r="E749" s="835" t="s">
        <v>2585</v>
      </c>
      <c r="F749" s="863" t="s">
        <v>2586</v>
      </c>
      <c r="G749" s="835" t="s">
        <v>3325</v>
      </c>
      <c r="H749" s="835" t="s">
        <v>3326</v>
      </c>
      <c r="I749" s="849">
        <v>960.739990234375</v>
      </c>
      <c r="J749" s="849">
        <v>4</v>
      </c>
      <c r="K749" s="850">
        <v>3842.9599609375</v>
      </c>
    </row>
    <row r="750" spans="1:11" ht="14.4" customHeight="1" thickBot="1" x14ac:dyDescent="0.35">
      <c r="A750" s="839" t="s">
        <v>566</v>
      </c>
      <c r="B750" s="840" t="s">
        <v>567</v>
      </c>
      <c r="C750" s="843" t="s">
        <v>595</v>
      </c>
      <c r="D750" s="864" t="s">
        <v>596</v>
      </c>
      <c r="E750" s="843" t="s">
        <v>2585</v>
      </c>
      <c r="F750" s="864" t="s">
        <v>2586</v>
      </c>
      <c r="G750" s="843" t="s">
        <v>3327</v>
      </c>
      <c r="H750" s="843" t="s">
        <v>3328</v>
      </c>
      <c r="I750" s="851">
        <v>960.739990234375</v>
      </c>
      <c r="J750" s="851">
        <v>2</v>
      </c>
      <c r="K750" s="852">
        <v>1921.47998046875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93.291666666666671</v>
      </c>
      <c r="D6" s="491"/>
      <c r="E6" s="491"/>
      <c r="F6" s="490"/>
      <c r="G6" s="492">
        <f ca="1">SUM(Tabulka[05 h_vram])/2</f>
        <v>82891.239999999991</v>
      </c>
      <c r="H6" s="491">
        <f ca="1">SUM(Tabulka[06 h_naduv])/2</f>
        <v>3477</v>
      </c>
      <c r="I6" s="491">
        <f ca="1">SUM(Tabulka[07 h_nadzk])/2</f>
        <v>60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151784</v>
      </c>
      <c r="N6" s="491">
        <f ca="1">SUM(Tabulka[12 m_oc])/2</f>
        <v>151784</v>
      </c>
      <c r="O6" s="490">
        <f ca="1">SUM(Tabulka[13 m_sk])/2</f>
        <v>25143506</v>
      </c>
      <c r="P6" s="489">
        <f ca="1">SUM(Tabulka[14_vzsk])/2</f>
        <v>37372.050000000003</v>
      </c>
      <c r="Q6" s="489">
        <f ca="1">SUM(Tabulka[15_vzpl])/2</f>
        <v>54737.138506581403</v>
      </c>
      <c r="R6" s="488">
        <f ca="1">IF(Q6=0,0,P6/Q6)</f>
        <v>0.68275490863495758</v>
      </c>
      <c r="S6" s="487">
        <f ca="1">Q6-P6</f>
        <v>17365.0885065814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1755.5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7760778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15219.05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19737.138506581403</v>
      </c>
      <c r="R8" s="471">
        <f ca="1">IF(Tabulka[[#This Row],[15_vzpl]]=0,"",Tabulka[[#This Row],[14_vzsk]]/Tabulka[[#This Row],[15_vzpl]])</f>
        <v>0.7710869534064001</v>
      </c>
      <c r="S8" s="470">
        <f ca="1">IF(Tabulka[[#This Row],[15_vzpl]]-Tabulka[[#This Row],[14_vzsk]]=0,"",Tabulka[[#This Row],[15_vzpl]]-Tabulka[[#This Row],[14_vzsk]])</f>
        <v>4518.0885065814036</v>
      </c>
    </row>
    <row r="9" spans="1:19" x14ac:dyDescent="0.3">
      <c r="A9" s="469">
        <v>99</v>
      </c>
      <c r="B9" s="468" t="s">
        <v>3339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1360820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15219.05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19737.138506581403</v>
      </c>
      <c r="R9" s="471">
        <f ca="1">IF(Tabulka[[#This Row],[15_vzpl]]=0,"",Tabulka[[#This Row],[14_vzsk]]/Tabulka[[#This Row],[15_vzpl]])</f>
        <v>0.7710869534064001</v>
      </c>
      <c r="S9" s="470">
        <f ca="1">IF(Tabulka[[#This Row],[15_vzpl]]-Tabulka[[#This Row],[14_vzsk]]=0,"",Tabulka[[#This Row],[15_vzpl]]-Tabulka[[#This Row],[14_vzsk]])</f>
        <v>4518.0885065814036</v>
      </c>
    </row>
    <row r="10" spans="1:19" x14ac:dyDescent="0.3">
      <c r="A10" s="469">
        <v>100</v>
      </c>
      <c r="B10" s="468" t="s">
        <v>3340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1062346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3341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1030.5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5337612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3330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78.291666666666671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68351.239999999991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1721.5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151034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151034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17060349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22153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2" s="471">
        <f ca="1">IF(Tabulka[[#This Row],[15_vzpl]]=0,"",Tabulka[[#This Row],[14_vzsk]]/Tabulka[[#This Row],[15_vzpl]])</f>
        <v>0.63294285714285714</v>
      </c>
      <c r="S12" s="470">
        <f ca="1">IF(Tabulka[[#This Row],[15_vzpl]]-Tabulka[[#This Row],[14_vzsk]]=0,"",Tabulka[[#This Row],[15_vzpl]]-Tabulka[[#This Row],[14_vzsk]])</f>
        <v>12847</v>
      </c>
    </row>
    <row r="13" spans="1:19" x14ac:dyDescent="0.3">
      <c r="A13" s="469">
        <v>303</v>
      </c>
      <c r="B13" s="468" t="s">
        <v>3342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15267.5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36642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36642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3811027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22153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3" s="471">
        <f ca="1">IF(Tabulka[[#This Row],[15_vzpl]]=0,"",Tabulka[[#This Row],[14_vzsk]]/Tabulka[[#This Row],[15_vzpl]])</f>
        <v>0.63294285714285714</v>
      </c>
      <c r="S13" s="470">
        <f ca="1">IF(Tabulka[[#This Row],[15_vzpl]]-Tabulka[[#This Row],[14_vzsk]]=0,"",Tabulka[[#This Row],[15_vzpl]]-Tabulka[[#This Row],[14_vzsk]])</f>
        <v>12847</v>
      </c>
    </row>
    <row r="14" spans="1:19" x14ac:dyDescent="0.3">
      <c r="A14" s="469">
        <v>304</v>
      </c>
      <c r="B14" s="468" t="s">
        <v>3343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32.375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29216.47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69674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69674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8498483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3344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5.416666666666667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5016.8899999999994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1398021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418</v>
      </c>
      <c r="B16" s="468" t="s">
        <v>3345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1531.5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371670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424</v>
      </c>
      <c r="B17" s="468" t="s">
        <v>3346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3488.25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571784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636</v>
      </c>
      <c r="B18" s="468" t="s">
        <v>3347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929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181007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642</v>
      </c>
      <c r="B19" s="468" t="s">
        <v>3348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12901.630000000001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545.5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18696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18696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2228357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 t="s">
        <v>3331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322379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30</v>
      </c>
      <c r="B21" s="468" t="s">
        <v>3349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322379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301</v>
      </c>
    </row>
    <row r="23" spans="1:19" x14ac:dyDescent="0.3">
      <c r="A23" s="222" t="s">
        <v>201</v>
      </c>
    </row>
    <row r="24" spans="1:19" x14ac:dyDescent="0.3">
      <c r="A24" s="223" t="s">
        <v>271</v>
      </c>
    </row>
    <row r="25" spans="1:19" x14ac:dyDescent="0.3">
      <c r="A25" s="461" t="s">
        <v>270</v>
      </c>
    </row>
    <row r="26" spans="1:19" x14ac:dyDescent="0.3">
      <c r="A26" s="374" t="s">
        <v>233</v>
      </c>
    </row>
    <row r="27" spans="1:19" x14ac:dyDescent="0.3">
      <c r="A27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3338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2272</v>
      </c>
      <c r="J4" s="498">
        <v>353</v>
      </c>
      <c r="K4" s="498"/>
      <c r="L4" s="498"/>
      <c r="M4" s="498"/>
      <c r="N4" s="498"/>
      <c r="O4" s="498"/>
      <c r="P4" s="498"/>
      <c r="Q4" s="498">
        <v>1339257</v>
      </c>
      <c r="R4" s="498"/>
      <c r="S4" s="498">
        <v>3289.5230844302332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</v>
      </c>
      <c r="I5">
        <v>508</v>
      </c>
      <c r="J5">
        <v>87</v>
      </c>
      <c r="Q5">
        <v>215603</v>
      </c>
      <c r="S5">
        <v>3289.5230844302332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3</v>
      </c>
      <c r="I6">
        <v>504</v>
      </c>
      <c r="J6">
        <v>58</v>
      </c>
      <c r="Q6">
        <v>208491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1260</v>
      </c>
      <c r="J7">
        <v>208</v>
      </c>
      <c r="Q7">
        <v>915163</v>
      </c>
    </row>
    <row r="8" spans="1:19" x14ac:dyDescent="0.3">
      <c r="A8" s="505" t="s">
        <v>215</v>
      </c>
      <c r="B8" s="504">
        <v>5</v>
      </c>
      <c r="C8">
        <v>1</v>
      </c>
      <c r="D8" t="s">
        <v>3330</v>
      </c>
      <c r="E8">
        <v>79.25</v>
      </c>
      <c r="I8">
        <v>12706.5</v>
      </c>
      <c r="J8">
        <v>237.5</v>
      </c>
      <c r="O8">
        <v>34284</v>
      </c>
      <c r="P8">
        <v>34284</v>
      </c>
      <c r="Q8">
        <v>2861542</v>
      </c>
      <c r="S8">
        <v>5833.333333333333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19.5</v>
      </c>
      <c r="I9">
        <v>3005.5</v>
      </c>
      <c r="J9">
        <v>97.5</v>
      </c>
      <c r="O9">
        <v>6450</v>
      </c>
      <c r="P9">
        <v>6450</v>
      </c>
      <c r="Q9">
        <v>662469</v>
      </c>
      <c r="S9">
        <v>5833.333333333333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32.5</v>
      </c>
      <c r="I10">
        <v>5332.35</v>
      </c>
      <c r="J10">
        <v>60.5</v>
      </c>
      <c r="O10">
        <v>15514</v>
      </c>
      <c r="P10">
        <v>15514</v>
      </c>
      <c r="Q10">
        <v>1418755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5.25</v>
      </c>
      <c r="I11">
        <v>888.65</v>
      </c>
      <c r="Q11">
        <v>230467</v>
      </c>
    </row>
    <row r="12" spans="1:19" x14ac:dyDescent="0.3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172.5</v>
      </c>
      <c r="O12">
        <v>10750</v>
      </c>
      <c r="P12">
        <v>10750</v>
      </c>
      <c r="Q12">
        <v>41759</v>
      </c>
    </row>
    <row r="13" spans="1:19" x14ac:dyDescent="0.3">
      <c r="A13" s="503" t="s">
        <v>220</v>
      </c>
      <c r="B13" s="502">
        <v>10</v>
      </c>
      <c r="C13">
        <v>1</v>
      </c>
      <c r="D13">
        <v>424</v>
      </c>
      <c r="E13">
        <v>4</v>
      </c>
      <c r="I13">
        <v>624.5</v>
      </c>
      <c r="Q13">
        <v>101877</v>
      </c>
    </row>
    <row r="14" spans="1:19" x14ac:dyDescent="0.3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29982</v>
      </c>
    </row>
    <row r="15" spans="1:19" x14ac:dyDescent="0.3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2510.5</v>
      </c>
      <c r="J15">
        <v>79.5</v>
      </c>
      <c r="O15">
        <v>1570</v>
      </c>
      <c r="P15">
        <v>1570</v>
      </c>
      <c r="Q15">
        <v>376233</v>
      </c>
    </row>
    <row r="16" spans="1:19" x14ac:dyDescent="0.3">
      <c r="A16" s="501" t="s">
        <v>210</v>
      </c>
      <c r="B16" s="500">
        <v>2018</v>
      </c>
      <c r="C16">
        <v>1</v>
      </c>
      <c r="D16" t="s">
        <v>3331</v>
      </c>
      <c r="E16">
        <v>2</v>
      </c>
      <c r="I16">
        <v>344</v>
      </c>
      <c r="Q16">
        <v>51235</v>
      </c>
    </row>
    <row r="17" spans="3:19" x14ac:dyDescent="0.3">
      <c r="C17">
        <v>1</v>
      </c>
      <c r="D17">
        <v>30</v>
      </c>
      <c r="E17">
        <v>2</v>
      </c>
      <c r="I17">
        <v>344</v>
      </c>
      <c r="Q17">
        <v>51235</v>
      </c>
    </row>
    <row r="18" spans="3:19" x14ac:dyDescent="0.3">
      <c r="C18" t="s">
        <v>3332</v>
      </c>
      <c r="E18">
        <v>94.25</v>
      </c>
      <c r="I18">
        <v>15322.5</v>
      </c>
      <c r="J18">
        <v>590.5</v>
      </c>
      <c r="O18">
        <v>34284</v>
      </c>
      <c r="P18">
        <v>34284</v>
      </c>
      <c r="Q18">
        <v>4252034</v>
      </c>
      <c r="S18">
        <v>9122.8564177635672</v>
      </c>
    </row>
    <row r="19" spans="3:19" x14ac:dyDescent="0.3">
      <c r="C19">
        <v>2</v>
      </c>
      <c r="D19" t="s">
        <v>272</v>
      </c>
      <c r="E19">
        <v>13</v>
      </c>
      <c r="I19">
        <v>1920</v>
      </c>
      <c r="J19">
        <v>356</v>
      </c>
      <c r="O19">
        <v>750</v>
      </c>
      <c r="P19">
        <v>750</v>
      </c>
      <c r="Q19">
        <v>1341348</v>
      </c>
      <c r="S19">
        <v>3289.5230844302332</v>
      </c>
    </row>
    <row r="20" spans="3:19" x14ac:dyDescent="0.3">
      <c r="C20">
        <v>2</v>
      </c>
      <c r="D20">
        <v>99</v>
      </c>
      <c r="E20">
        <v>3</v>
      </c>
      <c r="I20">
        <v>448</v>
      </c>
      <c r="J20">
        <v>88.5</v>
      </c>
      <c r="O20">
        <v>750</v>
      </c>
      <c r="P20">
        <v>750</v>
      </c>
      <c r="Q20">
        <v>217153</v>
      </c>
      <c r="S20">
        <v>3289.5230844302332</v>
      </c>
    </row>
    <row r="21" spans="3:19" x14ac:dyDescent="0.3">
      <c r="C21">
        <v>2</v>
      </c>
      <c r="D21">
        <v>100</v>
      </c>
      <c r="E21">
        <v>3</v>
      </c>
      <c r="I21">
        <v>424</v>
      </c>
      <c r="J21">
        <v>59</v>
      </c>
      <c r="Q21">
        <v>201729</v>
      </c>
    </row>
    <row r="22" spans="3:19" x14ac:dyDescent="0.3">
      <c r="C22">
        <v>2</v>
      </c>
      <c r="D22">
        <v>101</v>
      </c>
      <c r="E22">
        <v>7</v>
      </c>
      <c r="I22">
        <v>1048</v>
      </c>
      <c r="J22">
        <v>208.5</v>
      </c>
      <c r="Q22">
        <v>922466</v>
      </c>
    </row>
    <row r="23" spans="3:19" x14ac:dyDescent="0.3">
      <c r="C23">
        <v>2</v>
      </c>
      <c r="D23" t="s">
        <v>3330</v>
      </c>
      <c r="E23">
        <v>78.25</v>
      </c>
      <c r="I23">
        <v>10806.6</v>
      </c>
      <c r="J23">
        <v>208</v>
      </c>
      <c r="O23">
        <v>10770</v>
      </c>
      <c r="P23">
        <v>10770</v>
      </c>
      <c r="Q23">
        <v>2730258</v>
      </c>
      <c r="R23">
        <v>3599</v>
      </c>
      <c r="S23">
        <v>5833.333333333333</v>
      </c>
    </row>
    <row r="24" spans="3:19" x14ac:dyDescent="0.3">
      <c r="C24">
        <v>2</v>
      </c>
      <c r="D24">
        <v>303</v>
      </c>
      <c r="E24">
        <v>19.5</v>
      </c>
      <c r="I24">
        <v>2424.5</v>
      </c>
      <c r="J24">
        <v>113</v>
      </c>
      <c r="O24">
        <v>4300</v>
      </c>
      <c r="P24">
        <v>4300</v>
      </c>
      <c r="Q24">
        <v>623290</v>
      </c>
      <c r="R24">
        <v>3599</v>
      </c>
      <c r="S24">
        <v>5833.333333333333</v>
      </c>
    </row>
    <row r="25" spans="3:19" x14ac:dyDescent="0.3">
      <c r="C25">
        <v>2</v>
      </c>
      <c r="D25">
        <v>304</v>
      </c>
      <c r="E25">
        <v>31.5</v>
      </c>
      <c r="I25">
        <v>4509.08</v>
      </c>
      <c r="J25">
        <v>56</v>
      </c>
      <c r="O25">
        <v>2970</v>
      </c>
      <c r="P25">
        <v>2970</v>
      </c>
      <c r="Q25">
        <v>1336295</v>
      </c>
    </row>
    <row r="26" spans="3:19" x14ac:dyDescent="0.3">
      <c r="C26">
        <v>2</v>
      </c>
      <c r="D26">
        <v>305</v>
      </c>
      <c r="E26">
        <v>5.25</v>
      </c>
      <c r="I26">
        <v>803.52</v>
      </c>
      <c r="Q26">
        <v>225791</v>
      </c>
    </row>
    <row r="27" spans="3:19" x14ac:dyDescent="0.3">
      <c r="C27">
        <v>2</v>
      </c>
      <c r="D27">
        <v>418</v>
      </c>
      <c r="E27">
        <v>2</v>
      </c>
      <c r="I27">
        <v>210</v>
      </c>
      <c r="Q27">
        <v>63581</v>
      </c>
    </row>
    <row r="28" spans="3:19" x14ac:dyDescent="0.3">
      <c r="C28">
        <v>2</v>
      </c>
      <c r="D28">
        <v>424</v>
      </c>
      <c r="E28">
        <v>4</v>
      </c>
      <c r="I28">
        <v>611</v>
      </c>
      <c r="O28">
        <v>2000</v>
      </c>
      <c r="P28">
        <v>2000</v>
      </c>
      <c r="Q28">
        <v>101802</v>
      </c>
    </row>
    <row r="29" spans="3:19" x14ac:dyDescent="0.3">
      <c r="C29">
        <v>2</v>
      </c>
      <c r="D29">
        <v>636</v>
      </c>
      <c r="E29">
        <v>1</v>
      </c>
      <c r="I29">
        <v>150</v>
      </c>
      <c r="Q29">
        <v>28861</v>
      </c>
    </row>
    <row r="30" spans="3:19" x14ac:dyDescent="0.3">
      <c r="C30">
        <v>2</v>
      </c>
      <c r="D30">
        <v>642</v>
      </c>
      <c r="E30">
        <v>15</v>
      </c>
      <c r="I30">
        <v>2098.5</v>
      </c>
      <c r="J30">
        <v>39</v>
      </c>
      <c r="O30">
        <v>1500</v>
      </c>
      <c r="P30">
        <v>1500</v>
      </c>
      <c r="Q30">
        <v>350638</v>
      </c>
    </row>
    <row r="31" spans="3:19" x14ac:dyDescent="0.3">
      <c r="C31">
        <v>2</v>
      </c>
      <c r="D31" t="s">
        <v>3331</v>
      </c>
      <c r="E31">
        <v>2</v>
      </c>
      <c r="I31">
        <v>280</v>
      </c>
      <c r="Q31">
        <v>51086</v>
      </c>
    </row>
    <row r="32" spans="3:19" x14ac:dyDescent="0.3">
      <c r="C32">
        <v>2</v>
      </c>
      <c r="D32">
        <v>30</v>
      </c>
      <c r="E32">
        <v>2</v>
      </c>
      <c r="I32">
        <v>280</v>
      </c>
      <c r="Q32">
        <v>51086</v>
      </c>
    </row>
    <row r="33" spans="3:19" x14ac:dyDescent="0.3">
      <c r="C33" t="s">
        <v>3333</v>
      </c>
      <c r="E33">
        <v>93.25</v>
      </c>
      <c r="I33">
        <v>13006.6</v>
      </c>
      <c r="J33">
        <v>564</v>
      </c>
      <c r="O33">
        <v>11520</v>
      </c>
      <c r="P33">
        <v>11520</v>
      </c>
      <c r="Q33">
        <v>4122692</v>
      </c>
      <c r="R33">
        <v>3599</v>
      </c>
      <c r="S33">
        <v>9122.8564177635672</v>
      </c>
    </row>
    <row r="34" spans="3:19" x14ac:dyDescent="0.3">
      <c r="C34">
        <v>3</v>
      </c>
      <c r="D34" t="s">
        <v>272</v>
      </c>
      <c r="E34">
        <v>13</v>
      </c>
      <c r="I34">
        <v>2052</v>
      </c>
      <c r="J34">
        <v>338</v>
      </c>
      <c r="Q34">
        <v>1362402</v>
      </c>
      <c r="S34">
        <v>3289.5230844302332</v>
      </c>
    </row>
    <row r="35" spans="3:19" x14ac:dyDescent="0.3">
      <c r="C35">
        <v>3</v>
      </c>
      <c r="D35">
        <v>99</v>
      </c>
      <c r="E35">
        <v>3</v>
      </c>
      <c r="I35">
        <v>512</v>
      </c>
      <c r="J35">
        <v>80.5</v>
      </c>
      <c r="Q35">
        <v>218328</v>
      </c>
      <c r="S35">
        <v>3289.5230844302332</v>
      </c>
    </row>
    <row r="36" spans="3:19" x14ac:dyDescent="0.3">
      <c r="C36">
        <v>3</v>
      </c>
      <c r="D36">
        <v>100</v>
      </c>
      <c r="E36">
        <v>3</v>
      </c>
      <c r="I36">
        <v>432</v>
      </c>
      <c r="J36">
        <v>58</v>
      </c>
      <c r="Q36">
        <v>213467</v>
      </c>
    </row>
    <row r="37" spans="3:19" x14ac:dyDescent="0.3">
      <c r="C37">
        <v>3</v>
      </c>
      <c r="D37">
        <v>101</v>
      </c>
      <c r="E37">
        <v>7</v>
      </c>
      <c r="I37">
        <v>1108</v>
      </c>
      <c r="J37">
        <v>199.5</v>
      </c>
      <c r="Q37">
        <v>930607</v>
      </c>
    </row>
    <row r="38" spans="3:19" x14ac:dyDescent="0.3">
      <c r="C38">
        <v>3</v>
      </c>
      <c r="D38" t="s">
        <v>3330</v>
      </c>
      <c r="E38">
        <v>77.25</v>
      </c>
      <c r="I38">
        <v>11014.689999999999</v>
      </c>
      <c r="J38">
        <v>383.5</v>
      </c>
      <c r="O38">
        <v>26288</v>
      </c>
      <c r="P38">
        <v>26288</v>
      </c>
      <c r="Q38">
        <v>2835491</v>
      </c>
      <c r="R38">
        <v>7777</v>
      </c>
      <c r="S38">
        <v>5833.333333333333</v>
      </c>
    </row>
    <row r="39" spans="3:19" x14ac:dyDescent="0.3">
      <c r="C39">
        <v>3</v>
      </c>
      <c r="D39">
        <v>303</v>
      </c>
      <c r="E39">
        <v>18.5</v>
      </c>
      <c r="I39">
        <v>2471.5</v>
      </c>
      <c r="J39">
        <v>110.5</v>
      </c>
      <c r="O39">
        <v>7700</v>
      </c>
      <c r="P39">
        <v>7700</v>
      </c>
      <c r="Q39">
        <v>610660</v>
      </c>
      <c r="R39">
        <v>7777</v>
      </c>
      <c r="S39">
        <v>5833.333333333333</v>
      </c>
    </row>
    <row r="40" spans="3:19" x14ac:dyDescent="0.3">
      <c r="C40">
        <v>3</v>
      </c>
      <c r="D40">
        <v>304</v>
      </c>
      <c r="E40">
        <v>31.5</v>
      </c>
      <c r="I40">
        <v>4487.04</v>
      </c>
      <c r="J40">
        <v>98</v>
      </c>
      <c r="O40">
        <v>9712</v>
      </c>
      <c r="P40">
        <v>9712</v>
      </c>
      <c r="Q40">
        <v>1406981</v>
      </c>
    </row>
    <row r="41" spans="3:19" x14ac:dyDescent="0.3">
      <c r="C41">
        <v>3</v>
      </c>
      <c r="D41">
        <v>305</v>
      </c>
      <c r="E41">
        <v>5.25</v>
      </c>
      <c r="I41">
        <v>776.27</v>
      </c>
      <c r="O41">
        <v>1000</v>
      </c>
      <c r="P41">
        <v>1000</v>
      </c>
      <c r="Q41">
        <v>229214</v>
      </c>
    </row>
    <row r="42" spans="3:19" x14ac:dyDescent="0.3">
      <c r="C42">
        <v>3</v>
      </c>
      <c r="D42">
        <v>418</v>
      </c>
      <c r="E42">
        <v>2</v>
      </c>
      <c r="I42">
        <v>294</v>
      </c>
      <c r="Q42">
        <v>65113</v>
      </c>
    </row>
    <row r="43" spans="3:19" x14ac:dyDescent="0.3">
      <c r="C43">
        <v>3</v>
      </c>
      <c r="D43">
        <v>424</v>
      </c>
      <c r="E43">
        <v>4</v>
      </c>
      <c r="I43">
        <v>647.5</v>
      </c>
      <c r="O43">
        <v>2400</v>
      </c>
      <c r="P43">
        <v>2400</v>
      </c>
      <c r="Q43">
        <v>103826</v>
      </c>
    </row>
    <row r="44" spans="3:19" x14ac:dyDescent="0.3">
      <c r="C44">
        <v>3</v>
      </c>
      <c r="D44">
        <v>636</v>
      </c>
      <c r="E44">
        <v>1</v>
      </c>
      <c r="I44">
        <v>165</v>
      </c>
      <c r="Q44">
        <v>29322</v>
      </c>
    </row>
    <row r="45" spans="3:19" x14ac:dyDescent="0.3">
      <c r="C45">
        <v>3</v>
      </c>
      <c r="D45">
        <v>642</v>
      </c>
      <c r="E45">
        <v>15</v>
      </c>
      <c r="I45">
        <v>2173.38</v>
      </c>
      <c r="J45">
        <v>175</v>
      </c>
      <c r="O45">
        <v>5476</v>
      </c>
      <c r="P45">
        <v>5476</v>
      </c>
      <c r="Q45">
        <v>390375</v>
      </c>
    </row>
    <row r="46" spans="3:19" x14ac:dyDescent="0.3">
      <c r="C46">
        <v>3</v>
      </c>
      <c r="D46" t="s">
        <v>3331</v>
      </c>
      <c r="E46">
        <v>2</v>
      </c>
      <c r="I46">
        <v>320</v>
      </c>
      <c r="Q46">
        <v>55040</v>
      </c>
    </row>
    <row r="47" spans="3:19" x14ac:dyDescent="0.3">
      <c r="C47">
        <v>3</v>
      </c>
      <c r="D47">
        <v>30</v>
      </c>
      <c r="E47">
        <v>2</v>
      </c>
      <c r="I47">
        <v>320</v>
      </c>
      <c r="Q47">
        <v>55040</v>
      </c>
    </row>
    <row r="48" spans="3:19" x14ac:dyDescent="0.3">
      <c r="C48" t="s">
        <v>3334</v>
      </c>
      <c r="E48">
        <v>92.25</v>
      </c>
      <c r="I48">
        <v>13386.690000000002</v>
      </c>
      <c r="J48">
        <v>721.5</v>
      </c>
      <c r="O48">
        <v>26288</v>
      </c>
      <c r="P48">
        <v>26288</v>
      </c>
      <c r="Q48">
        <v>4252933</v>
      </c>
      <c r="R48">
        <v>7777</v>
      </c>
      <c r="S48">
        <v>9122.8564177635672</v>
      </c>
    </row>
    <row r="49" spans="3:19" x14ac:dyDescent="0.3">
      <c r="C49">
        <v>4</v>
      </c>
      <c r="D49" t="s">
        <v>272</v>
      </c>
      <c r="E49">
        <v>13</v>
      </c>
      <c r="I49">
        <v>2168</v>
      </c>
      <c r="J49">
        <v>354.5</v>
      </c>
      <c r="Q49">
        <v>1325227</v>
      </c>
      <c r="S49">
        <v>3289.5230844302332</v>
      </c>
    </row>
    <row r="50" spans="3:19" x14ac:dyDescent="0.3">
      <c r="C50">
        <v>4</v>
      </c>
      <c r="D50">
        <v>99</v>
      </c>
      <c r="E50">
        <v>4</v>
      </c>
      <c r="I50">
        <v>672</v>
      </c>
      <c r="J50">
        <v>88.5</v>
      </c>
      <c r="Q50">
        <v>248326</v>
      </c>
      <c r="S50">
        <v>3289.5230844302332</v>
      </c>
    </row>
    <row r="51" spans="3:19" x14ac:dyDescent="0.3">
      <c r="C51">
        <v>4</v>
      </c>
      <c r="D51">
        <v>100</v>
      </c>
      <c r="E51">
        <v>2</v>
      </c>
      <c r="I51">
        <v>368</v>
      </c>
      <c r="J51">
        <v>59</v>
      </c>
      <c r="Q51">
        <v>159840</v>
      </c>
    </row>
    <row r="52" spans="3:19" x14ac:dyDescent="0.3">
      <c r="C52">
        <v>4</v>
      </c>
      <c r="D52">
        <v>101</v>
      </c>
      <c r="E52">
        <v>7</v>
      </c>
      <c r="I52">
        <v>1128</v>
      </c>
      <c r="J52">
        <v>207</v>
      </c>
      <c r="Q52">
        <v>917061</v>
      </c>
    </row>
    <row r="53" spans="3:19" x14ac:dyDescent="0.3">
      <c r="C53">
        <v>4</v>
      </c>
      <c r="D53" t="s">
        <v>3330</v>
      </c>
      <c r="E53">
        <v>78</v>
      </c>
      <c r="I53">
        <v>10908.9</v>
      </c>
      <c r="J53">
        <v>234.5</v>
      </c>
      <c r="O53">
        <v>41712</v>
      </c>
      <c r="P53">
        <v>41712</v>
      </c>
      <c r="Q53">
        <v>2802071</v>
      </c>
      <c r="R53">
        <v>7777</v>
      </c>
      <c r="S53">
        <v>5833.333333333333</v>
      </c>
    </row>
    <row r="54" spans="3:19" x14ac:dyDescent="0.3">
      <c r="C54">
        <v>4</v>
      </c>
      <c r="D54">
        <v>303</v>
      </c>
      <c r="E54">
        <v>17.5</v>
      </c>
      <c r="I54">
        <v>2529.75</v>
      </c>
      <c r="J54">
        <v>117.5</v>
      </c>
      <c r="O54">
        <v>8000</v>
      </c>
      <c r="P54">
        <v>8000</v>
      </c>
      <c r="Q54">
        <v>617220</v>
      </c>
      <c r="R54">
        <v>7777</v>
      </c>
      <c r="S54">
        <v>5833.333333333333</v>
      </c>
    </row>
    <row r="55" spans="3:19" x14ac:dyDescent="0.3">
      <c r="C55">
        <v>4</v>
      </c>
      <c r="D55">
        <v>304</v>
      </c>
      <c r="E55">
        <v>33.25</v>
      </c>
      <c r="I55">
        <v>4762.75</v>
      </c>
      <c r="J55">
        <v>55</v>
      </c>
      <c r="O55">
        <v>22136</v>
      </c>
      <c r="P55">
        <v>22136</v>
      </c>
      <c r="Q55">
        <v>1403165</v>
      </c>
    </row>
    <row r="56" spans="3:19" x14ac:dyDescent="0.3">
      <c r="C56">
        <v>4</v>
      </c>
      <c r="D56">
        <v>305</v>
      </c>
      <c r="E56">
        <v>5.25</v>
      </c>
      <c r="I56">
        <v>819.9</v>
      </c>
      <c r="O56">
        <v>1000</v>
      </c>
      <c r="P56">
        <v>1000</v>
      </c>
      <c r="Q56">
        <v>232130</v>
      </c>
    </row>
    <row r="57" spans="3:19" x14ac:dyDescent="0.3">
      <c r="C57">
        <v>4</v>
      </c>
      <c r="D57">
        <v>418</v>
      </c>
      <c r="E57">
        <v>2</v>
      </c>
      <c r="I57">
        <v>291</v>
      </c>
      <c r="O57">
        <v>750</v>
      </c>
      <c r="P57">
        <v>750</v>
      </c>
      <c r="Q57">
        <v>66000</v>
      </c>
    </row>
    <row r="58" spans="3:19" x14ac:dyDescent="0.3">
      <c r="C58">
        <v>4</v>
      </c>
      <c r="D58">
        <v>424</v>
      </c>
      <c r="E58">
        <v>4</v>
      </c>
      <c r="I58">
        <v>432.75</v>
      </c>
      <c r="O58">
        <v>2976</v>
      </c>
      <c r="P58">
        <v>2976</v>
      </c>
      <c r="Q58">
        <v>78041</v>
      </c>
    </row>
    <row r="59" spans="3:19" x14ac:dyDescent="0.3">
      <c r="C59">
        <v>4</v>
      </c>
      <c r="D59">
        <v>636</v>
      </c>
      <c r="E59">
        <v>1</v>
      </c>
      <c r="I59">
        <v>111.5</v>
      </c>
      <c r="Q59">
        <v>32291</v>
      </c>
    </row>
    <row r="60" spans="3:19" x14ac:dyDescent="0.3">
      <c r="C60">
        <v>4</v>
      </c>
      <c r="D60">
        <v>642</v>
      </c>
      <c r="E60">
        <v>15</v>
      </c>
      <c r="I60">
        <v>1961.25</v>
      </c>
      <c r="J60">
        <v>62</v>
      </c>
      <c r="O60">
        <v>6850</v>
      </c>
      <c r="P60">
        <v>6850</v>
      </c>
      <c r="Q60">
        <v>373224</v>
      </c>
    </row>
    <row r="61" spans="3:19" x14ac:dyDescent="0.3">
      <c r="C61">
        <v>4</v>
      </c>
      <c r="D61" t="s">
        <v>3331</v>
      </c>
      <c r="E61">
        <v>2</v>
      </c>
      <c r="I61">
        <v>296</v>
      </c>
      <c r="Q61">
        <v>54989</v>
      </c>
    </row>
    <row r="62" spans="3:19" x14ac:dyDescent="0.3">
      <c r="C62">
        <v>4</v>
      </c>
      <c r="D62">
        <v>30</v>
      </c>
      <c r="E62">
        <v>2</v>
      </c>
      <c r="I62">
        <v>296</v>
      </c>
      <c r="Q62">
        <v>54989</v>
      </c>
    </row>
    <row r="63" spans="3:19" x14ac:dyDescent="0.3">
      <c r="C63" t="s">
        <v>3335</v>
      </c>
      <c r="E63">
        <v>93</v>
      </c>
      <c r="I63">
        <v>13372.9</v>
      </c>
      <c r="J63">
        <v>589</v>
      </c>
      <c r="O63">
        <v>41712</v>
      </c>
      <c r="P63">
        <v>41712</v>
      </c>
      <c r="Q63">
        <v>4182287</v>
      </c>
      <c r="R63">
        <v>7777</v>
      </c>
      <c r="S63">
        <v>9122.8564177635672</v>
      </c>
    </row>
    <row r="64" spans="3:19" x14ac:dyDescent="0.3">
      <c r="C64">
        <v>5</v>
      </c>
      <c r="D64" t="s">
        <v>272</v>
      </c>
      <c r="E64">
        <v>13</v>
      </c>
      <c r="I64">
        <v>2268</v>
      </c>
      <c r="J64">
        <v>354</v>
      </c>
      <c r="Q64">
        <v>1325385</v>
      </c>
      <c r="S64">
        <v>3289.5230844302332</v>
      </c>
    </row>
    <row r="65" spans="3:19" x14ac:dyDescent="0.3">
      <c r="C65">
        <v>5</v>
      </c>
      <c r="D65">
        <v>99</v>
      </c>
      <c r="E65">
        <v>4</v>
      </c>
      <c r="I65">
        <v>688</v>
      </c>
      <c r="J65">
        <v>88</v>
      </c>
      <c r="Q65">
        <v>250808</v>
      </c>
      <c r="S65">
        <v>3289.5230844302332</v>
      </c>
    </row>
    <row r="66" spans="3:19" x14ac:dyDescent="0.3">
      <c r="C66">
        <v>5</v>
      </c>
      <c r="D66">
        <v>100</v>
      </c>
      <c r="E66">
        <v>2</v>
      </c>
      <c r="I66">
        <v>328</v>
      </c>
      <c r="J66">
        <v>58.5</v>
      </c>
      <c r="Q66">
        <v>159373</v>
      </c>
    </row>
    <row r="67" spans="3:19" x14ac:dyDescent="0.3">
      <c r="C67">
        <v>5</v>
      </c>
      <c r="D67">
        <v>101</v>
      </c>
      <c r="E67">
        <v>7</v>
      </c>
      <c r="I67">
        <v>1252</v>
      </c>
      <c r="J67">
        <v>207.5</v>
      </c>
      <c r="Q67">
        <v>915204</v>
      </c>
    </row>
    <row r="68" spans="3:19" x14ac:dyDescent="0.3">
      <c r="C68">
        <v>5</v>
      </c>
      <c r="D68" t="s">
        <v>3330</v>
      </c>
      <c r="E68">
        <v>79</v>
      </c>
      <c r="I68">
        <v>11905.15</v>
      </c>
      <c r="J68">
        <v>275</v>
      </c>
      <c r="K68">
        <v>30</v>
      </c>
      <c r="O68">
        <v>20018</v>
      </c>
      <c r="P68">
        <v>20018</v>
      </c>
      <c r="Q68">
        <v>2937816</v>
      </c>
      <c r="S68">
        <v>5833.333333333333</v>
      </c>
    </row>
    <row r="69" spans="3:19" x14ac:dyDescent="0.3">
      <c r="C69">
        <v>5</v>
      </c>
      <c r="D69">
        <v>303</v>
      </c>
      <c r="E69">
        <v>18.5</v>
      </c>
      <c r="I69">
        <v>2567.5</v>
      </c>
      <c r="J69">
        <v>102</v>
      </c>
      <c r="K69">
        <v>20</v>
      </c>
      <c r="O69">
        <v>6692</v>
      </c>
      <c r="P69">
        <v>6692</v>
      </c>
      <c r="Q69">
        <v>644738</v>
      </c>
      <c r="S69">
        <v>5833.333333333333</v>
      </c>
    </row>
    <row r="70" spans="3:19" x14ac:dyDescent="0.3">
      <c r="C70">
        <v>5</v>
      </c>
      <c r="D70">
        <v>304</v>
      </c>
      <c r="E70">
        <v>33.25</v>
      </c>
      <c r="I70">
        <v>5214.5</v>
      </c>
      <c r="J70">
        <v>68</v>
      </c>
      <c r="K70">
        <v>10</v>
      </c>
      <c r="O70">
        <v>7450</v>
      </c>
      <c r="P70">
        <v>7450</v>
      </c>
      <c r="Q70">
        <v>1488281</v>
      </c>
    </row>
    <row r="71" spans="3:19" x14ac:dyDescent="0.3">
      <c r="C71">
        <v>5</v>
      </c>
      <c r="D71">
        <v>305</v>
      </c>
      <c r="E71">
        <v>5.25</v>
      </c>
      <c r="I71">
        <v>912.65</v>
      </c>
      <c r="Q71">
        <v>241622</v>
      </c>
    </row>
    <row r="72" spans="3:19" x14ac:dyDescent="0.3">
      <c r="C72">
        <v>5</v>
      </c>
      <c r="D72">
        <v>418</v>
      </c>
      <c r="E72">
        <v>2</v>
      </c>
      <c r="I72">
        <v>297</v>
      </c>
      <c r="Q72">
        <v>69308</v>
      </c>
    </row>
    <row r="73" spans="3:19" x14ac:dyDescent="0.3">
      <c r="C73">
        <v>5</v>
      </c>
      <c r="D73">
        <v>424</v>
      </c>
      <c r="E73">
        <v>4</v>
      </c>
      <c r="I73">
        <v>584.25</v>
      </c>
      <c r="O73">
        <v>4126</v>
      </c>
      <c r="P73">
        <v>4126</v>
      </c>
      <c r="Q73">
        <v>90598</v>
      </c>
    </row>
    <row r="74" spans="3:19" x14ac:dyDescent="0.3">
      <c r="C74">
        <v>5</v>
      </c>
      <c r="D74">
        <v>636</v>
      </c>
      <c r="E74">
        <v>1</v>
      </c>
      <c r="I74">
        <v>172.5</v>
      </c>
      <c r="Q74">
        <v>31511</v>
      </c>
    </row>
    <row r="75" spans="3:19" x14ac:dyDescent="0.3">
      <c r="C75">
        <v>5</v>
      </c>
      <c r="D75">
        <v>642</v>
      </c>
      <c r="E75">
        <v>15</v>
      </c>
      <c r="I75">
        <v>2156.75</v>
      </c>
      <c r="J75">
        <v>105</v>
      </c>
      <c r="O75">
        <v>1750</v>
      </c>
      <c r="P75">
        <v>1750</v>
      </c>
      <c r="Q75">
        <v>371758</v>
      </c>
    </row>
    <row r="76" spans="3:19" x14ac:dyDescent="0.3">
      <c r="C76">
        <v>5</v>
      </c>
      <c r="D76" t="s">
        <v>3331</v>
      </c>
      <c r="E76">
        <v>2</v>
      </c>
      <c r="I76">
        <v>368</v>
      </c>
      <c r="Q76">
        <v>54960</v>
      </c>
    </row>
    <row r="77" spans="3:19" x14ac:dyDescent="0.3">
      <c r="C77">
        <v>5</v>
      </c>
      <c r="D77">
        <v>30</v>
      </c>
      <c r="E77">
        <v>2</v>
      </c>
      <c r="I77">
        <v>368</v>
      </c>
      <c r="Q77">
        <v>54960</v>
      </c>
    </row>
    <row r="78" spans="3:19" x14ac:dyDescent="0.3">
      <c r="C78" t="s">
        <v>3336</v>
      </c>
      <c r="E78">
        <v>94</v>
      </c>
      <c r="I78">
        <v>14541.15</v>
      </c>
      <c r="J78">
        <v>629</v>
      </c>
      <c r="K78">
        <v>30</v>
      </c>
      <c r="O78">
        <v>20018</v>
      </c>
      <c r="P78">
        <v>20018</v>
      </c>
      <c r="Q78">
        <v>4318161</v>
      </c>
      <c r="S78">
        <v>9122.8564177635672</v>
      </c>
    </row>
    <row r="79" spans="3:19" x14ac:dyDescent="0.3">
      <c r="C79">
        <v>6</v>
      </c>
      <c r="D79" t="s">
        <v>272</v>
      </c>
      <c r="E79">
        <v>13</v>
      </c>
      <c r="I79">
        <v>1972</v>
      </c>
      <c r="Q79">
        <v>1067159</v>
      </c>
      <c r="R79">
        <v>15219.05</v>
      </c>
      <c r="S79">
        <v>3289.5230844302332</v>
      </c>
    </row>
    <row r="80" spans="3:19" x14ac:dyDescent="0.3">
      <c r="C80">
        <v>6</v>
      </c>
      <c r="D80">
        <v>99</v>
      </c>
      <c r="E80">
        <v>4</v>
      </c>
      <c r="I80">
        <v>608</v>
      </c>
      <c r="Q80">
        <v>210602</v>
      </c>
      <c r="R80">
        <v>15219.05</v>
      </c>
      <c r="S80">
        <v>3289.5230844302332</v>
      </c>
    </row>
    <row r="81" spans="3:19" x14ac:dyDescent="0.3">
      <c r="C81">
        <v>6</v>
      </c>
      <c r="D81">
        <v>100</v>
      </c>
      <c r="E81">
        <v>2</v>
      </c>
      <c r="I81">
        <v>328</v>
      </c>
      <c r="Q81">
        <v>119446</v>
      </c>
    </row>
    <row r="82" spans="3:19" x14ac:dyDescent="0.3">
      <c r="C82">
        <v>6</v>
      </c>
      <c r="D82">
        <v>101</v>
      </c>
      <c r="E82">
        <v>7</v>
      </c>
      <c r="I82">
        <v>1036</v>
      </c>
      <c r="Q82">
        <v>737111</v>
      </c>
    </row>
    <row r="83" spans="3:19" x14ac:dyDescent="0.3">
      <c r="C83">
        <v>6</v>
      </c>
      <c r="D83" t="s">
        <v>3330</v>
      </c>
      <c r="E83">
        <v>78</v>
      </c>
      <c r="I83">
        <v>11009.4</v>
      </c>
      <c r="J83">
        <v>383</v>
      </c>
      <c r="K83">
        <v>30</v>
      </c>
      <c r="O83">
        <v>17962</v>
      </c>
      <c r="P83">
        <v>17962</v>
      </c>
      <c r="Q83">
        <v>2893171</v>
      </c>
      <c r="R83">
        <v>3000</v>
      </c>
      <c r="S83">
        <v>5833.333333333333</v>
      </c>
    </row>
    <row r="84" spans="3:19" x14ac:dyDescent="0.3">
      <c r="C84">
        <v>6</v>
      </c>
      <c r="D84">
        <v>303</v>
      </c>
      <c r="E84">
        <v>17.5</v>
      </c>
      <c r="I84">
        <v>2268.75</v>
      </c>
      <c r="J84">
        <v>208</v>
      </c>
      <c r="K84">
        <v>30</v>
      </c>
      <c r="O84">
        <v>3500</v>
      </c>
      <c r="P84">
        <v>3500</v>
      </c>
      <c r="Q84">
        <v>652650</v>
      </c>
      <c r="R84">
        <v>3000</v>
      </c>
      <c r="S84">
        <v>5833.333333333333</v>
      </c>
    </row>
    <row r="85" spans="3:19" x14ac:dyDescent="0.3">
      <c r="C85">
        <v>6</v>
      </c>
      <c r="D85">
        <v>304</v>
      </c>
      <c r="E85">
        <v>32.25</v>
      </c>
      <c r="I85">
        <v>4910.75</v>
      </c>
      <c r="J85">
        <v>90</v>
      </c>
      <c r="O85">
        <v>11892</v>
      </c>
      <c r="P85">
        <v>11892</v>
      </c>
      <c r="Q85">
        <v>1445006</v>
      </c>
    </row>
    <row r="86" spans="3:19" x14ac:dyDescent="0.3">
      <c r="C86">
        <v>6</v>
      </c>
      <c r="D86">
        <v>305</v>
      </c>
      <c r="E86">
        <v>6.25</v>
      </c>
      <c r="I86">
        <v>815.9</v>
      </c>
      <c r="Q86">
        <v>238797</v>
      </c>
    </row>
    <row r="87" spans="3:19" x14ac:dyDescent="0.3">
      <c r="C87">
        <v>6</v>
      </c>
      <c r="D87">
        <v>418</v>
      </c>
      <c r="E87">
        <v>2</v>
      </c>
      <c r="I87">
        <v>267</v>
      </c>
      <c r="Q87">
        <v>65909</v>
      </c>
    </row>
    <row r="88" spans="3:19" x14ac:dyDescent="0.3">
      <c r="C88">
        <v>6</v>
      </c>
      <c r="D88">
        <v>424</v>
      </c>
      <c r="E88">
        <v>4</v>
      </c>
      <c r="I88">
        <v>588.25</v>
      </c>
      <c r="O88">
        <v>1020</v>
      </c>
      <c r="P88">
        <v>1020</v>
      </c>
      <c r="Q88">
        <v>95640</v>
      </c>
    </row>
    <row r="89" spans="3:19" x14ac:dyDescent="0.3">
      <c r="C89">
        <v>6</v>
      </c>
      <c r="D89">
        <v>636</v>
      </c>
      <c r="E89">
        <v>1</v>
      </c>
      <c r="I89">
        <v>157.5</v>
      </c>
      <c r="Q89">
        <v>29040</v>
      </c>
    </row>
    <row r="90" spans="3:19" x14ac:dyDescent="0.3">
      <c r="C90">
        <v>6</v>
      </c>
      <c r="D90">
        <v>642</v>
      </c>
      <c r="E90">
        <v>15</v>
      </c>
      <c r="I90">
        <v>2001.25</v>
      </c>
      <c r="J90">
        <v>85</v>
      </c>
      <c r="O90">
        <v>1550</v>
      </c>
      <c r="P90">
        <v>1550</v>
      </c>
      <c r="Q90">
        <v>366129</v>
      </c>
    </row>
    <row r="91" spans="3:19" x14ac:dyDescent="0.3">
      <c r="C91">
        <v>6</v>
      </c>
      <c r="D91" t="s">
        <v>3331</v>
      </c>
      <c r="E91">
        <v>2</v>
      </c>
      <c r="I91">
        <v>280</v>
      </c>
      <c r="Q91">
        <v>55069</v>
      </c>
    </row>
    <row r="92" spans="3:19" x14ac:dyDescent="0.3">
      <c r="C92">
        <v>6</v>
      </c>
      <c r="D92">
        <v>30</v>
      </c>
      <c r="E92">
        <v>2</v>
      </c>
      <c r="I92">
        <v>280</v>
      </c>
      <c r="Q92">
        <v>55069</v>
      </c>
    </row>
    <row r="93" spans="3:19" x14ac:dyDescent="0.3">
      <c r="C93" t="s">
        <v>3337</v>
      </c>
      <c r="E93">
        <v>93</v>
      </c>
      <c r="I93">
        <v>13261.4</v>
      </c>
      <c r="J93">
        <v>383</v>
      </c>
      <c r="K93">
        <v>30</v>
      </c>
      <c r="O93">
        <v>17962</v>
      </c>
      <c r="P93">
        <v>17962</v>
      </c>
      <c r="Q93">
        <v>4015399</v>
      </c>
      <c r="R93">
        <v>18219.05</v>
      </c>
      <c r="S93">
        <v>9122.8564177635672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3353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1216250.8799999999</v>
      </c>
      <c r="C3" s="344">
        <f t="shared" ref="C3:Z3" si="0">SUBTOTAL(9,C6:C1048576)</f>
        <v>6</v>
      </c>
      <c r="D3" s="344"/>
      <c r="E3" s="344">
        <f>SUBTOTAL(9,E6:E1048576)/4</f>
        <v>1267640.1899999997</v>
      </c>
      <c r="F3" s="344"/>
      <c r="G3" s="344">
        <f t="shared" si="0"/>
        <v>6</v>
      </c>
      <c r="H3" s="344">
        <f>SUBTOTAL(9,H6:H1048576)/4</f>
        <v>1362537.2700000005</v>
      </c>
      <c r="I3" s="347">
        <f>IF(B3&lt;&gt;0,H3/B3,"")</f>
        <v>1.1202764926262587</v>
      </c>
      <c r="J3" s="345">
        <f>IF(E3&lt;&gt;0,H3/E3,"")</f>
        <v>1.0748612112085218</v>
      </c>
      <c r="K3" s="346">
        <f t="shared" si="0"/>
        <v>255539.03999999998</v>
      </c>
      <c r="L3" s="346"/>
      <c r="M3" s="344">
        <f t="shared" si="0"/>
        <v>7.1816078559696299</v>
      </c>
      <c r="N3" s="344">
        <f t="shared" si="0"/>
        <v>200327.9</v>
      </c>
      <c r="O3" s="344"/>
      <c r="P3" s="344">
        <f t="shared" si="0"/>
        <v>3</v>
      </c>
      <c r="Q3" s="344">
        <f t="shared" si="0"/>
        <v>191256.93999999997</v>
      </c>
      <c r="R3" s="347">
        <f>IF(K3&lt;&gt;0,Q3/K3,"")</f>
        <v>0.74844509081665167</v>
      </c>
      <c r="S3" s="347">
        <f>IF(N3&lt;&gt;0,Q3/N3,"")</f>
        <v>0.95471943748224775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3350</v>
      </c>
      <c r="B6" s="871">
        <v>1216250.8800000001</v>
      </c>
      <c r="C6" s="872">
        <v>1</v>
      </c>
      <c r="D6" s="872">
        <v>0.95946064947656806</v>
      </c>
      <c r="E6" s="871">
        <v>1267640.19</v>
      </c>
      <c r="F6" s="872">
        <v>1.0422522284218201</v>
      </c>
      <c r="G6" s="872">
        <v>1</v>
      </c>
      <c r="H6" s="871">
        <v>1362537.2700000005</v>
      </c>
      <c r="I6" s="872">
        <v>1.1202764926262585</v>
      </c>
      <c r="J6" s="872">
        <v>1.0748612112085216</v>
      </c>
      <c r="K6" s="871">
        <v>127769.52</v>
      </c>
      <c r="L6" s="872">
        <v>1</v>
      </c>
      <c r="M6" s="872">
        <v>1.2756038474920368</v>
      </c>
      <c r="N6" s="871">
        <v>100163.95</v>
      </c>
      <c r="O6" s="872">
        <v>0.78394244574136296</v>
      </c>
      <c r="P6" s="872">
        <v>1</v>
      </c>
      <c r="Q6" s="871">
        <v>95628.469999999987</v>
      </c>
      <c r="R6" s="872">
        <v>0.74844509081665156</v>
      </c>
      <c r="S6" s="872">
        <v>0.95471943748224775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3351</v>
      </c>
      <c r="B7" s="874">
        <v>1205742.2200000002</v>
      </c>
      <c r="C7" s="875">
        <v>1</v>
      </c>
      <c r="D7" s="875">
        <v>0.96339824502104487</v>
      </c>
      <c r="E7" s="874">
        <v>1251551.19</v>
      </c>
      <c r="F7" s="875">
        <v>1.0379923413480534</v>
      </c>
      <c r="G7" s="875">
        <v>1</v>
      </c>
      <c r="H7" s="874">
        <v>1342131.2700000005</v>
      </c>
      <c r="I7" s="875">
        <v>1.1131162596263737</v>
      </c>
      <c r="J7" s="875">
        <v>1.0723742510284382</v>
      </c>
      <c r="K7" s="874">
        <v>14325.38</v>
      </c>
      <c r="L7" s="875">
        <v>1</v>
      </c>
      <c r="M7" s="875">
        <v>4.7381689488655159</v>
      </c>
      <c r="N7" s="874">
        <v>3023.3999999999996</v>
      </c>
      <c r="O7" s="875">
        <v>0.21105199303613587</v>
      </c>
      <c r="P7" s="875">
        <v>1</v>
      </c>
      <c r="Q7" s="874">
        <v>4165.4499999999989</v>
      </c>
      <c r="R7" s="875">
        <v>0.29077413653250378</v>
      </c>
      <c r="S7" s="875">
        <v>1.3777369848514915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3352</v>
      </c>
      <c r="B8" s="877">
        <v>10508.66</v>
      </c>
      <c r="C8" s="878">
        <v>1</v>
      </c>
      <c r="D8" s="878">
        <v>0.65315805830070228</v>
      </c>
      <c r="E8" s="877">
        <v>16089</v>
      </c>
      <c r="F8" s="878">
        <v>1.5310229848524932</v>
      </c>
      <c r="G8" s="878">
        <v>1</v>
      </c>
      <c r="H8" s="877">
        <v>20406</v>
      </c>
      <c r="I8" s="878">
        <v>1.9418270264715007</v>
      </c>
      <c r="J8" s="878">
        <v>1.268319970165952</v>
      </c>
      <c r="K8" s="877">
        <v>113444.14</v>
      </c>
      <c r="L8" s="878">
        <v>1</v>
      </c>
      <c r="M8" s="878">
        <v>1.1678350596120775</v>
      </c>
      <c r="N8" s="877">
        <v>97140.55</v>
      </c>
      <c r="O8" s="878">
        <v>0.85628530482050469</v>
      </c>
      <c r="P8" s="878">
        <v>1</v>
      </c>
      <c r="Q8" s="877">
        <v>91463.01999999999</v>
      </c>
      <c r="R8" s="878">
        <v>0.80623838304913753</v>
      </c>
      <c r="S8" s="878">
        <v>0.94155345012973457</v>
      </c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589</v>
      </c>
      <c r="B10" s="871">
        <v>1216250.8799999994</v>
      </c>
      <c r="C10" s="872">
        <v>1</v>
      </c>
      <c r="D10" s="872">
        <v>0.95946064947656806</v>
      </c>
      <c r="E10" s="871">
        <v>1267640.1899999992</v>
      </c>
      <c r="F10" s="872">
        <v>1.0422522284218203</v>
      </c>
      <c r="G10" s="872">
        <v>1</v>
      </c>
      <c r="H10" s="871">
        <v>1362537.2700000003</v>
      </c>
      <c r="I10" s="872">
        <v>1.1202764926262589</v>
      </c>
      <c r="J10" s="873">
        <v>1.0748612112085221</v>
      </c>
    </row>
    <row r="11" spans="1:28" ht="14.4" customHeight="1" x14ac:dyDescent="0.3">
      <c r="A11" s="880" t="s">
        <v>3354</v>
      </c>
      <c r="B11" s="874">
        <v>259598.33000000002</v>
      </c>
      <c r="C11" s="875">
        <v>1</v>
      </c>
      <c r="D11" s="875">
        <v>0.99806613830079227</v>
      </c>
      <c r="E11" s="874">
        <v>260101.33000000002</v>
      </c>
      <c r="F11" s="875">
        <v>1.0019376087665894</v>
      </c>
      <c r="G11" s="875">
        <v>1</v>
      </c>
      <c r="H11" s="874">
        <v>238207</v>
      </c>
      <c r="I11" s="875">
        <v>0.91759835280912627</v>
      </c>
      <c r="J11" s="876">
        <v>0.9158238444993726</v>
      </c>
    </row>
    <row r="12" spans="1:28" ht="14.4" customHeight="1" thickBot="1" x14ac:dyDescent="0.35">
      <c r="A12" s="881" t="s">
        <v>3355</v>
      </c>
      <c r="B12" s="877">
        <v>956652.54999999946</v>
      </c>
      <c r="C12" s="878">
        <v>1</v>
      </c>
      <c r="D12" s="878">
        <v>0.94949444431354257</v>
      </c>
      <c r="E12" s="877">
        <v>1007538.8599999993</v>
      </c>
      <c r="F12" s="878">
        <v>1.0531920497154372</v>
      </c>
      <c r="G12" s="878">
        <v>1</v>
      </c>
      <c r="H12" s="877">
        <v>1124330.2700000003</v>
      </c>
      <c r="I12" s="878">
        <v>1.1752754644306347</v>
      </c>
      <c r="J12" s="879">
        <v>1.115917524014906</v>
      </c>
    </row>
    <row r="13" spans="1:28" ht="14.4" customHeight="1" x14ac:dyDescent="0.3">
      <c r="A13" s="804" t="s">
        <v>301</v>
      </c>
    </row>
    <row r="14" spans="1:28" ht="14.4" customHeight="1" x14ac:dyDescent="0.3">
      <c r="A14" s="805" t="s">
        <v>1840</v>
      </c>
    </row>
    <row r="15" spans="1:28" ht="14.4" customHeight="1" x14ac:dyDescent="0.3">
      <c r="A15" s="804" t="s">
        <v>3356</v>
      </c>
    </row>
    <row r="16" spans="1:28" ht="14.4" customHeight="1" x14ac:dyDescent="0.3">
      <c r="A16" s="804" t="s">
        <v>3357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3361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8386</v>
      </c>
      <c r="C3" s="404">
        <f t="shared" si="0"/>
        <v>8717</v>
      </c>
      <c r="D3" s="438">
        <f t="shared" si="0"/>
        <v>9050</v>
      </c>
      <c r="E3" s="346">
        <f t="shared" si="0"/>
        <v>1216250.8800000004</v>
      </c>
      <c r="F3" s="344">
        <f t="shared" si="0"/>
        <v>1267640.19</v>
      </c>
      <c r="G3" s="405">
        <f t="shared" si="0"/>
        <v>1362537.2700000003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2">
        <v>2018</v>
      </c>
      <c r="E5" s="866">
        <v>2015</v>
      </c>
      <c r="F5" s="867">
        <v>2017</v>
      </c>
      <c r="G5" s="882">
        <v>2018</v>
      </c>
    </row>
    <row r="6" spans="1:7" ht="14.4" customHeight="1" x14ac:dyDescent="0.3">
      <c r="A6" s="856" t="s">
        <v>3358</v>
      </c>
      <c r="B6" s="225">
        <v>780</v>
      </c>
      <c r="C6" s="225">
        <v>454</v>
      </c>
      <c r="D6" s="225"/>
      <c r="E6" s="883">
        <v>63707.98</v>
      </c>
      <c r="F6" s="883">
        <v>64575.98</v>
      </c>
      <c r="G6" s="884"/>
    </row>
    <row r="7" spans="1:7" ht="14.4" customHeight="1" x14ac:dyDescent="0.3">
      <c r="A7" s="857" t="s">
        <v>3354</v>
      </c>
      <c r="B7" s="849">
        <v>626</v>
      </c>
      <c r="C7" s="849">
        <v>652</v>
      </c>
      <c r="D7" s="849">
        <v>572</v>
      </c>
      <c r="E7" s="885">
        <v>259598.33000000002</v>
      </c>
      <c r="F7" s="885">
        <v>260101.33000000002</v>
      </c>
      <c r="G7" s="886">
        <v>238207</v>
      </c>
    </row>
    <row r="8" spans="1:7" ht="14.4" customHeight="1" x14ac:dyDescent="0.3">
      <c r="A8" s="857" t="s">
        <v>1842</v>
      </c>
      <c r="B8" s="849">
        <v>95</v>
      </c>
      <c r="C8" s="849">
        <v>94</v>
      </c>
      <c r="D8" s="849">
        <v>84</v>
      </c>
      <c r="E8" s="885">
        <v>12102.99</v>
      </c>
      <c r="F8" s="885">
        <v>14955</v>
      </c>
      <c r="G8" s="886">
        <v>14130.66</v>
      </c>
    </row>
    <row r="9" spans="1:7" ht="14.4" customHeight="1" x14ac:dyDescent="0.3">
      <c r="A9" s="857" t="s">
        <v>1843</v>
      </c>
      <c r="B9" s="849">
        <v>364</v>
      </c>
      <c r="C9" s="849">
        <v>785</v>
      </c>
      <c r="D9" s="849">
        <v>777</v>
      </c>
      <c r="E9" s="885">
        <v>44767.320000000007</v>
      </c>
      <c r="F9" s="885">
        <v>88638.99</v>
      </c>
      <c r="G9" s="886">
        <v>86434.33</v>
      </c>
    </row>
    <row r="10" spans="1:7" ht="14.4" customHeight="1" x14ac:dyDescent="0.3">
      <c r="A10" s="857" t="s">
        <v>1844</v>
      </c>
      <c r="B10" s="849">
        <v>877</v>
      </c>
      <c r="C10" s="849">
        <v>849</v>
      </c>
      <c r="D10" s="849">
        <v>803</v>
      </c>
      <c r="E10" s="885">
        <v>101226.65000000001</v>
      </c>
      <c r="F10" s="885">
        <v>95952.300000000017</v>
      </c>
      <c r="G10" s="886">
        <v>99294.99</v>
      </c>
    </row>
    <row r="11" spans="1:7" ht="14.4" customHeight="1" x14ac:dyDescent="0.3">
      <c r="A11" s="857" t="s">
        <v>1845</v>
      </c>
      <c r="B11" s="849">
        <v>452</v>
      </c>
      <c r="C11" s="849">
        <v>243</v>
      </c>
      <c r="D11" s="849">
        <v>375</v>
      </c>
      <c r="E11" s="885">
        <v>92459.67</v>
      </c>
      <c r="F11" s="885">
        <v>49781.990000000005</v>
      </c>
      <c r="G11" s="886">
        <v>77090.990000000005</v>
      </c>
    </row>
    <row r="12" spans="1:7" ht="14.4" customHeight="1" x14ac:dyDescent="0.3">
      <c r="A12" s="857" t="s">
        <v>1846</v>
      </c>
      <c r="B12" s="849"/>
      <c r="C12" s="849">
        <v>148</v>
      </c>
      <c r="D12" s="849">
        <v>907</v>
      </c>
      <c r="E12" s="885"/>
      <c r="F12" s="885">
        <v>12682.32</v>
      </c>
      <c r="G12" s="886">
        <v>71149.67</v>
      </c>
    </row>
    <row r="13" spans="1:7" ht="14.4" customHeight="1" x14ac:dyDescent="0.3">
      <c r="A13" s="857" t="s">
        <v>1847</v>
      </c>
      <c r="B13" s="849">
        <v>1102</v>
      </c>
      <c r="C13" s="849">
        <v>1315</v>
      </c>
      <c r="D13" s="849">
        <v>1230</v>
      </c>
      <c r="E13" s="885">
        <v>113388.68</v>
      </c>
      <c r="F13" s="885">
        <v>163058</v>
      </c>
      <c r="G13" s="886">
        <v>212017.65999999997</v>
      </c>
    </row>
    <row r="14" spans="1:7" ht="14.4" customHeight="1" x14ac:dyDescent="0.3">
      <c r="A14" s="857" t="s">
        <v>1848</v>
      </c>
      <c r="B14" s="849">
        <v>1620</v>
      </c>
      <c r="C14" s="849">
        <v>1521</v>
      </c>
      <c r="D14" s="849">
        <v>1620</v>
      </c>
      <c r="E14" s="885">
        <v>250052.99</v>
      </c>
      <c r="F14" s="885">
        <v>230313.34</v>
      </c>
      <c r="G14" s="886">
        <v>258832</v>
      </c>
    </row>
    <row r="15" spans="1:7" ht="14.4" customHeight="1" x14ac:dyDescent="0.3">
      <c r="A15" s="857" t="s">
        <v>1849</v>
      </c>
      <c r="B15" s="849">
        <v>957</v>
      </c>
      <c r="C15" s="849">
        <v>962</v>
      </c>
      <c r="D15" s="849">
        <v>963</v>
      </c>
      <c r="E15" s="885">
        <v>102598.3</v>
      </c>
      <c r="F15" s="885">
        <v>88890.32</v>
      </c>
      <c r="G15" s="886">
        <v>90943.310000000012</v>
      </c>
    </row>
    <row r="16" spans="1:7" ht="14.4" customHeight="1" x14ac:dyDescent="0.3">
      <c r="A16" s="857" t="s">
        <v>1850</v>
      </c>
      <c r="B16" s="849">
        <v>719</v>
      </c>
      <c r="C16" s="849">
        <v>938</v>
      </c>
      <c r="D16" s="849">
        <v>1065</v>
      </c>
      <c r="E16" s="885">
        <v>79855.310000000012</v>
      </c>
      <c r="F16" s="885">
        <v>102225.32999999999</v>
      </c>
      <c r="G16" s="886">
        <v>130208.01</v>
      </c>
    </row>
    <row r="17" spans="1:7" ht="14.4" customHeight="1" x14ac:dyDescent="0.3">
      <c r="A17" s="857" t="s">
        <v>1851</v>
      </c>
      <c r="B17" s="849">
        <v>10</v>
      </c>
      <c r="C17" s="849">
        <v>11</v>
      </c>
      <c r="D17" s="849">
        <v>15</v>
      </c>
      <c r="E17" s="885">
        <v>1179</v>
      </c>
      <c r="F17" s="885">
        <v>577.66999999999996</v>
      </c>
      <c r="G17" s="886">
        <v>2445</v>
      </c>
    </row>
    <row r="18" spans="1:7" ht="14.4" customHeight="1" x14ac:dyDescent="0.3">
      <c r="A18" s="857" t="s">
        <v>3359</v>
      </c>
      <c r="B18" s="849"/>
      <c r="C18" s="849">
        <v>3</v>
      </c>
      <c r="D18" s="849">
        <v>4</v>
      </c>
      <c r="E18" s="885"/>
      <c r="F18" s="885">
        <v>443.33</v>
      </c>
      <c r="G18" s="886">
        <v>481.33</v>
      </c>
    </row>
    <row r="19" spans="1:7" ht="14.4" customHeight="1" x14ac:dyDescent="0.3">
      <c r="A19" s="857" t="s">
        <v>1852</v>
      </c>
      <c r="B19" s="849"/>
      <c r="C19" s="849"/>
      <c r="D19" s="849">
        <v>36</v>
      </c>
      <c r="E19" s="885"/>
      <c r="F19" s="885"/>
      <c r="G19" s="886">
        <v>4897</v>
      </c>
    </row>
    <row r="20" spans="1:7" ht="14.4" customHeight="1" x14ac:dyDescent="0.3">
      <c r="A20" s="857" t="s">
        <v>3360</v>
      </c>
      <c r="B20" s="849">
        <v>49</v>
      </c>
      <c r="C20" s="849">
        <v>37</v>
      </c>
      <c r="D20" s="849">
        <v>42</v>
      </c>
      <c r="E20" s="885">
        <v>10535.34</v>
      </c>
      <c r="F20" s="885">
        <v>7686.99</v>
      </c>
      <c r="G20" s="886">
        <v>8622.33</v>
      </c>
    </row>
    <row r="21" spans="1:7" ht="14.4" customHeight="1" thickBot="1" x14ac:dyDescent="0.35">
      <c r="A21" s="889" t="s">
        <v>1853</v>
      </c>
      <c r="B21" s="851">
        <v>735</v>
      </c>
      <c r="C21" s="851">
        <v>705</v>
      </c>
      <c r="D21" s="851">
        <v>557</v>
      </c>
      <c r="E21" s="887">
        <v>84778.32</v>
      </c>
      <c r="F21" s="887">
        <v>87757.3</v>
      </c>
      <c r="G21" s="888">
        <v>67782.990000000005</v>
      </c>
    </row>
    <row r="22" spans="1:7" ht="14.4" customHeight="1" x14ac:dyDescent="0.3">
      <c r="A22" s="804" t="s">
        <v>301</v>
      </c>
    </row>
    <row r="23" spans="1:7" ht="14.4" customHeight="1" x14ac:dyDescent="0.3">
      <c r="A23" s="805" t="s">
        <v>1840</v>
      </c>
    </row>
    <row r="24" spans="1:7" ht="14.4" customHeight="1" x14ac:dyDescent="0.3">
      <c r="A24" s="804" t="s">
        <v>3356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3452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8445.2999999999993</v>
      </c>
      <c r="H3" s="208">
        <f t="shared" si="0"/>
        <v>1344020.4</v>
      </c>
      <c r="I3" s="78"/>
      <c r="J3" s="78"/>
      <c r="K3" s="208">
        <f t="shared" si="0"/>
        <v>8768.4</v>
      </c>
      <c r="L3" s="208">
        <f t="shared" si="0"/>
        <v>1367804.1400000001</v>
      </c>
      <c r="M3" s="78"/>
      <c r="N3" s="78"/>
      <c r="O3" s="208">
        <f t="shared" si="0"/>
        <v>9104.2999999999993</v>
      </c>
      <c r="P3" s="208">
        <f t="shared" si="0"/>
        <v>1458165.74</v>
      </c>
      <c r="Q3" s="79">
        <f>IF(L3=0,0,P3/L3)</f>
        <v>1.0660632596125932</v>
      </c>
      <c r="R3" s="209">
        <f>IF(O3=0,0,P3/O3)</f>
        <v>160.16231231396154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0"/>
      <c r="B5" s="890"/>
      <c r="C5" s="891"/>
      <c r="D5" s="892"/>
      <c r="E5" s="893"/>
      <c r="F5" s="894"/>
      <c r="G5" s="895" t="s">
        <v>90</v>
      </c>
      <c r="H5" s="896" t="s">
        <v>14</v>
      </c>
      <c r="I5" s="897"/>
      <c r="J5" s="897"/>
      <c r="K5" s="895" t="s">
        <v>90</v>
      </c>
      <c r="L5" s="896" t="s">
        <v>14</v>
      </c>
      <c r="M5" s="897"/>
      <c r="N5" s="897"/>
      <c r="O5" s="895" t="s">
        <v>90</v>
      </c>
      <c r="P5" s="896" t="s">
        <v>14</v>
      </c>
      <c r="Q5" s="898"/>
      <c r="R5" s="899"/>
    </row>
    <row r="6" spans="1:18" ht="14.4" customHeight="1" x14ac:dyDescent="0.3">
      <c r="A6" s="824" t="s">
        <v>566</v>
      </c>
      <c r="B6" s="825" t="s">
        <v>3362</v>
      </c>
      <c r="C6" s="825" t="s">
        <v>589</v>
      </c>
      <c r="D6" s="825" t="s">
        <v>3363</v>
      </c>
      <c r="E6" s="825" t="s">
        <v>3364</v>
      </c>
      <c r="F6" s="825" t="s">
        <v>3365</v>
      </c>
      <c r="G6" s="225">
        <v>13.7</v>
      </c>
      <c r="H6" s="225">
        <v>2068.6999999999994</v>
      </c>
      <c r="I6" s="825">
        <v>1.0378787878787876</v>
      </c>
      <c r="J6" s="825">
        <v>150.99999999999997</v>
      </c>
      <c r="K6" s="225">
        <v>13.2</v>
      </c>
      <c r="L6" s="225">
        <v>1993.2</v>
      </c>
      <c r="M6" s="825">
        <v>1</v>
      </c>
      <c r="N6" s="825">
        <v>151</v>
      </c>
      <c r="O6" s="225">
        <v>11.2</v>
      </c>
      <c r="P6" s="225">
        <v>780.64000000000021</v>
      </c>
      <c r="Q6" s="830">
        <v>0.39165161549267519</v>
      </c>
      <c r="R6" s="848">
        <v>69.700000000000017</v>
      </c>
    </row>
    <row r="7" spans="1:18" ht="14.4" customHeight="1" x14ac:dyDescent="0.3">
      <c r="A7" s="831" t="s">
        <v>566</v>
      </c>
      <c r="B7" s="832" t="s">
        <v>3362</v>
      </c>
      <c r="C7" s="832" t="s">
        <v>589</v>
      </c>
      <c r="D7" s="832" t="s">
        <v>3363</v>
      </c>
      <c r="E7" s="832" t="s">
        <v>3366</v>
      </c>
      <c r="F7" s="832" t="s">
        <v>949</v>
      </c>
      <c r="G7" s="849">
        <v>0.2</v>
      </c>
      <c r="H7" s="849">
        <v>26.12</v>
      </c>
      <c r="I7" s="832"/>
      <c r="J7" s="832">
        <v>130.6</v>
      </c>
      <c r="K7" s="849"/>
      <c r="L7" s="849"/>
      <c r="M7" s="832"/>
      <c r="N7" s="832"/>
      <c r="O7" s="849">
        <v>0.2</v>
      </c>
      <c r="P7" s="849">
        <v>27.64</v>
      </c>
      <c r="Q7" s="837"/>
      <c r="R7" s="850">
        <v>138.19999999999999</v>
      </c>
    </row>
    <row r="8" spans="1:18" ht="14.4" customHeight="1" x14ac:dyDescent="0.3">
      <c r="A8" s="831" t="s">
        <v>566</v>
      </c>
      <c r="B8" s="832" t="s">
        <v>3362</v>
      </c>
      <c r="C8" s="832" t="s">
        <v>589</v>
      </c>
      <c r="D8" s="832" t="s">
        <v>3363</v>
      </c>
      <c r="E8" s="832" t="s">
        <v>3367</v>
      </c>
      <c r="F8" s="832" t="s">
        <v>3368</v>
      </c>
      <c r="G8" s="849"/>
      <c r="H8" s="849"/>
      <c r="I8" s="832"/>
      <c r="J8" s="832"/>
      <c r="K8" s="849">
        <v>3.4000000000000004</v>
      </c>
      <c r="L8" s="849">
        <v>862.18000000000006</v>
      </c>
      <c r="M8" s="832">
        <v>1</v>
      </c>
      <c r="N8" s="832">
        <v>253.58235294117645</v>
      </c>
      <c r="O8" s="849">
        <v>8.8000000000000007</v>
      </c>
      <c r="P8" s="849">
        <v>3078.7799999999997</v>
      </c>
      <c r="Q8" s="837">
        <v>3.5709248648774032</v>
      </c>
      <c r="R8" s="850">
        <v>349.86136363636359</v>
      </c>
    </row>
    <row r="9" spans="1:18" ht="14.4" customHeight="1" x14ac:dyDescent="0.3">
      <c r="A9" s="831" t="s">
        <v>566</v>
      </c>
      <c r="B9" s="832" t="s">
        <v>3362</v>
      </c>
      <c r="C9" s="832" t="s">
        <v>589</v>
      </c>
      <c r="D9" s="832" t="s">
        <v>3363</v>
      </c>
      <c r="E9" s="832" t="s">
        <v>3369</v>
      </c>
      <c r="F9" s="832" t="s">
        <v>1526</v>
      </c>
      <c r="G9" s="849">
        <v>0.2</v>
      </c>
      <c r="H9" s="849">
        <v>12.28</v>
      </c>
      <c r="I9" s="832"/>
      <c r="J9" s="832">
        <v>61.399999999999991</v>
      </c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566</v>
      </c>
      <c r="B10" s="832" t="s">
        <v>3362</v>
      </c>
      <c r="C10" s="832" t="s">
        <v>589</v>
      </c>
      <c r="D10" s="832" t="s">
        <v>3363</v>
      </c>
      <c r="E10" s="832" t="s">
        <v>3370</v>
      </c>
      <c r="F10" s="832" t="s">
        <v>648</v>
      </c>
      <c r="G10" s="849"/>
      <c r="H10" s="849"/>
      <c r="I10" s="832"/>
      <c r="J10" s="832"/>
      <c r="K10" s="849"/>
      <c r="L10" s="849"/>
      <c r="M10" s="832"/>
      <c r="N10" s="832"/>
      <c r="O10" s="849">
        <v>2.6000000000000005</v>
      </c>
      <c r="P10" s="849">
        <v>214.19</v>
      </c>
      <c r="Q10" s="837"/>
      <c r="R10" s="850">
        <v>82.380769230769218</v>
      </c>
    </row>
    <row r="11" spans="1:18" ht="14.4" customHeight="1" x14ac:dyDescent="0.3">
      <c r="A11" s="831" t="s">
        <v>566</v>
      </c>
      <c r="B11" s="832" t="s">
        <v>3362</v>
      </c>
      <c r="C11" s="832" t="s">
        <v>589</v>
      </c>
      <c r="D11" s="832" t="s">
        <v>3363</v>
      </c>
      <c r="E11" s="832" t="s">
        <v>3371</v>
      </c>
      <c r="F11" s="832" t="s">
        <v>3372</v>
      </c>
      <c r="G11" s="849"/>
      <c r="H11" s="849"/>
      <c r="I11" s="832"/>
      <c r="J11" s="832"/>
      <c r="K11" s="849"/>
      <c r="L11" s="849"/>
      <c r="M11" s="832"/>
      <c r="N11" s="832"/>
      <c r="O11" s="849">
        <v>0.2</v>
      </c>
      <c r="P11" s="849">
        <v>7.8</v>
      </c>
      <c r="Q11" s="837"/>
      <c r="R11" s="850">
        <v>39</v>
      </c>
    </row>
    <row r="12" spans="1:18" ht="14.4" customHeight="1" x14ac:dyDescent="0.3">
      <c r="A12" s="831" t="s">
        <v>566</v>
      </c>
      <c r="B12" s="832" t="s">
        <v>3362</v>
      </c>
      <c r="C12" s="832" t="s">
        <v>589</v>
      </c>
      <c r="D12" s="832" t="s">
        <v>3363</v>
      </c>
      <c r="E12" s="832" t="s">
        <v>3373</v>
      </c>
      <c r="F12" s="832" t="s">
        <v>3374</v>
      </c>
      <c r="G12" s="849">
        <v>0.2</v>
      </c>
      <c r="H12" s="849">
        <v>35.4</v>
      </c>
      <c r="I12" s="832"/>
      <c r="J12" s="832">
        <v>176.99999999999997</v>
      </c>
      <c r="K12" s="849"/>
      <c r="L12" s="849"/>
      <c r="M12" s="832"/>
      <c r="N12" s="832"/>
      <c r="O12" s="849">
        <v>0.2</v>
      </c>
      <c r="P12" s="849">
        <v>35.4</v>
      </c>
      <c r="Q12" s="837"/>
      <c r="R12" s="850">
        <v>176.99999999999997</v>
      </c>
    </row>
    <row r="13" spans="1:18" ht="14.4" customHeight="1" x14ac:dyDescent="0.3">
      <c r="A13" s="831" t="s">
        <v>566</v>
      </c>
      <c r="B13" s="832" t="s">
        <v>3362</v>
      </c>
      <c r="C13" s="832" t="s">
        <v>589</v>
      </c>
      <c r="D13" s="832" t="s">
        <v>3363</v>
      </c>
      <c r="E13" s="832" t="s">
        <v>3375</v>
      </c>
      <c r="F13" s="832"/>
      <c r="G13" s="849">
        <v>2</v>
      </c>
      <c r="H13" s="849">
        <v>208.88</v>
      </c>
      <c r="I13" s="832"/>
      <c r="J13" s="832">
        <v>104.44</v>
      </c>
      <c r="K13" s="849"/>
      <c r="L13" s="849"/>
      <c r="M13" s="832"/>
      <c r="N13" s="832"/>
      <c r="O13" s="849"/>
      <c r="P13" s="849"/>
      <c r="Q13" s="837"/>
      <c r="R13" s="850"/>
    </row>
    <row r="14" spans="1:18" ht="14.4" customHeight="1" x14ac:dyDescent="0.3">
      <c r="A14" s="831" t="s">
        <v>566</v>
      </c>
      <c r="B14" s="832" t="s">
        <v>3362</v>
      </c>
      <c r="C14" s="832" t="s">
        <v>589</v>
      </c>
      <c r="D14" s="832" t="s">
        <v>3363</v>
      </c>
      <c r="E14" s="832" t="s">
        <v>3376</v>
      </c>
      <c r="F14" s="832"/>
      <c r="G14" s="849"/>
      <c r="H14" s="849"/>
      <c r="I14" s="832"/>
      <c r="J14" s="832"/>
      <c r="K14" s="849">
        <v>0.8</v>
      </c>
      <c r="L14" s="849">
        <v>168.01999999999998</v>
      </c>
      <c r="M14" s="832">
        <v>1</v>
      </c>
      <c r="N14" s="832">
        <v>210.02499999999998</v>
      </c>
      <c r="O14" s="849">
        <v>0.1</v>
      </c>
      <c r="P14" s="849">
        <v>21</v>
      </c>
      <c r="Q14" s="837">
        <v>0.12498512081895014</v>
      </c>
      <c r="R14" s="850">
        <v>210</v>
      </c>
    </row>
    <row r="15" spans="1:18" ht="14.4" customHeight="1" x14ac:dyDescent="0.3">
      <c r="A15" s="831" t="s">
        <v>566</v>
      </c>
      <c r="B15" s="832" t="s">
        <v>3362</v>
      </c>
      <c r="C15" s="832" t="s">
        <v>589</v>
      </c>
      <c r="D15" s="832" t="s">
        <v>3363</v>
      </c>
      <c r="E15" s="832" t="s">
        <v>3377</v>
      </c>
      <c r="F15" s="832" t="s">
        <v>3378</v>
      </c>
      <c r="G15" s="849">
        <v>4</v>
      </c>
      <c r="H15" s="849">
        <v>11974</v>
      </c>
      <c r="I15" s="832"/>
      <c r="J15" s="832">
        <v>2993.5</v>
      </c>
      <c r="K15" s="849"/>
      <c r="L15" s="849"/>
      <c r="M15" s="832"/>
      <c r="N15" s="832"/>
      <c r="O15" s="849"/>
      <c r="P15" s="849"/>
      <c r="Q15" s="837"/>
      <c r="R15" s="850"/>
    </row>
    <row r="16" spans="1:18" ht="14.4" customHeight="1" x14ac:dyDescent="0.3">
      <c r="A16" s="831" t="s">
        <v>566</v>
      </c>
      <c r="B16" s="832" t="s">
        <v>3362</v>
      </c>
      <c r="C16" s="832" t="s">
        <v>589</v>
      </c>
      <c r="D16" s="832" t="s">
        <v>3379</v>
      </c>
      <c r="E16" s="832" t="s">
        <v>3380</v>
      </c>
      <c r="F16" s="832" t="s">
        <v>3381</v>
      </c>
      <c r="G16" s="849">
        <v>66</v>
      </c>
      <c r="H16" s="849">
        <v>5478</v>
      </c>
      <c r="I16" s="832">
        <v>0.91666666666666663</v>
      </c>
      <c r="J16" s="832">
        <v>83</v>
      </c>
      <c r="K16" s="849">
        <v>72</v>
      </c>
      <c r="L16" s="849">
        <v>5976</v>
      </c>
      <c r="M16" s="832">
        <v>1</v>
      </c>
      <c r="N16" s="832">
        <v>83</v>
      </c>
      <c r="O16" s="849">
        <v>55</v>
      </c>
      <c r="P16" s="849">
        <v>4565</v>
      </c>
      <c r="Q16" s="837">
        <v>0.76388888888888884</v>
      </c>
      <c r="R16" s="850">
        <v>83</v>
      </c>
    </row>
    <row r="17" spans="1:18" ht="14.4" customHeight="1" x14ac:dyDescent="0.3">
      <c r="A17" s="831" t="s">
        <v>566</v>
      </c>
      <c r="B17" s="832" t="s">
        <v>3362</v>
      </c>
      <c r="C17" s="832" t="s">
        <v>589</v>
      </c>
      <c r="D17" s="832" t="s">
        <v>3379</v>
      </c>
      <c r="E17" s="832" t="s">
        <v>3382</v>
      </c>
      <c r="F17" s="832" t="s">
        <v>3383</v>
      </c>
      <c r="G17" s="849">
        <v>197</v>
      </c>
      <c r="H17" s="849">
        <v>7289</v>
      </c>
      <c r="I17" s="832">
        <v>1.1939393939393939</v>
      </c>
      <c r="J17" s="832">
        <v>37</v>
      </c>
      <c r="K17" s="849">
        <v>165</v>
      </c>
      <c r="L17" s="849">
        <v>6105</v>
      </c>
      <c r="M17" s="832">
        <v>1</v>
      </c>
      <c r="N17" s="832">
        <v>37</v>
      </c>
      <c r="O17" s="849">
        <v>264</v>
      </c>
      <c r="P17" s="849">
        <v>9768</v>
      </c>
      <c r="Q17" s="837">
        <v>1.6</v>
      </c>
      <c r="R17" s="850">
        <v>37</v>
      </c>
    </row>
    <row r="18" spans="1:18" ht="14.4" customHeight="1" x14ac:dyDescent="0.3">
      <c r="A18" s="831" t="s">
        <v>566</v>
      </c>
      <c r="B18" s="832" t="s">
        <v>3362</v>
      </c>
      <c r="C18" s="832" t="s">
        <v>589</v>
      </c>
      <c r="D18" s="832" t="s">
        <v>3379</v>
      </c>
      <c r="E18" s="832" t="s">
        <v>3382</v>
      </c>
      <c r="F18" s="832" t="s">
        <v>3384</v>
      </c>
      <c r="G18" s="849">
        <v>13</v>
      </c>
      <c r="H18" s="849">
        <v>481</v>
      </c>
      <c r="I18" s="832">
        <v>2.1666666666666665</v>
      </c>
      <c r="J18" s="832">
        <v>37</v>
      </c>
      <c r="K18" s="849">
        <v>6</v>
      </c>
      <c r="L18" s="849">
        <v>222</v>
      </c>
      <c r="M18" s="832">
        <v>1</v>
      </c>
      <c r="N18" s="832">
        <v>37</v>
      </c>
      <c r="O18" s="849">
        <v>14</v>
      </c>
      <c r="P18" s="849">
        <v>518</v>
      </c>
      <c r="Q18" s="837">
        <v>2.3333333333333335</v>
      </c>
      <c r="R18" s="850">
        <v>37</v>
      </c>
    </row>
    <row r="19" spans="1:18" ht="14.4" customHeight="1" x14ac:dyDescent="0.3">
      <c r="A19" s="831" t="s">
        <v>566</v>
      </c>
      <c r="B19" s="832" t="s">
        <v>3362</v>
      </c>
      <c r="C19" s="832" t="s">
        <v>589</v>
      </c>
      <c r="D19" s="832" t="s">
        <v>3379</v>
      </c>
      <c r="E19" s="832" t="s">
        <v>3385</v>
      </c>
      <c r="F19" s="832" t="s">
        <v>3386</v>
      </c>
      <c r="G19" s="849">
        <v>3</v>
      </c>
      <c r="H19" s="849">
        <v>15</v>
      </c>
      <c r="I19" s="832">
        <v>1.5</v>
      </c>
      <c r="J19" s="832">
        <v>5</v>
      </c>
      <c r="K19" s="849">
        <v>2</v>
      </c>
      <c r="L19" s="849">
        <v>10</v>
      </c>
      <c r="M19" s="832">
        <v>1</v>
      </c>
      <c r="N19" s="832">
        <v>5</v>
      </c>
      <c r="O19" s="849">
        <v>3</v>
      </c>
      <c r="P19" s="849">
        <v>15</v>
      </c>
      <c r="Q19" s="837">
        <v>1.5</v>
      </c>
      <c r="R19" s="850">
        <v>5</v>
      </c>
    </row>
    <row r="20" spans="1:18" ht="14.4" customHeight="1" x14ac:dyDescent="0.3">
      <c r="A20" s="831" t="s">
        <v>566</v>
      </c>
      <c r="B20" s="832" t="s">
        <v>3362</v>
      </c>
      <c r="C20" s="832" t="s">
        <v>589</v>
      </c>
      <c r="D20" s="832" t="s">
        <v>3379</v>
      </c>
      <c r="E20" s="832" t="s">
        <v>3387</v>
      </c>
      <c r="F20" s="832" t="s">
        <v>3388</v>
      </c>
      <c r="G20" s="849">
        <v>1</v>
      </c>
      <c r="H20" s="849">
        <v>5</v>
      </c>
      <c r="I20" s="832">
        <v>1</v>
      </c>
      <c r="J20" s="832">
        <v>5</v>
      </c>
      <c r="K20" s="849">
        <v>1</v>
      </c>
      <c r="L20" s="849">
        <v>5</v>
      </c>
      <c r="M20" s="832">
        <v>1</v>
      </c>
      <c r="N20" s="832">
        <v>5</v>
      </c>
      <c r="O20" s="849">
        <v>1</v>
      </c>
      <c r="P20" s="849">
        <v>5</v>
      </c>
      <c r="Q20" s="837">
        <v>1</v>
      </c>
      <c r="R20" s="850">
        <v>5</v>
      </c>
    </row>
    <row r="21" spans="1:18" ht="14.4" customHeight="1" x14ac:dyDescent="0.3">
      <c r="A21" s="831" t="s">
        <v>566</v>
      </c>
      <c r="B21" s="832" t="s">
        <v>3362</v>
      </c>
      <c r="C21" s="832" t="s">
        <v>589</v>
      </c>
      <c r="D21" s="832" t="s">
        <v>3379</v>
      </c>
      <c r="E21" s="832" t="s">
        <v>3389</v>
      </c>
      <c r="F21" s="832" t="s">
        <v>3390</v>
      </c>
      <c r="G21" s="849">
        <v>1</v>
      </c>
      <c r="H21" s="849">
        <v>116</v>
      </c>
      <c r="I21" s="832">
        <v>0.5</v>
      </c>
      <c r="J21" s="832">
        <v>116</v>
      </c>
      <c r="K21" s="849">
        <v>2</v>
      </c>
      <c r="L21" s="849">
        <v>232</v>
      </c>
      <c r="M21" s="832">
        <v>1</v>
      </c>
      <c r="N21" s="832">
        <v>116</v>
      </c>
      <c r="O21" s="849">
        <v>2</v>
      </c>
      <c r="P21" s="849">
        <v>234</v>
      </c>
      <c r="Q21" s="837">
        <v>1.0086206896551724</v>
      </c>
      <c r="R21" s="850">
        <v>117</v>
      </c>
    </row>
    <row r="22" spans="1:18" ht="14.4" customHeight="1" x14ac:dyDescent="0.3">
      <c r="A22" s="831" t="s">
        <v>566</v>
      </c>
      <c r="B22" s="832" t="s">
        <v>3362</v>
      </c>
      <c r="C22" s="832" t="s">
        <v>589</v>
      </c>
      <c r="D22" s="832" t="s">
        <v>3379</v>
      </c>
      <c r="E22" s="832" t="s">
        <v>3389</v>
      </c>
      <c r="F22" s="832" t="s">
        <v>3391</v>
      </c>
      <c r="G22" s="849">
        <v>4</v>
      </c>
      <c r="H22" s="849">
        <v>464</v>
      </c>
      <c r="I22" s="832">
        <v>1</v>
      </c>
      <c r="J22" s="832">
        <v>116</v>
      </c>
      <c r="K22" s="849">
        <v>4</v>
      </c>
      <c r="L22" s="849">
        <v>464</v>
      </c>
      <c r="M22" s="832">
        <v>1</v>
      </c>
      <c r="N22" s="832">
        <v>116</v>
      </c>
      <c r="O22" s="849">
        <v>1</v>
      </c>
      <c r="P22" s="849">
        <v>117</v>
      </c>
      <c r="Q22" s="837">
        <v>0.25215517241379309</v>
      </c>
      <c r="R22" s="850">
        <v>117</v>
      </c>
    </row>
    <row r="23" spans="1:18" ht="14.4" customHeight="1" x14ac:dyDescent="0.3">
      <c r="A23" s="831" t="s">
        <v>566</v>
      </c>
      <c r="B23" s="832" t="s">
        <v>3362</v>
      </c>
      <c r="C23" s="832" t="s">
        <v>589</v>
      </c>
      <c r="D23" s="832" t="s">
        <v>3379</v>
      </c>
      <c r="E23" s="832" t="s">
        <v>3392</v>
      </c>
      <c r="F23" s="832" t="s">
        <v>3393</v>
      </c>
      <c r="G23" s="849"/>
      <c r="H23" s="849"/>
      <c r="I23" s="832"/>
      <c r="J23" s="832"/>
      <c r="K23" s="849">
        <v>3</v>
      </c>
      <c r="L23" s="849">
        <v>387</v>
      </c>
      <c r="M23" s="832">
        <v>1</v>
      </c>
      <c r="N23" s="832">
        <v>129</v>
      </c>
      <c r="O23" s="849">
        <v>7</v>
      </c>
      <c r="P23" s="849">
        <v>910</v>
      </c>
      <c r="Q23" s="837">
        <v>2.351421188630491</v>
      </c>
      <c r="R23" s="850">
        <v>130</v>
      </c>
    </row>
    <row r="24" spans="1:18" ht="14.4" customHeight="1" x14ac:dyDescent="0.3">
      <c r="A24" s="831" t="s">
        <v>566</v>
      </c>
      <c r="B24" s="832" t="s">
        <v>3362</v>
      </c>
      <c r="C24" s="832" t="s">
        <v>589</v>
      </c>
      <c r="D24" s="832" t="s">
        <v>3379</v>
      </c>
      <c r="E24" s="832" t="s">
        <v>3392</v>
      </c>
      <c r="F24" s="832" t="s">
        <v>3394</v>
      </c>
      <c r="G24" s="849"/>
      <c r="H24" s="849"/>
      <c r="I24" s="832"/>
      <c r="J24" s="832"/>
      <c r="K24" s="849">
        <v>1</v>
      </c>
      <c r="L24" s="849">
        <v>129</v>
      </c>
      <c r="M24" s="832">
        <v>1</v>
      </c>
      <c r="N24" s="832">
        <v>129</v>
      </c>
      <c r="O24" s="849">
        <v>3</v>
      </c>
      <c r="P24" s="849">
        <v>390</v>
      </c>
      <c r="Q24" s="837">
        <v>3.0232558139534884</v>
      </c>
      <c r="R24" s="850">
        <v>130</v>
      </c>
    </row>
    <row r="25" spans="1:18" ht="14.4" customHeight="1" x14ac:dyDescent="0.3">
      <c r="A25" s="831" t="s">
        <v>566</v>
      </c>
      <c r="B25" s="832" t="s">
        <v>3362</v>
      </c>
      <c r="C25" s="832" t="s">
        <v>589</v>
      </c>
      <c r="D25" s="832" t="s">
        <v>3379</v>
      </c>
      <c r="E25" s="832" t="s">
        <v>3395</v>
      </c>
      <c r="F25" s="832" t="s">
        <v>3396</v>
      </c>
      <c r="G25" s="849"/>
      <c r="H25" s="849"/>
      <c r="I25" s="832"/>
      <c r="J25" s="832"/>
      <c r="K25" s="849">
        <v>3</v>
      </c>
      <c r="L25" s="849">
        <v>291</v>
      </c>
      <c r="M25" s="832">
        <v>1</v>
      </c>
      <c r="N25" s="832">
        <v>97</v>
      </c>
      <c r="O25" s="849"/>
      <c r="P25" s="849"/>
      <c r="Q25" s="837"/>
      <c r="R25" s="850"/>
    </row>
    <row r="26" spans="1:18" ht="14.4" customHeight="1" x14ac:dyDescent="0.3">
      <c r="A26" s="831" t="s">
        <v>566</v>
      </c>
      <c r="B26" s="832" t="s">
        <v>3362</v>
      </c>
      <c r="C26" s="832" t="s">
        <v>589</v>
      </c>
      <c r="D26" s="832" t="s">
        <v>3379</v>
      </c>
      <c r="E26" s="832" t="s">
        <v>3397</v>
      </c>
      <c r="F26" s="832" t="s">
        <v>3398</v>
      </c>
      <c r="G26" s="849">
        <v>1762</v>
      </c>
      <c r="H26" s="849">
        <v>222012</v>
      </c>
      <c r="I26" s="832">
        <v>1.0202663578459756</v>
      </c>
      <c r="J26" s="832">
        <v>126</v>
      </c>
      <c r="K26" s="849">
        <v>1727</v>
      </c>
      <c r="L26" s="849">
        <v>217602</v>
      </c>
      <c r="M26" s="832">
        <v>1</v>
      </c>
      <c r="N26" s="832">
        <v>126</v>
      </c>
      <c r="O26" s="849">
        <v>1517</v>
      </c>
      <c r="P26" s="849">
        <v>192659</v>
      </c>
      <c r="Q26" s="837">
        <v>0.88537329620132166</v>
      </c>
      <c r="R26" s="850">
        <v>127</v>
      </c>
    </row>
    <row r="27" spans="1:18" ht="14.4" customHeight="1" x14ac:dyDescent="0.3">
      <c r="A27" s="831" t="s">
        <v>566</v>
      </c>
      <c r="B27" s="832" t="s">
        <v>3362</v>
      </c>
      <c r="C27" s="832" t="s">
        <v>589</v>
      </c>
      <c r="D27" s="832" t="s">
        <v>3379</v>
      </c>
      <c r="E27" s="832" t="s">
        <v>3397</v>
      </c>
      <c r="F27" s="832" t="s">
        <v>3399</v>
      </c>
      <c r="G27" s="849">
        <v>32</v>
      </c>
      <c r="H27" s="849">
        <v>4032</v>
      </c>
      <c r="I27" s="832">
        <v>0.76190476190476186</v>
      </c>
      <c r="J27" s="832">
        <v>126</v>
      </c>
      <c r="K27" s="849">
        <v>42</v>
      </c>
      <c r="L27" s="849">
        <v>5292</v>
      </c>
      <c r="M27" s="832">
        <v>1</v>
      </c>
      <c r="N27" s="832">
        <v>126</v>
      </c>
      <c r="O27" s="849">
        <v>30</v>
      </c>
      <c r="P27" s="849">
        <v>3810</v>
      </c>
      <c r="Q27" s="837">
        <v>0.71995464852607705</v>
      </c>
      <c r="R27" s="850">
        <v>127</v>
      </c>
    </row>
    <row r="28" spans="1:18" ht="14.4" customHeight="1" x14ac:dyDescent="0.3">
      <c r="A28" s="831" t="s">
        <v>566</v>
      </c>
      <c r="B28" s="832" t="s">
        <v>3362</v>
      </c>
      <c r="C28" s="832" t="s">
        <v>589</v>
      </c>
      <c r="D28" s="832" t="s">
        <v>3379</v>
      </c>
      <c r="E28" s="832" t="s">
        <v>3400</v>
      </c>
      <c r="F28" s="832" t="s">
        <v>3401</v>
      </c>
      <c r="G28" s="849">
        <v>1</v>
      </c>
      <c r="H28" s="849">
        <v>540</v>
      </c>
      <c r="I28" s="832"/>
      <c r="J28" s="832">
        <v>540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566</v>
      </c>
      <c r="B29" s="832" t="s">
        <v>3362</v>
      </c>
      <c r="C29" s="832" t="s">
        <v>589</v>
      </c>
      <c r="D29" s="832" t="s">
        <v>3379</v>
      </c>
      <c r="E29" s="832" t="s">
        <v>3402</v>
      </c>
      <c r="F29" s="832" t="s">
        <v>3403</v>
      </c>
      <c r="G29" s="849"/>
      <c r="H29" s="849"/>
      <c r="I29" s="832"/>
      <c r="J29" s="832"/>
      <c r="K29" s="849"/>
      <c r="L29" s="849"/>
      <c r="M29" s="832"/>
      <c r="N29" s="832"/>
      <c r="O29" s="849">
        <v>1</v>
      </c>
      <c r="P29" s="849">
        <v>847</v>
      </c>
      <c r="Q29" s="837"/>
      <c r="R29" s="850">
        <v>847</v>
      </c>
    </row>
    <row r="30" spans="1:18" ht="14.4" customHeight="1" x14ac:dyDescent="0.3">
      <c r="A30" s="831" t="s">
        <v>566</v>
      </c>
      <c r="B30" s="832" t="s">
        <v>3362</v>
      </c>
      <c r="C30" s="832" t="s">
        <v>589</v>
      </c>
      <c r="D30" s="832" t="s">
        <v>3379</v>
      </c>
      <c r="E30" s="832" t="s">
        <v>3402</v>
      </c>
      <c r="F30" s="832" t="s">
        <v>3404</v>
      </c>
      <c r="G30" s="849">
        <v>1</v>
      </c>
      <c r="H30" s="849">
        <v>844</v>
      </c>
      <c r="I30" s="832"/>
      <c r="J30" s="832">
        <v>844</v>
      </c>
      <c r="K30" s="849"/>
      <c r="L30" s="849"/>
      <c r="M30" s="832"/>
      <c r="N30" s="832"/>
      <c r="O30" s="849"/>
      <c r="P30" s="849"/>
      <c r="Q30" s="837"/>
      <c r="R30" s="850"/>
    </row>
    <row r="31" spans="1:18" ht="14.4" customHeight="1" x14ac:dyDescent="0.3">
      <c r="A31" s="831" t="s">
        <v>566</v>
      </c>
      <c r="B31" s="832" t="s">
        <v>3362</v>
      </c>
      <c r="C31" s="832" t="s">
        <v>589</v>
      </c>
      <c r="D31" s="832" t="s">
        <v>3379</v>
      </c>
      <c r="E31" s="832" t="s">
        <v>3405</v>
      </c>
      <c r="F31" s="832" t="s">
        <v>3406</v>
      </c>
      <c r="G31" s="849">
        <v>133</v>
      </c>
      <c r="H31" s="849">
        <v>223041</v>
      </c>
      <c r="I31" s="832">
        <v>1.0146621295799252</v>
      </c>
      <c r="J31" s="832">
        <v>1677</v>
      </c>
      <c r="K31" s="849">
        <v>131</v>
      </c>
      <c r="L31" s="849">
        <v>219818</v>
      </c>
      <c r="M31" s="832">
        <v>1</v>
      </c>
      <c r="N31" s="832">
        <v>1678</v>
      </c>
      <c r="O31" s="849">
        <v>113</v>
      </c>
      <c r="P31" s="849">
        <v>189840</v>
      </c>
      <c r="Q31" s="837">
        <v>0.86362354311293887</v>
      </c>
      <c r="R31" s="850">
        <v>1680</v>
      </c>
    </row>
    <row r="32" spans="1:18" ht="14.4" customHeight="1" x14ac:dyDescent="0.3">
      <c r="A32" s="831" t="s">
        <v>566</v>
      </c>
      <c r="B32" s="832" t="s">
        <v>3362</v>
      </c>
      <c r="C32" s="832" t="s">
        <v>589</v>
      </c>
      <c r="D32" s="832" t="s">
        <v>3379</v>
      </c>
      <c r="E32" s="832" t="s">
        <v>3405</v>
      </c>
      <c r="F32" s="832" t="s">
        <v>3407</v>
      </c>
      <c r="G32" s="849">
        <v>3</v>
      </c>
      <c r="H32" s="849">
        <v>5031</v>
      </c>
      <c r="I32" s="832">
        <v>2.9982121573301548</v>
      </c>
      <c r="J32" s="832">
        <v>1677</v>
      </c>
      <c r="K32" s="849">
        <v>1</v>
      </c>
      <c r="L32" s="849">
        <v>1678</v>
      </c>
      <c r="M32" s="832">
        <v>1</v>
      </c>
      <c r="N32" s="832">
        <v>1678</v>
      </c>
      <c r="O32" s="849"/>
      <c r="P32" s="849"/>
      <c r="Q32" s="837"/>
      <c r="R32" s="850"/>
    </row>
    <row r="33" spans="1:18" ht="14.4" customHeight="1" x14ac:dyDescent="0.3">
      <c r="A33" s="831" t="s">
        <v>566</v>
      </c>
      <c r="B33" s="832" t="s">
        <v>3362</v>
      </c>
      <c r="C33" s="832" t="s">
        <v>589</v>
      </c>
      <c r="D33" s="832" t="s">
        <v>3379</v>
      </c>
      <c r="E33" s="832" t="s">
        <v>3408</v>
      </c>
      <c r="F33" s="832" t="s">
        <v>3409</v>
      </c>
      <c r="G33" s="849">
        <v>18</v>
      </c>
      <c r="H33" s="849">
        <v>0</v>
      </c>
      <c r="I33" s="832"/>
      <c r="J33" s="832">
        <v>0</v>
      </c>
      <c r="K33" s="849">
        <v>21</v>
      </c>
      <c r="L33" s="849">
        <v>0</v>
      </c>
      <c r="M33" s="832"/>
      <c r="N33" s="832">
        <v>0</v>
      </c>
      <c r="O33" s="849">
        <v>19</v>
      </c>
      <c r="P33" s="849">
        <v>0</v>
      </c>
      <c r="Q33" s="837"/>
      <c r="R33" s="850">
        <v>0</v>
      </c>
    </row>
    <row r="34" spans="1:18" ht="14.4" customHeight="1" x14ac:dyDescent="0.3">
      <c r="A34" s="831" t="s">
        <v>566</v>
      </c>
      <c r="B34" s="832" t="s">
        <v>3362</v>
      </c>
      <c r="C34" s="832" t="s">
        <v>589</v>
      </c>
      <c r="D34" s="832" t="s">
        <v>3379</v>
      </c>
      <c r="E34" s="832" t="s">
        <v>3408</v>
      </c>
      <c r="F34" s="832" t="s">
        <v>3410</v>
      </c>
      <c r="G34" s="849">
        <v>2</v>
      </c>
      <c r="H34" s="849">
        <v>0</v>
      </c>
      <c r="I34" s="832"/>
      <c r="J34" s="832">
        <v>0</v>
      </c>
      <c r="K34" s="849"/>
      <c r="L34" s="849"/>
      <c r="M34" s="832"/>
      <c r="N34" s="832"/>
      <c r="O34" s="849"/>
      <c r="P34" s="849"/>
      <c r="Q34" s="837"/>
      <c r="R34" s="850"/>
    </row>
    <row r="35" spans="1:18" ht="14.4" customHeight="1" x14ac:dyDescent="0.3">
      <c r="A35" s="831" t="s">
        <v>566</v>
      </c>
      <c r="B35" s="832" t="s">
        <v>3362</v>
      </c>
      <c r="C35" s="832" t="s">
        <v>589</v>
      </c>
      <c r="D35" s="832" t="s">
        <v>3379</v>
      </c>
      <c r="E35" s="832" t="s">
        <v>3411</v>
      </c>
      <c r="F35" s="832" t="s">
        <v>3412</v>
      </c>
      <c r="G35" s="849">
        <v>52</v>
      </c>
      <c r="H35" s="849">
        <v>1733.2199999999991</v>
      </c>
      <c r="I35" s="832">
        <v>1.2380585020893597</v>
      </c>
      <c r="J35" s="832">
        <v>33.331153846153832</v>
      </c>
      <c r="K35" s="849">
        <v>42</v>
      </c>
      <c r="L35" s="849">
        <v>1399.95</v>
      </c>
      <c r="M35" s="832">
        <v>1</v>
      </c>
      <c r="N35" s="832">
        <v>33.332142857142856</v>
      </c>
      <c r="O35" s="849">
        <v>21</v>
      </c>
      <c r="P35" s="849">
        <v>699.98</v>
      </c>
      <c r="Q35" s="837">
        <v>0.50000357155612696</v>
      </c>
      <c r="R35" s="850">
        <v>33.332380952380952</v>
      </c>
    </row>
    <row r="36" spans="1:18" ht="14.4" customHeight="1" x14ac:dyDescent="0.3">
      <c r="A36" s="831" t="s">
        <v>566</v>
      </c>
      <c r="B36" s="832" t="s">
        <v>3362</v>
      </c>
      <c r="C36" s="832" t="s">
        <v>589</v>
      </c>
      <c r="D36" s="832" t="s">
        <v>3379</v>
      </c>
      <c r="E36" s="832" t="s">
        <v>3411</v>
      </c>
      <c r="F36" s="832" t="s">
        <v>3413</v>
      </c>
      <c r="G36" s="849">
        <v>3540</v>
      </c>
      <c r="H36" s="849">
        <v>118000</v>
      </c>
      <c r="I36" s="832">
        <v>0.94753818337979456</v>
      </c>
      <c r="J36" s="832">
        <v>33.333333333333336</v>
      </c>
      <c r="K36" s="849">
        <v>3736</v>
      </c>
      <c r="L36" s="849">
        <v>124533.24000000003</v>
      </c>
      <c r="M36" s="832">
        <v>1</v>
      </c>
      <c r="N36" s="832">
        <v>33.333308351177742</v>
      </c>
      <c r="O36" s="849">
        <v>3844</v>
      </c>
      <c r="P36" s="849">
        <v>128133.29000000001</v>
      </c>
      <c r="Q36" s="837">
        <v>1.0289083460769186</v>
      </c>
      <c r="R36" s="850">
        <v>33.333322060353801</v>
      </c>
    </row>
    <row r="37" spans="1:18" ht="14.4" customHeight="1" x14ac:dyDescent="0.3">
      <c r="A37" s="831" t="s">
        <v>566</v>
      </c>
      <c r="B37" s="832" t="s">
        <v>3362</v>
      </c>
      <c r="C37" s="832" t="s">
        <v>589</v>
      </c>
      <c r="D37" s="832" t="s">
        <v>3379</v>
      </c>
      <c r="E37" s="832" t="s">
        <v>3414</v>
      </c>
      <c r="F37" s="832" t="s">
        <v>3415</v>
      </c>
      <c r="G37" s="849">
        <v>1832</v>
      </c>
      <c r="H37" s="849">
        <v>459832</v>
      </c>
      <c r="I37" s="832">
        <v>0.94725956566701142</v>
      </c>
      <c r="J37" s="832">
        <v>251</v>
      </c>
      <c r="K37" s="849">
        <v>1934</v>
      </c>
      <c r="L37" s="849">
        <v>485434</v>
      </c>
      <c r="M37" s="832">
        <v>1</v>
      </c>
      <c r="N37" s="832">
        <v>251</v>
      </c>
      <c r="O37" s="849">
        <v>2048</v>
      </c>
      <c r="P37" s="849">
        <v>516096</v>
      </c>
      <c r="Q37" s="837">
        <v>1.0631640964580149</v>
      </c>
      <c r="R37" s="850">
        <v>252</v>
      </c>
    </row>
    <row r="38" spans="1:18" ht="14.4" customHeight="1" x14ac:dyDescent="0.3">
      <c r="A38" s="831" t="s">
        <v>566</v>
      </c>
      <c r="B38" s="832" t="s">
        <v>3362</v>
      </c>
      <c r="C38" s="832" t="s">
        <v>589</v>
      </c>
      <c r="D38" s="832" t="s">
        <v>3379</v>
      </c>
      <c r="E38" s="832" t="s">
        <v>3414</v>
      </c>
      <c r="F38" s="832" t="s">
        <v>3416</v>
      </c>
      <c r="G38" s="849">
        <v>47</v>
      </c>
      <c r="H38" s="849">
        <v>11797</v>
      </c>
      <c r="I38" s="832">
        <v>1.9583333333333333</v>
      </c>
      <c r="J38" s="832">
        <v>251</v>
      </c>
      <c r="K38" s="849">
        <v>24</v>
      </c>
      <c r="L38" s="849">
        <v>6024</v>
      </c>
      <c r="M38" s="832">
        <v>1</v>
      </c>
      <c r="N38" s="832">
        <v>251</v>
      </c>
      <c r="O38" s="849">
        <v>39</v>
      </c>
      <c r="P38" s="849">
        <v>9828</v>
      </c>
      <c r="Q38" s="837">
        <v>1.6314741035856575</v>
      </c>
      <c r="R38" s="850">
        <v>252</v>
      </c>
    </row>
    <row r="39" spans="1:18" ht="14.4" customHeight="1" x14ac:dyDescent="0.3">
      <c r="A39" s="831" t="s">
        <v>566</v>
      </c>
      <c r="B39" s="832" t="s">
        <v>3362</v>
      </c>
      <c r="C39" s="832" t="s">
        <v>589</v>
      </c>
      <c r="D39" s="832" t="s">
        <v>3379</v>
      </c>
      <c r="E39" s="832" t="s">
        <v>3417</v>
      </c>
      <c r="F39" s="832" t="s">
        <v>3418</v>
      </c>
      <c r="G39" s="849"/>
      <c r="H39" s="849"/>
      <c r="I39" s="832"/>
      <c r="J39" s="832"/>
      <c r="K39" s="849">
        <v>4</v>
      </c>
      <c r="L39" s="849">
        <v>464</v>
      </c>
      <c r="M39" s="832">
        <v>1</v>
      </c>
      <c r="N39" s="832">
        <v>116</v>
      </c>
      <c r="O39" s="849">
        <v>3</v>
      </c>
      <c r="P39" s="849">
        <v>348</v>
      </c>
      <c r="Q39" s="837">
        <v>0.75</v>
      </c>
      <c r="R39" s="850">
        <v>116</v>
      </c>
    </row>
    <row r="40" spans="1:18" ht="14.4" customHeight="1" x14ac:dyDescent="0.3">
      <c r="A40" s="831" t="s">
        <v>566</v>
      </c>
      <c r="B40" s="832" t="s">
        <v>3362</v>
      </c>
      <c r="C40" s="832" t="s">
        <v>589</v>
      </c>
      <c r="D40" s="832" t="s">
        <v>3379</v>
      </c>
      <c r="E40" s="832" t="s">
        <v>3417</v>
      </c>
      <c r="F40" s="832" t="s">
        <v>3419</v>
      </c>
      <c r="G40" s="849">
        <v>91</v>
      </c>
      <c r="H40" s="849">
        <v>10556</v>
      </c>
      <c r="I40" s="832">
        <v>0.79824561403508776</v>
      </c>
      <c r="J40" s="832">
        <v>116</v>
      </c>
      <c r="K40" s="849">
        <v>114</v>
      </c>
      <c r="L40" s="849">
        <v>13224</v>
      </c>
      <c r="M40" s="832">
        <v>1</v>
      </c>
      <c r="N40" s="832">
        <v>116</v>
      </c>
      <c r="O40" s="849">
        <v>105</v>
      </c>
      <c r="P40" s="849">
        <v>12180</v>
      </c>
      <c r="Q40" s="837">
        <v>0.92105263157894735</v>
      </c>
      <c r="R40" s="850">
        <v>116</v>
      </c>
    </row>
    <row r="41" spans="1:18" ht="14.4" customHeight="1" x14ac:dyDescent="0.3">
      <c r="A41" s="831" t="s">
        <v>566</v>
      </c>
      <c r="B41" s="832" t="s">
        <v>3362</v>
      </c>
      <c r="C41" s="832" t="s">
        <v>589</v>
      </c>
      <c r="D41" s="832" t="s">
        <v>3379</v>
      </c>
      <c r="E41" s="832" t="s">
        <v>3420</v>
      </c>
      <c r="F41" s="832" t="s">
        <v>3421</v>
      </c>
      <c r="G41" s="849">
        <v>4</v>
      </c>
      <c r="H41" s="849">
        <v>148</v>
      </c>
      <c r="I41" s="832">
        <v>0.66666666666666663</v>
      </c>
      <c r="J41" s="832">
        <v>37</v>
      </c>
      <c r="K41" s="849">
        <v>6</v>
      </c>
      <c r="L41" s="849">
        <v>222</v>
      </c>
      <c r="M41" s="832">
        <v>1</v>
      </c>
      <c r="N41" s="832">
        <v>37</v>
      </c>
      <c r="O41" s="849"/>
      <c r="P41" s="849"/>
      <c r="Q41" s="837"/>
      <c r="R41" s="850"/>
    </row>
    <row r="42" spans="1:18" ht="14.4" customHeight="1" x14ac:dyDescent="0.3">
      <c r="A42" s="831" t="s">
        <v>566</v>
      </c>
      <c r="B42" s="832" t="s">
        <v>3362</v>
      </c>
      <c r="C42" s="832" t="s">
        <v>589</v>
      </c>
      <c r="D42" s="832" t="s">
        <v>3379</v>
      </c>
      <c r="E42" s="832" t="s">
        <v>3422</v>
      </c>
      <c r="F42" s="832" t="s">
        <v>3423</v>
      </c>
      <c r="G42" s="849">
        <v>133</v>
      </c>
      <c r="H42" s="849">
        <v>11438</v>
      </c>
      <c r="I42" s="832">
        <v>1</v>
      </c>
      <c r="J42" s="832">
        <v>86</v>
      </c>
      <c r="K42" s="849">
        <v>133</v>
      </c>
      <c r="L42" s="849">
        <v>11438</v>
      </c>
      <c r="M42" s="832">
        <v>1</v>
      </c>
      <c r="N42" s="832">
        <v>86</v>
      </c>
      <c r="O42" s="849">
        <v>115</v>
      </c>
      <c r="P42" s="849">
        <v>9890</v>
      </c>
      <c r="Q42" s="837">
        <v>0.86466165413533835</v>
      </c>
      <c r="R42" s="850">
        <v>86</v>
      </c>
    </row>
    <row r="43" spans="1:18" ht="14.4" customHeight="1" x14ac:dyDescent="0.3">
      <c r="A43" s="831" t="s">
        <v>566</v>
      </c>
      <c r="B43" s="832" t="s">
        <v>3362</v>
      </c>
      <c r="C43" s="832" t="s">
        <v>589</v>
      </c>
      <c r="D43" s="832" t="s">
        <v>3379</v>
      </c>
      <c r="E43" s="832" t="s">
        <v>3422</v>
      </c>
      <c r="F43" s="832" t="s">
        <v>3424</v>
      </c>
      <c r="G43" s="849">
        <v>3</v>
      </c>
      <c r="H43" s="849">
        <v>258</v>
      </c>
      <c r="I43" s="832">
        <v>3</v>
      </c>
      <c r="J43" s="832">
        <v>86</v>
      </c>
      <c r="K43" s="849">
        <v>1</v>
      </c>
      <c r="L43" s="849">
        <v>86</v>
      </c>
      <c r="M43" s="832">
        <v>1</v>
      </c>
      <c r="N43" s="832">
        <v>86</v>
      </c>
      <c r="O43" s="849"/>
      <c r="P43" s="849"/>
      <c r="Q43" s="837"/>
      <c r="R43" s="850"/>
    </row>
    <row r="44" spans="1:18" ht="14.4" customHeight="1" x14ac:dyDescent="0.3">
      <c r="A44" s="831" t="s">
        <v>566</v>
      </c>
      <c r="B44" s="832" t="s">
        <v>3362</v>
      </c>
      <c r="C44" s="832" t="s">
        <v>589</v>
      </c>
      <c r="D44" s="832" t="s">
        <v>3379</v>
      </c>
      <c r="E44" s="832" t="s">
        <v>3425</v>
      </c>
      <c r="F44" s="832" t="s">
        <v>3426</v>
      </c>
      <c r="G44" s="849"/>
      <c r="H44" s="849"/>
      <c r="I44" s="832"/>
      <c r="J44" s="832"/>
      <c r="K44" s="849"/>
      <c r="L44" s="849"/>
      <c r="M44" s="832"/>
      <c r="N44" s="832"/>
      <c r="O44" s="849">
        <v>4</v>
      </c>
      <c r="P44" s="849">
        <v>128</v>
      </c>
      <c r="Q44" s="837"/>
      <c r="R44" s="850">
        <v>32</v>
      </c>
    </row>
    <row r="45" spans="1:18" ht="14.4" customHeight="1" x14ac:dyDescent="0.3">
      <c r="A45" s="831" t="s">
        <v>566</v>
      </c>
      <c r="B45" s="832" t="s">
        <v>3362</v>
      </c>
      <c r="C45" s="832" t="s">
        <v>589</v>
      </c>
      <c r="D45" s="832" t="s">
        <v>3379</v>
      </c>
      <c r="E45" s="832" t="s">
        <v>3427</v>
      </c>
      <c r="F45" s="832" t="s">
        <v>3428</v>
      </c>
      <c r="G45" s="849">
        <v>3</v>
      </c>
      <c r="H45" s="849">
        <v>393</v>
      </c>
      <c r="I45" s="832"/>
      <c r="J45" s="832">
        <v>131</v>
      </c>
      <c r="K45" s="849"/>
      <c r="L45" s="849"/>
      <c r="M45" s="832"/>
      <c r="N45" s="832"/>
      <c r="O45" s="849">
        <v>2</v>
      </c>
      <c r="P45" s="849">
        <v>264</v>
      </c>
      <c r="Q45" s="837"/>
      <c r="R45" s="850">
        <v>132</v>
      </c>
    </row>
    <row r="46" spans="1:18" ht="14.4" customHeight="1" x14ac:dyDescent="0.3">
      <c r="A46" s="831" t="s">
        <v>566</v>
      </c>
      <c r="B46" s="832" t="s">
        <v>3362</v>
      </c>
      <c r="C46" s="832" t="s">
        <v>589</v>
      </c>
      <c r="D46" s="832" t="s">
        <v>3379</v>
      </c>
      <c r="E46" s="832" t="s">
        <v>3429</v>
      </c>
      <c r="F46" s="832" t="s">
        <v>3430</v>
      </c>
      <c r="G46" s="849">
        <v>3</v>
      </c>
      <c r="H46" s="849">
        <v>177</v>
      </c>
      <c r="I46" s="832">
        <v>1.5</v>
      </c>
      <c r="J46" s="832">
        <v>59</v>
      </c>
      <c r="K46" s="849">
        <v>2</v>
      </c>
      <c r="L46" s="849">
        <v>118</v>
      </c>
      <c r="M46" s="832">
        <v>1</v>
      </c>
      <c r="N46" s="832">
        <v>59</v>
      </c>
      <c r="O46" s="849">
        <v>9</v>
      </c>
      <c r="P46" s="849">
        <v>531</v>
      </c>
      <c r="Q46" s="837">
        <v>4.5</v>
      </c>
      <c r="R46" s="850">
        <v>59</v>
      </c>
    </row>
    <row r="47" spans="1:18" ht="14.4" customHeight="1" x14ac:dyDescent="0.3">
      <c r="A47" s="831" t="s">
        <v>566</v>
      </c>
      <c r="B47" s="832" t="s">
        <v>3362</v>
      </c>
      <c r="C47" s="832" t="s">
        <v>589</v>
      </c>
      <c r="D47" s="832" t="s">
        <v>3379</v>
      </c>
      <c r="E47" s="832" t="s">
        <v>3431</v>
      </c>
      <c r="F47" s="832" t="s">
        <v>3432</v>
      </c>
      <c r="G47" s="849">
        <v>2</v>
      </c>
      <c r="H47" s="849">
        <v>244</v>
      </c>
      <c r="I47" s="832"/>
      <c r="J47" s="832">
        <v>122</v>
      </c>
      <c r="K47" s="849"/>
      <c r="L47" s="849"/>
      <c r="M47" s="832"/>
      <c r="N47" s="832"/>
      <c r="O47" s="849"/>
      <c r="P47" s="849"/>
      <c r="Q47" s="837"/>
      <c r="R47" s="850"/>
    </row>
    <row r="48" spans="1:18" ht="14.4" customHeight="1" x14ac:dyDescent="0.3">
      <c r="A48" s="831" t="s">
        <v>566</v>
      </c>
      <c r="B48" s="832" t="s">
        <v>3362</v>
      </c>
      <c r="C48" s="832" t="s">
        <v>589</v>
      </c>
      <c r="D48" s="832" t="s">
        <v>3379</v>
      </c>
      <c r="E48" s="832" t="s">
        <v>3433</v>
      </c>
      <c r="F48" s="832" t="s">
        <v>3434</v>
      </c>
      <c r="G48" s="849">
        <v>3</v>
      </c>
      <c r="H48" s="849">
        <v>549</v>
      </c>
      <c r="I48" s="832">
        <v>0.6</v>
      </c>
      <c r="J48" s="832">
        <v>183</v>
      </c>
      <c r="K48" s="849">
        <v>5</v>
      </c>
      <c r="L48" s="849">
        <v>915</v>
      </c>
      <c r="M48" s="832">
        <v>1</v>
      </c>
      <c r="N48" s="832">
        <v>183</v>
      </c>
      <c r="O48" s="849">
        <v>5</v>
      </c>
      <c r="P48" s="849">
        <v>1875</v>
      </c>
      <c r="Q48" s="837">
        <v>2.0491803278688523</v>
      </c>
      <c r="R48" s="850">
        <v>375</v>
      </c>
    </row>
    <row r="49" spans="1:18" ht="14.4" customHeight="1" x14ac:dyDescent="0.3">
      <c r="A49" s="831" t="s">
        <v>566</v>
      </c>
      <c r="B49" s="832" t="s">
        <v>3362</v>
      </c>
      <c r="C49" s="832" t="s">
        <v>589</v>
      </c>
      <c r="D49" s="832" t="s">
        <v>3379</v>
      </c>
      <c r="E49" s="832" t="s">
        <v>3433</v>
      </c>
      <c r="F49" s="832" t="s">
        <v>3435</v>
      </c>
      <c r="G49" s="849">
        <v>31</v>
      </c>
      <c r="H49" s="849">
        <v>5673</v>
      </c>
      <c r="I49" s="832">
        <v>1.1923076923076923</v>
      </c>
      <c r="J49" s="832">
        <v>183</v>
      </c>
      <c r="K49" s="849">
        <v>26</v>
      </c>
      <c r="L49" s="849">
        <v>4758</v>
      </c>
      <c r="M49" s="832">
        <v>1</v>
      </c>
      <c r="N49" s="832">
        <v>183</v>
      </c>
      <c r="O49" s="849">
        <v>46</v>
      </c>
      <c r="P49" s="849">
        <v>17250</v>
      </c>
      <c r="Q49" s="837">
        <v>3.6254728877679696</v>
      </c>
      <c r="R49" s="850">
        <v>375</v>
      </c>
    </row>
    <row r="50" spans="1:18" ht="14.4" customHeight="1" x14ac:dyDescent="0.3">
      <c r="A50" s="831" t="s">
        <v>566</v>
      </c>
      <c r="B50" s="832" t="s">
        <v>3362</v>
      </c>
      <c r="C50" s="832" t="s">
        <v>589</v>
      </c>
      <c r="D50" s="832" t="s">
        <v>3379</v>
      </c>
      <c r="E50" s="832" t="s">
        <v>3436</v>
      </c>
      <c r="F50" s="832" t="s">
        <v>3437</v>
      </c>
      <c r="G50" s="849">
        <v>1</v>
      </c>
      <c r="H50" s="849">
        <v>648</v>
      </c>
      <c r="I50" s="832"/>
      <c r="J50" s="832">
        <v>648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566</v>
      </c>
      <c r="B51" s="832" t="s">
        <v>3362</v>
      </c>
      <c r="C51" s="832" t="s">
        <v>589</v>
      </c>
      <c r="D51" s="832" t="s">
        <v>3379</v>
      </c>
      <c r="E51" s="832" t="s">
        <v>3438</v>
      </c>
      <c r="F51" s="832" t="s">
        <v>3439</v>
      </c>
      <c r="G51" s="849">
        <v>2</v>
      </c>
      <c r="H51" s="849">
        <v>744</v>
      </c>
      <c r="I51" s="832">
        <v>0.39892761394101878</v>
      </c>
      <c r="J51" s="832">
        <v>372</v>
      </c>
      <c r="K51" s="849">
        <v>5</v>
      </c>
      <c r="L51" s="849">
        <v>1865</v>
      </c>
      <c r="M51" s="832">
        <v>1</v>
      </c>
      <c r="N51" s="832">
        <v>373</v>
      </c>
      <c r="O51" s="849">
        <v>13</v>
      </c>
      <c r="P51" s="849">
        <v>4862</v>
      </c>
      <c r="Q51" s="837">
        <v>2.6069705093833782</v>
      </c>
      <c r="R51" s="850">
        <v>374</v>
      </c>
    </row>
    <row r="52" spans="1:18" ht="14.4" customHeight="1" x14ac:dyDescent="0.3">
      <c r="A52" s="831" t="s">
        <v>566</v>
      </c>
      <c r="B52" s="832" t="s">
        <v>3362</v>
      </c>
      <c r="C52" s="832" t="s">
        <v>589</v>
      </c>
      <c r="D52" s="832" t="s">
        <v>3379</v>
      </c>
      <c r="E52" s="832" t="s">
        <v>3438</v>
      </c>
      <c r="F52" s="832" t="s">
        <v>3440</v>
      </c>
      <c r="G52" s="849">
        <v>307</v>
      </c>
      <c r="H52" s="849">
        <v>114204</v>
      </c>
      <c r="I52" s="832">
        <v>0.79941760757110158</v>
      </c>
      <c r="J52" s="832">
        <v>372</v>
      </c>
      <c r="K52" s="849">
        <v>383</v>
      </c>
      <c r="L52" s="849">
        <v>142859</v>
      </c>
      <c r="M52" s="832">
        <v>1</v>
      </c>
      <c r="N52" s="832">
        <v>373</v>
      </c>
      <c r="O52" s="849">
        <v>632</v>
      </c>
      <c r="P52" s="849">
        <v>236368</v>
      </c>
      <c r="Q52" s="837">
        <v>1.6545544907916196</v>
      </c>
      <c r="R52" s="850">
        <v>374</v>
      </c>
    </row>
    <row r="53" spans="1:18" ht="14.4" customHeight="1" x14ac:dyDescent="0.3">
      <c r="A53" s="831" t="s">
        <v>566</v>
      </c>
      <c r="B53" s="832" t="s">
        <v>3362</v>
      </c>
      <c r="C53" s="832" t="s">
        <v>589</v>
      </c>
      <c r="D53" s="832" t="s">
        <v>3379</v>
      </c>
      <c r="E53" s="832" t="s">
        <v>3441</v>
      </c>
      <c r="F53" s="832" t="s">
        <v>3442</v>
      </c>
      <c r="G53" s="849">
        <v>36</v>
      </c>
      <c r="H53" s="849">
        <v>0</v>
      </c>
      <c r="I53" s="832"/>
      <c r="J53" s="832">
        <v>0</v>
      </c>
      <c r="K53" s="849">
        <v>32</v>
      </c>
      <c r="L53" s="849">
        <v>0</v>
      </c>
      <c r="M53" s="832"/>
      <c r="N53" s="832">
        <v>0</v>
      </c>
      <c r="O53" s="849">
        <v>22</v>
      </c>
      <c r="P53" s="849">
        <v>0</v>
      </c>
      <c r="Q53" s="837"/>
      <c r="R53" s="850">
        <v>0</v>
      </c>
    </row>
    <row r="54" spans="1:18" ht="14.4" customHeight="1" x14ac:dyDescent="0.3">
      <c r="A54" s="831" t="s">
        <v>566</v>
      </c>
      <c r="B54" s="832" t="s">
        <v>3443</v>
      </c>
      <c r="C54" s="832" t="s">
        <v>589</v>
      </c>
      <c r="D54" s="832" t="s">
        <v>3363</v>
      </c>
      <c r="E54" s="832" t="s">
        <v>3377</v>
      </c>
      <c r="F54" s="832" t="s">
        <v>3378</v>
      </c>
      <c r="G54" s="849">
        <v>39</v>
      </c>
      <c r="H54" s="849">
        <v>113444.14</v>
      </c>
      <c r="I54" s="832">
        <v>1.1678350596120775</v>
      </c>
      <c r="J54" s="832">
        <v>2908.8241025641028</v>
      </c>
      <c r="K54" s="849">
        <v>34</v>
      </c>
      <c r="L54" s="849">
        <v>97140.55</v>
      </c>
      <c r="M54" s="832">
        <v>1</v>
      </c>
      <c r="N54" s="832">
        <v>2857.0750000000003</v>
      </c>
      <c r="O54" s="849">
        <v>31</v>
      </c>
      <c r="P54" s="849">
        <v>91463.01999999999</v>
      </c>
      <c r="Q54" s="837">
        <v>0.94155345012973457</v>
      </c>
      <c r="R54" s="850">
        <v>2950.4199999999996</v>
      </c>
    </row>
    <row r="55" spans="1:18" ht="14.4" customHeight="1" x14ac:dyDescent="0.3">
      <c r="A55" s="831" t="s">
        <v>566</v>
      </c>
      <c r="B55" s="832" t="s">
        <v>3443</v>
      </c>
      <c r="C55" s="832" t="s">
        <v>589</v>
      </c>
      <c r="D55" s="832" t="s">
        <v>3379</v>
      </c>
      <c r="E55" s="832" t="s">
        <v>3382</v>
      </c>
      <c r="F55" s="832" t="s">
        <v>3384</v>
      </c>
      <c r="G55" s="849">
        <v>1</v>
      </c>
      <c r="H55" s="849">
        <v>37</v>
      </c>
      <c r="I55" s="832"/>
      <c r="J55" s="832">
        <v>37</v>
      </c>
      <c r="K55" s="849"/>
      <c r="L55" s="849"/>
      <c r="M55" s="832"/>
      <c r="N55" s="832"/>
      <c r="O55" s="849">
        <v>1</v>
      </c>
      <c r="P55" s="849">
        <v>37</v>
      </c>
      <c r="Q55" s="837"/>
      <c r="R55" s="850">
        <v>37</v>
      </c>
    </row>
    <row r="56" spans="1:18" ht="14.4" customHeight="1" x14ac:dyDescent="0.3">
      <c r="A56" s="831" t="s">
        <v>566</v>
      </c>
      <c r="B56" s="832" t="s">
        <v>3443</v>
      </c>
      <c r="C56" s="832" t="s">
        <v>589</v>
      </c>
      <c r="D56" s="832" t="s">
        <v>3379</v>
      </c>
      <c r="E56" s="832" t="s">
        <v>3385</v>
      </c>
      <c r="F56" s="832" t="s">
        <v>3386</v>
      </c>
      <c r="G56" s="849">
        <v>1</v>
      </c>
      <c r="H56" s="849">
        <v>5</v>
      </c>
      <c r="I56" s="832"/>
      <c r="J56" s="832">
        <v>5</v>
      </c>
      <c r="K56" s="849"/>
      <c r="L56" s="849"/>
      <c r="M56" s="832"/>
      <c r="N56" s="832"/>
      <c r="O56" s="849"/>
      <c r="P56" s="849"/>
      <c r="Q56" s="837"/>
      <c r="R56" s="850"/>
    </row>
    <row r="57" spans="1:18" ht="14.4" customHeight="1" x14ac:dyDescent="0.3">
      <c r="A57" s="831" t="s">
        <v>566</v>
      </c>
      <c r="B57" s="832" t="s">
        <v>3443</v>
      </c>
      <c r="C57" s="832" t="s">
        <v>589</v>
      </c>
      <c r="D57" s="832" t="s">
        <v>3379</v>
      </c>
      <c r="E57" s="832" t="s">
        <v>3444</v>
      </c>
      <c r="F57" s="832" t="s">
        <v>3445</v>
      </c>
      <c r="G57" s="849"/>
      <c r="H57" s="849"/>
      <c r="I57" s="832"/>
      <c r="J57" s="832"/>
      <c r="K57" s="849">
        <v>10</v>
      </c>
      <c r="L57" s="849">
        <v>2510</v>
      </c>
      <c r="M57" s="832">
        <v>1</v>
      </c>
      <c r="N57" s="832">
        <v>251</v>
      </c>
      <c r="O57" s="849">
        <v>13</v>
      </c>
      <c r="P57" s="849">
        <v>3276</v>
      </c>
      <c r="Q57" s="837">
        <v>1.3051792828685258</v>
      </c>
      <c r="R57" s="850">
        <v>252</v>
      </c>
    </row>
    <row r="58" spans="1:18" ht="14.4" customHeight="1" x14ac:dyDescent="0.3">
      <c r="A58" s="831" t="s">
        <v>566</v>
      </c>
      <c r="B58" s="832" t="s">
        <v>3443</v>
      </c>
      <c r="C58" s="832" t="s">
        <v>589</v>
      </c>
      <c r="D58" s="832" t="s">
        <v>3379</v>
      </c>
      <c r="E58" s="832" t="s">
        <v>3444</v>
      </c>
      <c r="F58" s="832" t="s">
        <v>3446</v>
      </c>
      <c r="G58" s="849">
        <v>4</v>
      </c>
      <c r="H58" s="849">
        <v>1004</v>
      </c>
      <c r="I58" s="832">
        <v>2</v>
      </c>
      <c r="J58" s="832">
        <v>251</v>
      </c>
      <c r="K58" s="849">
        <v>2</v>
      </c>
      <c r="L58" s="849">
        <v>502</v>
      </c>
      <c r="M58" s="832">
        <v>1</v>
      </c>
      <c r="N58" s="832">
        <v>251</v>
      </c>
      <c r="O58" s="849">
        <v>1</v>
      </c>
      <c r="P58" s="849">
        <v>252</v>
      </c>
      <c r="Q58" s="837">
        <v>0.50199203187250996</v>
      </c>
      <c r="R58" s="850">
        <v>252</v>
      </c>
    </row>
    <row r="59" spans="1:18" ht="14.4" customHeight="1" x14ac:dyDescent="0.3">
      <c r="A59" s="831" t="s">
        <v>566</v>
      </c>
      <c r="B59" s="832" t="s">
        <v>3443</v>
      </c>
      <c r="C59" s="832" t="s">
        <v>589</v>
      </c>
      <c r="D59" s="832" t="s">
        <v>3379</v>
      </c>
      <c r="E59" s="832" t="s">
        <v>3447</v>
      </c>
      <c r="F59" s="832" t="s">
        <v>3448</v>
      </c>
      <c r="G59" s="849">
        <v>2</v>
      </c>
      <c r="H59" s="849">
        <v>252</v>
      </c>
      <c r="I59" s="832">
        <v>2</v>
      </c>
      <c r="J59" s="832">
        <v>126</v>
      </c>
      <c r="K59" s="849">
        <v>1</v>
      </c>
      <c r="L59" s="849">
        <v>126</v>
      </c>
      <c r="M59" s="832">
        <v>1</v>
      </c>
      <c r="N59" s="832">
        <v>126</v>
      </c>
      <c r="O59" s="849"/>
      <c r="P59" s="849"/>
      <c r="Q59" s="837"/>
      <c r="R59" s="850"/>
    </row>
    <row r="60" spans="1:18" ht="14.4" customHeight="1" x14ac:dyDescent="0.3">
      <c r="A60" s="831" t="s">
        <v>566</v>
      </c>
      <c r="B60" s="832" t="s">
        <v>3443</v>
      </c>
      <c r="C60" s="832" t="s">
        <v>589</v>
      </c>
      <c r="D60" s="832" t="s">
        <v>3379</v>
      </c>
      <c r="E60" s="832" t="s">
        <v>3447</v>
      </c>
      <c r="F60" s="832" t="s">
        <v>3449</v>
      </c>
      <c r="G60" s="849">
        <v>27</v>
      </c>
      <c r="H60" s="849">
        <v>3402</v>
      </c>
      <c r="I60" s="832">
        <v>0.52941176470588236</v>
      </c>
      <c r="J60" s="832">
        <v>126</v>
      </c>
      <c r="K60" s="849">
        <v>51</v>
      </c>
      <c r="L60" s="849">
        <v>6426</v>
      </c>
      <c r="M60" s="832">
        <v>1</v>
      </c>
      <c r="N60" s="832">
        <v>126</v>
      </c>
      <c r="O60" s="849">
        <v>62</v>
      </c>
      <c r="P60" s="849">
        <v>7874</v>
      </c>
      <c r="Q60" s="837">
        <v>1.2253345782757548</v>
      </c>
      <c r="R60" s="850">
        <v>127</v>
      </c>
    </row>
    <row r="61" spans="1:18" ht="14.4" customHeight="1" x14ac:dyDescent="0.3">
      <c r="A61" s="831" t="s">
        <v>566</v>
      </c>
      <c r="B61" s="832" t="s">
        <v>3443</v>
      </c>
      <c r="C61" s="832" t="s">
        <v>589</v>
      </c>
      <c r="D61" s="832" t="s">
        <v>3379</v>
      </c>
      <c r="E61" s="832" t="s">
        <v>3450</v>
      </c>
      <c r="F61" s="832" t="s">
        <v>3451</v>
      </c>
      <c r="G61" s="849">
        <v>22</v>
      </c>
      <c r="H61" s="849">
        <v>5742</v>
      </c>
      <c r="I61" s="832">
        <v>0.88</v>
      </c>
      <c r="J61" s="832">
        <v>261</v>
      </c>
      <c r="K61" s="849">
        <v>25</v>
      </c>
      <c r="L61" s="849">
        <v>6525</v>
      </c>
      <c r="M61" s="832">
        <v>1</v>
      </c>
      <c r="N61" s="832">
        <v>261</v>
      </c>
      <c r="O61" s="849">
        <v>34</v>
      </c>
      <c r="P61" s="849">
        <v>8908</v>
      </c>
      <c r="Q61" s="837">
        <v>1.3652107279693486</v>
      </c>
      <c r="R61" s="850">
        <v>262</v>
      </c>
    </row>
    <row r="62" spans="1:18" ht="14.4" customHeight="1" x14ac:dyDescent="0.3">
      <c r="A62" s="831" t="s">
        <v>566</v>
      </c>
      <c r="B62" s="832" t="s">
        <v>3443</v>
      </c>
      <c r="C62" s="832" t="s">
        <v>589</v>
      </c>
      <c r="D62" s="832" t="s">
        <v>3379</v>
      </c>
      <c r="E62" s="832" t="s">
        <v>3411</v>
      </c>
      <c r="F62" s="832" t="s">
        <v>3412</v>
      </c>
      <c r="G62" s="849">
        <v>2</v>
      </c>
      <c r="H62" s="849">
        <v>66.66</v>
      </c>
      <c r="I62" s="832"/>
      <c r="J62" s="832">
        <v>33.33</v>
      </c>
      <c r="K62" s="849"/>
      <c r="L62" s="849"/>
      <c r="M62" s="832"/>
      <c r="N62" s="832"/>
      <c r="O62" s="849"/>
      <c r="P62" s="849"/>
      <c r="Q62" s="837"/>
      <c r="R62" s="850"/>
    </row>
    <row r="63" spans="1:18" ht="14.4" customHeight="1" thickBot="1" x14ac:dyDescent="0.35">
      <c r="A63" s="839" t="s">
        <v>566</v>
      </c>
      <c r="B63" s="840" t="s">
        <v>3443</v>
      </c>
      <c r="C63" s="840" t="s">
        <v>589</v>
      </c>
      <c r="D63" s="840" t="s">
        <v>3379</v>
      </c>
      <c r="E63" s="840" t="s">
        <v>3429</v>
      </c>
      <c r="F63" s="840" t="s">
        <v>3430</v>
      </c>
      <c r="G63" s="851"/>
      <c r="H63" s="851"/>
      <c r="I63" s="840"/>
      <c r="J63" s="840"/>
      <c r="K63" s="851"/>
      <c r="L63" s="851"/>
      <c r="M63" s="840"/>
      <c r="N63" s="840"/>
      <c r="O63" s="851">
        <v>1</v>
      </c>
      <c r="P63" s="851">
        <v>59</v>
      </c>
      <c r="Q63" s="845"/>
      <c r="R63" s="852">
        <v>59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8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3453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8445.2999999999993</v>
      </c>
      <c r="I3" s="208">
        <f t="shared" si="0"/>
        <v>1344020.4</v>
      </c>
      <c r="J3" s="78"/>
      <c r="K3" s="78"/>
      <c r="L3" s="208">
        <f t="shared" si="0"/>
        <v>8768.4</v>
      </c>
      <c r="M3" s="208">
        <f t="shared" si="0"/>
        <v>1367804.1399999997</v>
      </c>
      <c r="N3" s="78"/>
      <c r="O3" s="78"/>
      <c r="P3" s="208">
        <f t="shared" si="0"/>
        <v>9104.2999999999993</v>
      </c>
      <c r="Q3" s="208">
        <f t="shared" si="0"/>
        <v>1458165.7400000002</v>
      </c>
      <c r="R3" s="79">
        <f>IF(M3=0,0,Q3/M3)</f>
        <v>1.0660632596125938</v>
      </c>
      <c r="S3" s="209">
        <f>IF(P3=0,0,Q3/P3)</f>
        <v>160.16231231396156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0"/>
      <c r="B5" s="890"/>
      <c r="C5" s="891"/>
      <c r="D5" s="900"/>
      <c r="E5" s="892"/>
      <c r="F5" s="893"/>
      <c r="G5" s="894"/>
      <c r="H5" s="895" t="s">
        <v>90</v>
      </c>
      <c r="I5" s="896" t="s">
        <v>14</v>
      </c>
      <c r="J5" s="897"/>
      <c r="K5" s="897"/>
      <c r="L5" s="895" t="s">
        <v>90</v>
      </c>
      <c r="M5" s="896" t="s">
        <v>14</v>
      </c>
      <c r="N5" s="897"/>
      <c r="O5" s="897"/>
      <c r="P5" s="895" t="s">
        <v>90</v>
      </c>
      <c r="Q5" s="896" t="s">
        <v>14</v>
      </c>
      <c r="R5" s="898"/>
      <c r="S5" s="899"/>
    </row>
    <row r="6" spans="1:19" ht="14.4" customHeight="1" x14ac:dyDescent="0.3">
      <c r="A6" s="824" t="s">
        <v>566</v>
      </c>
      <c r="B6" s="825" t="s">
        <v>3362</v>
      </c>
      <c r="C6" s="825" t="s">
        <v>589</v>
      </c>
      <c r="D6" s="825" t="s">
        <v>3358</v>
      </c>
      <c r="E6" s="825" t="s">
        <v>3363</v>
      </c>
      <c r="F6" s="825" t="s">
        <v>3364</v>
      </c>
      <c r="G6" s="825" t="s">
        <v>3365</v>
      </c>
      <c r="H6" s="225"/>
      <c r="I6" s="225"/>
      <c r="J6" s="825"/>
      <c r="K6" s="825"/>
      <c r="L6" s="225">
        <v>0.5</v>
      </c>
      <c r="M6" s="225">
        <v>75.5</v>
      </c>
      <c r="N6" s="825">
        <v>1</v>
      </c>
      <c r="O6" s="825">
        <v>151</v>
      </c>
      <c r="P6" s="225"/>
      <c r="Q6" s="225"/>
      <c r="R6" s="830"/>
      <c r="S6" s="848"/>
    </row>
    <row r="7" spans="1:19" ht="14.4" customHeight="1" x14ac:dyDescent="0.3">
      <c r="A7" s="831" t="s">
        <v>566</v>
      </c>
      <c r="B7" s="832" t="s">
        <v>3362</v>
      </c>
      <c r="C7" s="832" t="s">
        <v>589</v>
      </c>
      <c r="D7" s="832" t="s">
        <v>3358</v>
      </c>
      <c r="E7" s="832" t="s">
        <v>3379</v>
      </c>
      <c r="F7" s="832" t="s">
        <v>3380</v>
      </c>
      <c r="G7" s="832" t="s">
        <v>3381</v>
      </c>
      <c r="H7" s="849">
        <v>11</v>
      </c>
      <c r="I7" s="849">
        <v>913</v>
      </c>
      <c r="J7" s="832">
        <v>2.75</v>
      </c>
      <c r="K7" s="832">
        <v>83</v>
      </c>
      <c r="L7" s="849">
        <v>4</v>
      </c>
      <c r="M7" s="849">
        <v>332</v>
      </c>
      <c r="N7" s="832">
        <v>1</v>
      </c>
      <c r="O7" s="832">
        <v>83</v>
      </c>
      <c r="P7" s="849"/>
      <c r="Q7" s="849"/>
      <c r="R7" s="837"/>
      <c r="S7" s="850"/>
    </row>
    <row r="8" spans="1:19" ht="14.4" customHeight="1" x14ac:dyDescent="0.3">
      <c r="A8" s="831" t="s">
        <v>566</v>
      </c>
      <c r="B8" s="832" t="s">
        <v>3362</v>
      </c>
      <c r="C8" s="832" t="s">
        <v>589</v>
      </c>
      <c r="D8" s="832" t="s">
        <v>3358</v>
      </c>
      <c r="E8" s="832" t="s">
        <v>3379</v>
      </c>
      <c r="F8" s="832" t="s">
        <v>3382</v>
      </c>
      <c r="G8" s="832" t="s">
        <v>3383</v>
      </c>
      <c r="H8" s="849">
        <v>31</v>
      </c>
      <c r="I8" s="849">
        <v>1147</v>
      </c>
      <c r="J8" s="832">
        <v>2.2142857142857144</v>
      </c>
      <c r="K8" s="832">
        <v>37</v>
      </c>
      <c r="L8" s="849">
        <v>14</v>
      </c>
      <c r="M8" s="849">
        <v>518</v>
      </c>
      <c r="N8" s="832">
        <v>1</v>
      </c>
      <c r="O8" s="832">
        <v>37</v>
      </c>
      <c r="P8" s="849"/>
      <c r="Q8" s="849"/>
      <c r="R8" s="837"/>
      <c r="S8" s="850"/>
    </row>
    <row r="9" spans="1:19" ht="14.4" customHeight="1" x14ac:dyDescent="0.3">
      <c r="A9" s="831" t="s">
        <v>566</v>
      </c>
      <c r="B9" s="832" t="s">
        <v>3362</v>
      </c>
      <c r="C9" s="832" t="s">
        <v>589</v>
      </c>
      <c r="D9" s="832" t="s">
        <v>3358</v>
      </c>
      <c r="E9" s="832" t="s">
        <v>3379</v>
      </c>
      <c r="F9" s="832" t="s">
        <v>3397</v>
      </c>
      <c r="G9" s="832" t="s">
        <v>3398</v>
      </c>
      <c r="H9" s="849">
        <v>361</v>
      </c>
      <c r="I9" s="849">
        <v>45486</v>
      </c>
      <c r="J9" s="832"/>
      <c r="K9" s="832">
        <v>126</v>
      </c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566</v>
      </c>
      <c r="B10" s="832" t="s">
        <v>3362</v>
      </c>
      <c r="C10" s="832" t="s">
        <v>589</v>
      </c>
      <c r="D10" s="832" t="s">
        <v>3358</v>
      </c>
      <c r="E10" s="832" t="s">
        <v>3379</v>
      </c>
      <c r="F10" s="832" t="s">
        <v>3397</v>
      </c>
      <c r="G10" s="832" t="s">
        <v>3399</v>
      </c>
      <c r="H10" s="849">
        <v>8</v>
      </c>
      <c r="I10" s="849">
        <v>1008</v>
      </c>
      <c r="J10" s="832"/>
      <c r="K10" s="832">
        <v>126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566</v>
      </c>
      <c r="B11" s="832" t="s">
        <v>3362</v>
      </c>
      <c r="C11" s="832" t="s">
        <v>589</v>
      </c>
      <c r="D11" s="832" t="s">
        <v>3358</v>
      </c>
      <c r="E11" s="832" t="s">
        <v>3379</v>
      </c>
      <c r="F11" s="832" t="s">
        <v>3411</v>
      </c>
      <c r="G11" s="832" t="s">
        <v>3412</v>
      </c>
      <c r="H11" s="849">
        <v>9</v>
      </c>
      <c r="I11" s="849">
        <v>299.97999999999996</v>
      </c>
      <c r="J11" s="832"/>
      <c r="K11" s="832">
        <v>33.331111111111106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566</v>
      </c>
      <c r="B12" s="832" t="s">
        <v>3362</v>
      </c>
      <c r="C12" s="832" t="s">
        <v>589</v>
      </c>
      <c r="D12" s="832" t="s">
        <v>3358</v>
      </c>
      <c r="E12" s="832" t="s">
        <v>3379</v>
      </c>
      <c r="F12" s="832" t="s">
        <v>3411</v>
      </c>
      <c r="G12" s="832" t="s">
        <v>3413</v>
      </c>
      <c r="H12" s="849">
        <v>348</v>
      </c>
      <c r="I12" s="849">
        <v>11600</v>
      </c>
      <c r="J12" s="832">
        <v>1.6571475918502625</v>
      </c>
      <c r="K12" s="832">
        <v>33.333333333333336</v>
      </c>
      <c r="L12" s="849">
        <v>210</v>
      </c>
      <c r="M12" s="849">
        <v>6999.98</v>
      </c>
      <c r="N12" s="832">
        <v>1</v>
      </c>
      <c r="O12" s="832">
        <v>33.333238095238094</v>
      </c>
      <c r="P12" s="849"/>
      <c r="Q12" s="849"/>
      <c r="R12" s="837"/>
      <c r="S12" s="850"/>
    </row>
    <row r="13" spans="1:19" ht="14.4" customHeight="1" x14ac:dyDescent="0.3">
      <c r="A13" s="831" t="s">
        <v>566</v>
      </c>
      <c r="B13" s="832" t="s">
        <v>3362</v>
      </c>
      <c r="C13" s="832" t="s">
        <v>589</v>
      </c>
      <c r="D13" s="832" t="s">
        <v>3358</v>
      </c>
      <c r="E13" s="832" t="s">
        <v>3379</v>
      </c>
      <c r="F13" s="832" t="s">
        <v>3414</v>
      </c>
      <c r="G13" s="832" t="s">
        <v>3415</v>
      </c>
      <c r="H13" s="849">
        <v>7</v>
      </c>
      <c r="I13" s="849">
        <v>1757</v>
      </c>
      <c r="J13" s="832">
        <v>3.0973451327433628E-2</v>
      </c>
      <c r="K13" s="832">
        <v>251</v>
      </c>
      <c r="L13" s="849">
        <v>226</v>
      </c>
      <c r="M13" s="849">
        <v>56726</v>
      </c>
      <c r="N13" s="832">
        <v>1</v>
      </c>
      <c r="O13" s="832">
        <v>251</v>
      </c>
      <c r="P13" s="849"/>
      <c r="Q13" s="849"/>
      <c r="R13" s="837"/>
      <c r="S13" s="850"/>
    </row>
    <row r="14" spans="1:19" ht="14.4" customHeight="1" x14ac:dyDescent="0.3">
      <c r="A14" s="831" t="s">
        <v>566</v>
      </c>
      <c r="B14" s="832" t="s">
        <v>3362</v>
      </c>
      <c r="C14" s="832" t="s">
        <v>589</v>
      </c>
      <c r="D14" s="832" t="s">
        <v>3358</v>
      </c>
      <c r="E14" s="832" t="s">
        <v>3379</v>
      </c>
      <c r="F14" s="832" t="s">
        <v>3414</v>
      </c>
      <c r="G14" s="832" t="s">
        <v>3416</v>
      </c>
      <c r="H14" s="849">
        <v>3</v>
      </c>
      <c r="I14" s="849">
        <v>753</v>
      </c>
      <c r="J14" s="832"/>
      <c r="K14" s="832">
        <v>251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566</v>
      </c>
      <c r="B15" s="832" t="s">
        <v>3362</v>
      </c>
      <c r="C15" s="832" t="s">
        <v>589</v>
      </c>
      <c r="D15" s="832" t="s">
        <v>3358</v>
      </c>
      <c r="E15" s="832" t="s">
        <v>3379</v>
      </c>
      <c r="F15" s="832" t="s">
        <v>3438</v>
      </c>
      <c r="G15" s="832" t="s">
        <v>3440</v>
      </c>
      <c r="H15" s="849">
        <v>2</v>
      </c>
      <c r="I15" s="849">
        <v>744</v>
      </c>
      <c r="J15" s="832"/>
      <c r="K15" s="832">
        <v>372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566</v>
      </c>
      <c r="B16" s="832" t="s">
        <v>3362</v>
      </c>
      <c r="C16" s="832" t="s">
        <v>589</v>
      </c>
      <c r="D16" s="832" t="s">
        <v>3354</v>
      </c>
      <c r="E16" s="832" t="s">
        <v>3363</v>
      </c>
      <c r="F16" s="832" t="s">
        <v>3364</v>
      </c>
      <c r="G16" s="832" t="s">
        <v>3365</v>
      </c>
      <c r="H16" s="849">
        <v>10.9</v>
      </c>
      <c r="I16" s="849">
        <v>1645.9</v>
      </c>
      <c r="J16" s="832">
        <v>0.91596638655462181</v>
      </c>
      <c r="K16" s="832">
        <v>151</v>
      </c>
      <c r="L16" s="849">
        <v>11.899999999999999</v>
      </c>
      <c r="M16" s="849">
        <v>1796.9</v>
      </c>
      <c r="N16" s="832">
        <v>1</v>
      </c>
      <c r="O16" s="832">
        <v>151.00000000000003</v>
      </c>
      <c r="P16" s="849">
        <v>8</v>
      </c>
      <c r="Q16" s="849">
        <v>557.6</v>
      </c>
      <c r="R16" s="837">
        <v>0.31031220435193946</v>
      </c>
      <c r="S16" s="850">
        <v>69.7</v>
      </c>
    </row>
    <row r="17" spans="1:19" ht="14.4" customHeight="1" x14ac:dyDescent="0.3">
      <c r="A17" s="831" t="s">
        <v>566</v>
      </c>
      <c r="B17" s="832" t="s">
        <v>3362</v>
      </c>
      <c r="C17" s="832" t="s">
        <v>589</v>
      </c>
      <c r="D17" s="832" t="s">
        <v>3354</v>
      </c>
      <c r="E17" s="832" t="s">
        <v>3363</v>
      </c>
      <c r="F17" s="832" t="s">
        <v>3366</v>
      </c>
      <c r="G17" s="832" t="s">
        <v>949</v>
      </c>
      <c r="H17" s="849">
        <v>0.1</v>
      </c>
      <c r="I17" s="849">
        <v>13.06</v>
      </c>
      <c r="J17" s="832"/>
      <c r="K17" s="832">
        <v>130.6</v>
      </c>
      <c r="L17" s="849"/>
      <c r="M17" s="849"/>
      <c r="N17" s="832"/>
      <c r="O17" s="832"/>
      <c r="P17" s="849">
        <v>0.2</v>
      </c>
      <c r="Q17" s="849">
        <v>27.64</v>
      </c>
      <c r="R17" s="837"/>
      <c r="S17" s="850">
        <v>138.19999999999999</v>
      </c>
    </row>
    <row r="18" spans="1:19" ht="14.4" customHeight="1" x14ac:dyDescent="0.3">
      <c r="A18" s="831" t="s">
        <v>566</v>
      </c>
      <c r="B18" s="832" t="s">
        <v>3362</v>
      </c>
      <c r="C18" s="832" t="s">
        <v>589</v>
      </c>
      <c r="D18" s="832" t="s">
        <v>3354</v>
      </c>
      <c r="E18" s="832" t="s">
        <v>3363</v>
      </c>
      <c r="F18" s="832" t="s">
        <v>3367</v>
      </c>
      <c r="G18" s="832" t="s">
        <v>3368</v>
      </c>
      <c r="H18" s="849"/>
      <c r="I18" s="849"/>
      <c r="J18" s="832"/>
      <c r="K18" s="832"/>
      <c r="L18" s="849">
        <v>0.9</v>
      </c>
      <c r="M18" s="849">
        <v>228.23</v>
      </c>
      <c r="N18" s="832">
        <v>1</v>
      </c>
      <c r="O18" s="832">
        <v>253.58888888888887</v>
      </c>
      <c r="P18" s="849">
        <v>0.4</v>
      </c>
      <c r="Q18" s="849">
        <v>147.08000000000001</v>
      </c>
      <c r="R18" s="837">
        <v>0.64443762870788246</v>
      </c>
      <c r="S18" s="850">
        <v>367.7</v>
      </c>
    </row>
    <row r="19" spans="1:19" ht="14.4" customHeight="1" x14ac:dyDescent="0.3">
      <c r="A19" s="831" t="s">
        <v>566</v>
      </c>
      <c r="B19" s="832" t="s">
        <v>3362</v>
      </c>
      <c r="C19" s="832" t="s">
        <v>589</v>
      </c>
      <c r="D19" s="832" t="s">
        <v>3354</v>
      </c>
      <c r="E19" s="832" t="s">
        <v>3363</v>
      </c>
      <c r="F19" s="832" t="s">
        <v>3369</v>
      </c>
      <c r="G19" s="832" t="s">
        <v>1526</v>
      </c>
      <c r="H19" s="849">
        <v>0.1</v>
      </c>
      <c r="I19" s="849">
        <v>6.14</v>
      </c>
      <c r="J19" s="832"/>
      <c r="K19" s="832">
        <v>61.399999999999991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566</v>
      </c>
      <c r="B20" s="832" t="s">
        <v>3362</v>
      </c>
      <c r="C20" s="832" t="s">
        <v>589</v>
      </c>
      <c r="D20" s="832" t="s">
        <v>3354</v>
      </c>
      <c r="E20" s="832" t="s">
        <v>3363</v>
      </c>
      <c r="F20" s="832" t="s">
        <v>3370</v>
      </c>
      <c r="G20" s="832" t="s">
        <v>648</v>
      </c>
      <c r="H20" s="849"/>
      <c r="I20" s="849"/>
      <c r="J20" s="832"/>
      <c r="K20" s="832"/>
      <c r="L20" s="849"/>
      <c r="M20" s="849"/>
      <c r="N20" s="832"/>
      <c r="O20" s="832"/>
      <c r="P20" s="849">
        <v>0.1</v>
      </c>
      <c r="Q20" s="849">
        <v>8.4</v>
      </c>
      <c r="R20" s="837"/>
      <c r="S20" s="850">
        <v>84</v>
      </c>
    </row>
    <row r="21" spans="1:19" ht="14.4" customHeight="1" x14ac:dyDescent="0.3">
      <c r="A21" s="831" t="s">
        <v>566</v>
      </c>
      <c r="B21" s="832" t="s">
        <v>3362</v>
      </c>
      <c r="C21" s="832" t="s">
        <v>589</v>
      </c>
      <c r="D21" s="832" t="s">
        <v>3354</v>
      </c>
      <c r="E21" s="832" t="s">
        <v>3363</v>
      </c>
      <c r="F21" s="832" t="s">
        <v>3373</v>
      </c>
      <c r="G21" s="832" t="s">
        <v>3374</v>
      </c>
      <c r="H21" s="849">
        <v>0.2</v>
      </c>
      <c r="I21" s="849">
        <v>35.4</v>
      </c>
      <c r="J21" s="832"/>
      <c r="K21" s="832">
        <v>176.99999999999997</v>
      </c>
      <c r="L21" s="849"/>
      <c r="M21" s="849"/>
      <c r="N21" s="832"/>
      <c r="O21" s="832"/>
      <c r="P21" s="849">
        <v>0.2</v>
      </c>
      <c r="Q21" s="849">
        <v>35.4</v>
      </c>
      <c r="R21" s="837"/>
      <c r="S21" s="850">
        <v>176.99999999999997</v>
      </c>
    </row>
    <row r="22" spans="1:19" ht="14.4" customHeight="1" x14ac:dyDescent="0.3">
      <c r="A22" s="831" t="s">
        <v>566</v>
      </c>
      <c r="B22" s="832" t="s">
        <v>3362</v>
      </c>
      <c r="C22" s="832" t="s">
        <v>589</v>
      </c>
      <c r="D22" s="832" t="s">
        <v>3354</v>
      </c>
      <c r="E22" s="832" t="s">
        <v>3363</v>
      </c>
      <c r="F22" s="832" t="s">
        <v>3375</v>
      </c>
      <c r="G22" s="832"/>
      <c r="H22" s="849">
        <v>2</v>
      </c>
      <c r="I22" s="849">
        <v>208.88</v>
      </c>
      <c r="J22" s="832"/>
      <c r="K22" s="832">
        <v>104.44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566</v>
      </c>
      <c r="B23" s="832" t="s">
        <v>3362</v>
      </c>
      <c r="C23" s="832" t="s">
        <v>589</v>
      </c>
      <c r="D23" s="832" t="s">
        <v>3354</v>
      </c>
      <c r="E23" s="832" t="s">
        <v>3363</v>
      </c>
      <c r="F23" s="832" t="s">
        <v>3376</v>
      </c>
      <c r="G23" s="832"/>
      <c r="H23" s="849"/>
      <c r="I23" s="849"/>
      <c r="J23" s="832"/>
      <c r="K23" s="832"/>
      <c r="L23" s="849">
        <v>0.1</v>
      </c>
      <c r="M23" s="849">
        <v>21</v>
      </c>
      <c r="N23" s="832">
        <v>1</v>
      </c>
      <c r="O23" s="832">
        <v>210</v>
      </c>
      <c r="P23" s="849"/>
      <c r="Q23" s="849"/>
      <c r="R23" s="837"/>
      <c r="S23" s="850"/>
    </row>
    <row r="24" spans="1:19" ht="14.4" customHeight="1" x14ac:dyDescent="0.3">
      <c r="A24" s="831" t="s">
        <v>566</v>
      </c>
      <c r="B24" s="832" t="s">
        <v>3362</v>
      </c>
      <c r="C24" s="832" t="s">
        <v>589</v>
      </c>
      <c r="D24" s="832" t="s">
        <v>3354</v>
      </c>
      <c r="E24" s="832" t="s">
        <v>3379</v>
      </c>
      <c r="F24" s="832" t="s">
        <v>3380</v>
      </c>
      <c r="G24" s="832" t="s">
        <v>3381</v>
      </c>
      <c r="H24" s="849">
        <v>15</v>
      </c>
      <c r="I24" s="849">
        <v>1245</v>
      </c>
      <c r="J24" s="832">
        <v>1</v>
      </c>
      <c r="K24" s="832">
        <v>83</v>
      </c>
      <c r="L24" s="849">
        <v>15</v>
      </c>
      <c r="M24" s="849">
        <v>1245</v>
      </c>
      <c r="N24" s="832">
        <v>1</v>
      </c>
      <c r="O24" s="832">
        <v>83</v>
      </c>
      <c r="P24" s="849">
        <v>12</v>
      </c>
      <c r="Q24" s="849">
        <v>996</v>
      </c>
      <c r="R24" s="837">
        <v>0.8</v>
      </c>
      <c r="S24" s="850">
        <v>83</v>
      </c>
    </row>
    <row r="25" spans="1:19" ht="14.4" customHeight="1" x14ac:dyDescent="0.3">
      <c r="A25" s="831" t="s">
        <v>566</v>
      </c>
      <c r="B25" s="832" t="s">
        <v>3362</v>
      </c>
      <c r="C25" s="832" t="s">
        <v>589</v>
      </c>
      <c r="D25" s="832" t="s">
        <v>3354</v>
      </c>
      <c r="E25" s="832" t="s">
        <v>3379</v>
      </c>
      <c r="F25" s="832" t="s">
        <v>3382</v>
      </c>
      <c r="G25" s="832" t="s">
        <v>3383</v>
      </c>
      <c r="H25" s="849">
        <v>1</v>
      </c>
      <c r="I25" s="849">
        <v>37</v>
      </c>
      <c r="J25" s="832">
        <v>8.3333333333333329E-2</v>
      </c>
      <c r="K25" s="832">
        <v>37</v>
      </c>
      <c r="L25" s="849">
        <v>12</v>
      </c>
      <c r="M25" s="849">
        <v>444</v>
      </c>
      <c r="N25" s="832">
        <v>1</v>
      </c>
      <c r="O25" s="832">
        <v>37</v>
      </c>
      <c r="P25" s="849">
        <v>7</v>
      </c>
      <c r="Q25" s="849">
        <v>259</v>
      </c>
      <c r="R25" s="837">
        <v>0.58333333333333337</v>
      </c>
      <c r="S25" s="850">
        <v>37</v>
      </c>
    </row>
    <row r="26" spans="1:19" ht="14.4" customHeight="1" x14ac:dyDescent="0.3">
      <c r="A26" s="831" t="s">
        <v>566</v>
      </c>
      <c r="B26" s="832" t="s">
        <v>3362</v>
      </c>
      <c r="C26" s="832" t="s">
        <v>589</v>
      </c>
      <c r="D26" s="832" t="s">
        <v>3354</v>
      </c>
      <c r="E26" s="832" t="s">
        <v>3379</v>
      </c>
      <c r="F26" s="832" t="s">
        <v>3382</v>
      </c>
      <c r="G26" s="832" t="s">
        <v>3384</v>
      </c>
      <c r="H26" s="849">
        <v>3</v>
      </c>
      <c r="I26" s="849">
        <v>111</v>
      </c>
      <c r="J26" s="832"/>
      <c r="K26" s="832">
        <v>37</v>
      </c>
      <c r="L26" s="849"/>
      <c r="M26" s="849"/>
      <c r="N26" s="832"/>
      <c r="O26" s="832"/>
      <c r="P26" s="849">
        <v>1</v>
      </c>
      <c r="Q26" s="849">
        <v>37</v>
      </c>
      <c r="R26" s="837"/>
      <c r="S26" s="850">
        <v>37</v>
      </c>
    </row>
    <row r="27" spans="1:19" ht="14.4" customHeight="1" x14ac:dyDescent="0.3">
      <c r="A27" s="831" t="s">
        <v>566</v>
      </c>
      <c r="B27" s="832" t="s">
        <v>3362</v>
      </c>
      <c r="C27" s="832" t="s">
        <v>589</v>
      </c>
      <c r="D27" s="832" t="s">
        <v>3354</v>
      </c>
      <c r="E27" s="832" t="s">
        <v>3379</v>
      </c>
      <c r="F27" s="832" t="s">
        <v>3385</v>
      </c>
      <c r="G27" s="832" t="s">
        <v>3386</v>
      </c>
      <c r="H27" s="849">
        <v>3</v>
      </c>
      <c r="I27" s="849">
        <v>15</v>
      </c>
      <c r="J27" s="832">
        <v>1.5</v>
      </c>
      <c r="K27" s="832">
        <v>5</v>
      </c>
      <c r="L27" s="849">
        <v>2</v>
      </c>
      <c r="M27" s="849">
        <v>10</v>
      </c>
      <c r="N27" s="832">
        <v>1</v>
      </c>
      <c r="O27" s="832">
        <v>5</v>
      </c>
      <c r="P27" s="849">
        <v>3</v>
      </c>
      <c r="Q27" s="849">
        <v>15</v>
      </c>
      <c r="R27" s="837">
        <v>1.5</v>
      </c>
      <c r="S27" s="850">
        <v>5</v>
      </c>
    </row>
    <row r="28" spans="1:19" ht="14.4" customHeight="1" x14ac:dyDescent="0.3">
      <c r="A28" s="831" t="s">
        <v>566</v>
      </c>
      <c r="B28" s="832" t="s">
        <v>3362</v>
      </c>
      <c r="C28" s="832" t="s">
        <v>589</v>
      </c>
      <c r="D28" s="832" t="s">
        <v>3354</v>
      </c>
      <c r="E28" s="832" t="s">
        <v>3379</v>
      </c>
      <c r="F28" s="832" t="s">
        <v>3387</v>
      </c>
      <c r="G28" s="832" t="s">
        <v>3388</v>
      </c>
      <c r="H28" s="849">
        <v>1</v>
      </c>
      <c r="I28" s="849">
        <v>5</v>
      </c>
      <c r="J28" s="832">
        <v>1</v>
      </c>
      <c r="K28" s="832">
        <v>5</v>
      </c>
      <c r="L28" s="849">
        <v>1</v>
      </c>
      <c r="M28" s="849">
        <v>5</v>
      </c>
      <c r="N28" s="832">
        <v>1</v>
      </c>
      <c r="O28" s="832">
        <v>5</v>
      </c>
      <c r="P28" s="849"/>
      <c r="Q28" s="849"/>
      <c r="R28" s="837"/>
      <c r="S28" s="850"/>
    </row>
    <row r="29" spans="1:19" ht="14.4" customHeight="1" x14ac:dyDescent="0.3">
      <c r="A29" s="831" t="s">
        <v>566</v>
      </c>
      <c r="B29" s="832" t="s">
        <v>3362</v>
      </c>
      <c r="C29" s="832" t="s">
        <v>589</v>
      </c>
      <c r="D29" s="832" t="s">
        <v>3354</v>
      </c>
      <c r="E29" s="832" t="s">
        <v>3379</v>
      </c>
      <c r="F29" s="832" t="s">
        <v>3389</v>
      </c>
      <c r="G29" s="832" t="s">
        <v>3391</v>
      </c>
      <c r="H29" s="849">
        <v>1</v>
      </c>
      <c r="I29" s="849">
        <v>116</v>
      </c>
      <c r="J29" s="832">
        <v>1</v>
      </c>
      <c r="K29" s="832">
        <v>116</v>
      </c>
      <c r="L29" s="849">
        <v>1</v>
      </c>
      <c r="M29" s="849">
        <v>116</v>
      </c>
      <c r="N29" s="832">
        <v>1</v>
      </c>
      <c r="O29" s="832">
        <v>116</v>
      </c>
      <c r="P29" s="849">
        <v>1</v>
      </c>
      <c r="Q29" s="849">
        <v>117</v>
      </c>
      <c r="R29" s="837">
        <v>1.0086206896551724</v>
      </c>
      <c r="S29" s="850">
        <v>117</v>
      </c>
    </row>
    <row r="30" spans="1:19" ht="14.4" customHeight="1" x14ac:dyDescent="0.3">
      <c r="A30" s="831" t="s">
        <v>566</v>
      </c>
      <c r="B30" s="832" t="s">
        <v>3362</v>
      </c>
      <c r="C30" s="832" t="s">
        <v>589</v>
      </c>
      <c r="D30" s="832" t="s">
        <v>3354</v>
      </c>
      <c r="E30" s="832" t="s">
        <v>3379</v>
      </c>
      <c r="F30" s="832" t="s">
        <v>3392</v>
      </c>
      <c r="G30" s="832" t="s">
        <v>3393</v>
      </c>
      <c r="H30" s="849"/>
      <c r="I30" s="849"/>
      <c r="J30" s="832"/>
      <c r="K30" s="832"/>
      <c r="L30" s="849">
        <v>1</v>
      </c>
      <c r="M30" s="849">
        <v>129</v>
      </c>
      <c r="N30" s="832">
        <v>1</v>
      </c>
      <c r="O30" s="832">
        <v>129</v>
      </c>
      <c r="P30" s="849"/>
      <c r="Q30" s="849"/>
      <c r="R30" s="837"/>
      <c r="S30" s="850"/>
    </row>
    <row r="31" spans="1:19" ht="14.4" customHeight="1" x14ac:dyDescent="0.3">
      <c r="A31" s="831" t="s">
        <v>566</v>
      </c>
      <c r="B31" s="832" t="s">
        <v>3362</v>
      </c>
      <c r="C31" s="832" t="s">
        <v>589</v>
      </c>
      <c r="D31" s="832" t="s">
        <v>3354</v>
      </c>
      <c r="E31" s="832" t="s">
        <v>3379</v>
      </c>
      <c r="F31" s="832" t="s">
        <v>3392</v>
      </c>
      <c r="G31" s="832" t="s">
        <v>3394</v>
      </c>
      <c r="H31" s="849"/>
      <c r="I31" s="849"/>
      <c r="J31" s="832"/>
      <c r="K31" s="832"/>
      <c r="L31" s="849">
        <v>1</v>
      </c>
      <c r="M31" s="849">
        <v>129</v>
      </c>
      <c r="N31" s="832">
        <v>1</v>
      </c>
      <c r="O31" s="832">
        <v>129</v>
      </c>
      <c r="P31" s="849"/>
      <c r="Q31" s="849"/>
      <c r="R31" s="837"/>
      <c r="S31" s="850"/>
    </row>
    <row r="32" spans="1:19" ht="14.4" customHeight="1" x14ac:dyDescent="0.3">
      <c r="A32" s="831" t="s">
        <v>566</v>
      </c>
      <c r="B32" s="832" t="s">
        <v>3362</v>
      </c>
      <c r="C32" s="832" t="s">
        <v>589</v>
      </c>
      <c r="D32" s="832" t="s">
        <v>3354</v>
      </c>
      <c r="E32" s="832" t="s">
        <v>3379</v>
      </c>
      <c r="F32" s="832" t="s">
        <v>3397</v>
      </c>
      <c r="G32" s="832" t="s">
        <v>3398</v>
      </c>
      <c r="H32" s="849">
        <v>121</v>
      </c>
      <c r="I32" s="849">
        <v>15246</v>
      </c>
      <c r="J32" s="832">
        <v>1.1862745098039216</v>
      </c>
      <c r="K32" s="832">
        <v>126</v>
      </c>
      <c r="L32" s="849">
        <v>102</v>
      </c>
      <c r="M32" s="849">
        <v>12852</v>
      </c>
      <c r="N32" s="832">
        <v>1</v>
      </c>
      <c r="O32" s="832">
        <v>126</v>
      </c>
      <c r="P32" s="849">
        <v>26</v>
      </c>
      <c r="Q32" s="849">
        <v>3302</v>
      </c>
      <c r="R32" s="837">
        <v>0.25692499221910986</v>
      </c>
      <c r="S32" s="850">
        <v>127</v>
      </c>
    </row>
    <row r="33" spans="1:19" ht="14.4" customHeight="1" x14ac:dyDescent="0.3">
      <c r="A33" s="831" t="s">
        <v>566</v>
      </c>
      <c r="B33" s="832" t="s">
        <v>3362</v>
      </c>
      <c r="C33" s="832" t="s">
        <v>589</v>
      </c>
      <c r="D33" s="832" t="s">
        <v>3354</v>
      </c>
      <c r="E33" s="832" t="s">
        <v>3379</v>
      </c>
      <c r="F33" s="832" t="s">
        <v>3402</v>
      </c>
      <c r="G33" s="832" t="s">
        <v>3403</v>
      </c>
      <c r="H33" s="849"/>
      <c r="I33" s="849"/>
      <c r="J33" s="832"/>
      <c r="K33" s="832"/>
      <c r="L33" s="849"/>
      <c r="M33" s="849"/>
      <c r="N33" s="832"/>
      <c r="O33" s="832"/>
      <c r="P33" s="849">
        <v>1</v>
      </c>
      <c r="Q33" s="849">
        <v>847</v>
      </c>
      <c r="R33" s="837"/>
      <c r="S33" s="850">
        <v>847</v>
      </c>
    </row>
    <row r="34" spans="1:19" ht="14.4" customHeight="1" x14ac:dyDescent="0.3">
      <c r="A34" s="831" t="s">
        <v>566</v>
      </c>
      <c r="B34" s="832" t="s">
        <v>3362</v>
      </c>
      <c r="C34" s="832" t="s">
        <v>589</v>
      </c>
      <c r="D34" s="832" t="s">
        <v>3354</v>
      </c>
      <c r="E34" s="832" t="s">
        <v>3379</v>
      </c>
      <c r="F34" s="832" t="s">
        <v>3402</v>
      </c>
      <c r="G34" s="832" t="s">
        <v>3404</v>
      </c>
      <c r="H34" s="849">
        <v>1</v>
      </c>
      <c r="I34" s="849">
        <v>844</v>
      </c>
      <c r="J34" s="832"/>
      <c r="K34" s="832">
        <v>844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566</v>
      </c>
      <c r="B35" s="832" t="s">
        <v>3362</v>
      </c>
      <c r="C35" s="832" t="s">
        <v>589</v>
      </c>
      <c r="D35" s="832" t="s">
        <v>3354</v>
      </c>
      <c r="E35" s="832" t="s">
        <v>3379</v>
      </c>
      <c r="F35" s="832" t="s">
        <v>3405</v>
      </c>
      <c r="G35" s="832" t="s">
        <v>3406</v>
      </c>
      <c r="H35" s="849">
        <v>129</v>
      </c>
      <c r="I35" s="849">
        <v>216333</v>
      </c>
      <c r="J35" s="832">
        <v>0.99940405244338493</v>
      </c>
      <c r="K35" s="832">
        <v>1677</v>
      </c>
      <c r="L35" s="849">
        <v>129</v>
      </c>
      <c r="M35" s="849">
        <v>216462</v>
      </c>
      <c r="N35" s="832">
        <v>1</v>
      </c>
      <c r="O35" s="832">
        <v>1678</v>
      </c>
      <c r="P35" s="849">
        <v>112</v>
      </c>
      <c r="Q35" s="849">
        <v>188160</v>
      </c>
      <c r="R35" s="837">
        <v>0.86925187792776559</v>
      </c>
      <c r="S35" s="850">
        <v>1680</v>
      </c>
    </row>
    <row r="36" spans="1:19" ht="14.4" customHeight="1" x14ac:dyDescent="0.3">
      <c r="A36" s="831" t="s">
        <v>566</v>
      </c>
      <c r="B36" s="832" t="s">
        <v>3362</v>
      </c>
      <c r="C36" s="832" t="s">
        <v>589</v>
      </c>
      <c r="D36" s="832" t="s">
        <v>3354</v>
      </c>
      <c r="E36" s="832" t="s">
        <v>3379</v>
      </c>
      <c r="F36" s="832" t="s">
        <v>3405</v>
      </c>
      <c r="G36" s="832" t="s">
        <v>3407</v>
      </c>
      <c r="H36" s="849">
        <v>1</v>
      </c>
      <c r="I36" s="849">
        <v>1677</v>
      </c>
      <c r="J36" s="832"/>
      <c r="K36" s="832">
        <v>1677</v>
      </c>
      <c r="L36" s="849"/>
      <c r="M36" s="849"/>
      <c r="N36" s="832"/>
      <c r="O36" s="832"/>
      <c r="P36" s="849"/>
      <c r="Q36" s="849"/>
      <c r="R36" s="837"/>
      <c r="S36" s="850"/>
    </row>
    <row r="37" spans="1:19" ht="14.4" customHeight="1" x14ac:dyDescent="0.3">
      <c r="A37" s="831" t="s">
        <v>566</v>
      </c>
      <c r="B37" s="832" t="s">
        <v>3362</v>
      </c>
      <c r="C37" s="832" t="s">
        <v>589</v>
      </c>
      <c r="D37" s="832" t="s">
        <v>3354</v>
      </c>
      <c r="E37" s="832" t="s">
        <v>3379</v>
      </c>
      <c r="F37" s="832" t="s">
        <v>3408</v>
      </c>
      <c r="G37" s="832" t="s">
        <v>3409</v>
      </c>
      <c r="H37" s="849">
        <v>18</v>
      </c>
      <c r="I37" s="849">
        <v>0</v>
      </c>
      <c r="J37" s="832"/>
      <c r="K37" s="832">
        <v>0</v>
      </c>
      <c r="L37" s="849">
        <v>20</v>
      </c>
      <c r="M37" s="849">
        <v>0</v>
      </c>
      <c r="N37" s="832"/>
      <c r="O37" s="832">
        <v>0</v>
      </c>
      <c r="P37" s="849">
        <v>18</v>
      </c>
      <c r="Q37" s="849">
        <v>0</v>
      </c>
      <c r="R37" s="837"/>
      <c r="S37" s="850">
        <v>0</v>
      </c>
    </row>
    <row r="38" spans="1:19" ht="14.4" customHeight="1" x14ac:dyDescent="0.3">
      <c r="A38" s="831" t="s">
        <v>566</v>
      </c>
      <c r="B38" s="832" t="s">
        <v>3362</v>
      </c>
      <c r="C38" s="832" t="s">
        <v>589</v>
      </c>
      <c r="D38" s="832" t="s">
        <v>3354</v>
      </c>
      <c r="E38" s="832" t="s">
        <v>3379</v>
      </c>
      <c r="F38" s="832" t="s">
        <v>3411</v>
      </c>
      <c r="G38" s="832" t="s">
        <v>3412</v>
      </c>
      <c r="H38" s="849">
        <v>1</v>
      </c>
      <c r="I38" s="849">
        <v>33.33</v>
      </c>
      <c r="J38" s="832"/>
      <c r="K38" s="832">
        <v>33.33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" customHeight="1" x14ac:dyDescent="0.3">
      <c r="A39" s="831" t="s">
        <v>566</v>
      </c>
      <c r="B39" s="832" t="s">
        <v>3362</v>
      </c>
      <c r="C39" s="832" t="s">
        <v>589</v>
      </c>
      <c r="D39" s="832" t="s">
        <v>3354</v>
      </c>
      <c r="E39" s="832" t="s">
        <v>3379</v>
      </c>
      <c r="F39" s="832" t="s">
        <v>3411</v>
      </c>
      <c r="G39" s="832" t="s">
        <v>3413</v>
      </c>
      <c r="H39" s="849">
        <v>120</v>
      </c>
      <c r="I39" s="849">
        <v>4000</v>
      </c>
      <c r="J39" s="832">
        <v>0.86330997360429762</v>
      </c>
      <c r="K39" s="832">
        <v>33.333333333333336</v>
      </c>
      <c r="L39" s="849">
        <v>139</v>
      </c>
      <c r="M39" s="849">
        <v>4633.33</v>
      </c>
      <c r="N39" s="832">
        <v>1</v>
      </c>
      <c r="O39" s="832">
        <v>33.333309352517986</v>
      </c>
      <c r="P39" s="849">
        <v>117</v>
      </c>
      <c r="Q39" s="849">
        <v>3900</v>
      </c>
      <c r="R39" s="837">
        <v>0.84172722426419011</v>
      </c>
      <c r="S39" s="850">
        <v>33.333333333333336</v>
      </c>
    </row>
    <row r="40" spans="1:19" ht="14.4" customHeight="1" x14ac:dyDescent="0.3">
      <c r="A40" s="831" t="s">
        <v>566</v>
      </c>
      <c r="B40" s="832" t="s">
        <v>3362</v>
      </c>
      <c r="C40" s="832" t="s">
        <v>589</v>
      </c>
      <c r="D40" s="832" t="s">
        <v>3354</v>
      </c>
      <c r="E40" s="832" t="s">
        <v>3379</v>
      </c>
      <c r="F40" s="832" t="s">
        <v>3414</v>
      </c>
      <c r="G40" s="832" t="s">
        <v>3415</v>
      </c>
      <c r="H40" s="849">
        <v>24</v>
      </c>
      <c r="I40" s="849">
        <v>6024</v>
      </c>
      <c r="J40" s="832">
        <v>0.66666666666666663</v>
      </c>
      <c r="K40" s="832">
        <v>251</v>
      </c>
      <c r="L40" s="849">
        <v>36</v>
      </c>
      <c r="M40" s="849">
        <v>9036</v>
      </c>
      <c r="N40" s="832">
        <v>1</v>
      </c>
      <c r="O40" s="832">
        <v>251</v>
      </c>
      <c r="P40" s="849">
        <v>104</v>
      </c>
      <c r="Q40" s="849">
        <v>26208</v>
      </c>
      <c r="R40" s="837">
        <v>2.9003984063745021</v>
      </c>
      <c r="S40" s="850">
        <v>252</v>
      </c>
    </row>
    <row r="41" spans="1:19" ht="14.4" customHeight="1" x14ac:dyDescent="0.3">
      <c r="A41" s="831" t="s">
        <v>566</v>
      </c>
      <c r="B41" s="832" t="s">
        <v>3362</v>
      </c>
      <c r="C41" s="832" t="s">
        <v>589</v>
      </c>
      <c r="D41" s="832" t="s">
        <v>3354</v>
      </c>
      <c r="E41" s="832" t="s">
        <v>3379</v>
      </c>
      <c r="F41" s="832" t="s">
        <v>3414</v>
      </c>
      <c r="G41" s="832" t="s">
        <v>3416</v>
      </c>
      <c r="H41" s="849">
        <v>2</v>
      </c>
      <c r="I41" s="849">
        <v>502</v>
      </c>
      <c r="J41" s="832">
        <v>2</v>
      </c>
      <c r="K41" s="832">
        <v>251</v>
      </c>
      <c r="L41" s="849">
        <v>1</v>
      </c>
      <c r="M41" s="849">
        <v>251</v>
      </c>
      <c r="N41" s="832">
        <v>1</v>
      </c>
      <c r="O41" s="832">
        <v>251</v>
      </c>
      <c r="P41" s="849"/>
      <c r="Q41" s="849"/>
      <c r="R41" s="837"/>
      <c r="S41" s="850"/>
    </row>
    <row r="42" spans="1:19" ht="14.4" customHeight="1" x14ac:dyDescent="0.3">
      <c r="A42" s="831" t="s">
        <v>566</v>
      </c>
      <c r="B42" s="832" t="s">
        <v>3362</v>
      </c>
      <c r="C42" s="832" t="s">
        <v>589</v>
      </c>
      <c r="D42" s="832" t="s">
        <v>3354</v>
      </c>
      <c r="E42" s="832" t="s">
        <v>3379</v>
      </c>
      <c r="F42" s="832" t="s">
        <v>3417</v>
      </c>
      <c r="G42" s="832" t="s">
        <v>3418</v>
      </c>
      <c r="H42" s="849"/>
      <c r="I42" s="849"/>
      <c r="J42" s="832"/>
      <c r="K42" s="832"/>
      <c r="L42" s="849">
        <v>1</v>
      </c>
      <c r="M42" s="849">
        <v>116</v>
      </c>
      <c r="N42" s="832">
        <v>1</v>
      </c>
      <c r="O42" s="832">
        <v>116</v>
      </c>
      <c r="P42" s="849"/>
      <c r="Q42" s="849"/>
      <c r="R42" s="837"/>
      <c r="S42" s="850"/>
    </row>
    <row r="43" spans="1:19" ht="14.4" customHeight="1" x14ac:dyDescent="0.3">
      <c r="A43" s="831" t="s">
        <v>566</v>
      </c>
      <c r="B43" s="832" t="s">
        <v>3362</v>
      </c>
      <c r="C43" s="832" t="s">
        <v>589</v>
      </c>
      <c r="D43" s="832" t="s">
        <v>3354</v>
      </c>
      <c r="E43" s="832" t="s">
        <v>3379</v>
      </c>
      <c r="F43" s="832" t="s">
        <v>3417</v>
      </c>
      <c r="G43" s="832" t="s">
        <v>3419</v>
      </c>
      <c r="H43" s="849">
        <v>6</v>
      </c>
      <c r="I43" s="849">
        <v>696</v>
      </c>
      <c r="J43" s="832">
        <v>0.35294117647058826</v>
      </c>
      <c r="K43" s="832">
        <v>116</v>
      </c>
      <c r="L43" s="849">
        <v>17</v>
      </c>
      <c r="M43" s="849">
        <v>1972</v>
      </c>
      <c r="N43" s="832">
        <v>1</v>
      </c>
      <c r="O43" s="832">
        <v>116</v>
      </c>
      <c r="P43" s="849">
        <v>27</v>
      </c>
      <c r="Q43" s="849">
        <v>3132</v>
      </c>
      <c r="R43" s="837">
        <v>1.588235294117647</v>
      </c>
      <c r="S43" s="850">
        <v>116</v>
      </c>
    </row>
    <row r="44" spans="1:19" ht="14.4" customHeight="1" x14ac:dyDescent="0.3">
      <c r="A44" s="831" t="s">
        <v>566</v>
      </c>
      <c r="B44" s="832" t="s">
        <v>3362</v>
      </c>
      <c r="C44" s="832" t="s">
        <v>589</v>
      </c>
      <c r="D44" s="832" t="s">
        <v>3354</v>
      </c>
      <c r="E44" s="832" t="s">
        <v>3379</v>
      </c>
      <c r="F44" s="832" t="s">
        <v>3420</v>
      </c>
      <c r="G44" s="832" t="s">
        <v>3421</v>
      </c>
      <c r="H44" s="849">
        <v>3</v>
      </c>
      <c r="I44" s="849">
        <v>111</v>
      </c>
      <c r="J44" s="832">
        <v>0.6</v>
      </c>
      <c r="K44" s="832">
        <v>37</v>
      </c>
      <c r="L44" s="849">
        <v>5</v>
      </c>
      <c r="M44" s="849">
        <v>185</v>
      </c>
      <c r="N44" s="832">
        <v>1</v>
      </c>
      <c r="O44" s="832">
        <v>37</v>
      </c>
      <c r="P44" s="849"/>
      <c r="Q44" s="849"/>
      <c r="R44" s="837"/>
      <c r="S44" s="850"/>
    </row>
    <row r="45" spans="1:19" ht="14.4" customHeight="1" x14ac:dyDescent="0.3">
      <c r="A45" s="831" t="s">
        <v>566</v>
      </c>
      <c r="B45" s="832" t="s">
        <v>3362</v>
      </c>
      <c r="C45" s="832" t="s">
        <v>589</v>
      </c>
      <c r="D45" s="832" t="s">
        <v>3354</v>
      </c>
      <c r="E45" s="832" t="s">
        <v>3379</v>
      </c>
      <c r="F45" s="832" t="s">
        <v>3422</v>
      </c>
      <c r="G45" s="832" t="s">
        <v>3423</v>
      </c>
      <c r="H45" s="849">
        <v>128</v>
      </c>
      <c r="I45" s="849">
        <v>11008</v>
      </c>
      <c r="J45" s="832">
        <v>0.98461538461538467</v>
      </c>
      <c r="K45" s="832">
        <v>86</v>
      </c>
      <c r="L45" s="849">
        <v>130</v>
      </c>
      <c r="M45" s="849">
        <v>11180</v>
      </c>
      <c r="N45" s="832">
        <v>1</v>
      </c>
      <c r="O45" s="832">
        <v>86</v>
      </c>
      <c r="P45" s="849">
        <v>113</v>
      </c>
      <c r="Q45" s="849">
        <v>9718</v>
      </c>
      <c r="R45" s="837">
        <v>0.86923076923076925</v>
      </c>
      <c r="S45" s="850">
        <v>86</v>
      </c>
    </row>
    <row r="46" spans="1:19" ht="14.4" customHeight="1" x14ac:dyDescent="0.3">
      <c r="A46" s="831" t="s">
        <v>566</v>
      </c>
      <c r="B46" s="832" t="s">
        <v>3362</v>
      </c>
      <c r="C46" s="832" t="s">
        <v>589</v>
      </c>
      <c r="D46" s="832" t="s">
        <v>3354</v>
      </c>
      <c r="E46" s="832" t="s">
        <v>3379</v>
      </c>
      <c r="F46" s="832" t="s">
        <v>3422</v>
      </c>
      <c r="G46" s="832" t="s">
        <v>3424</v>
      </c>
      <c r="H46" s="849">
        <v>1</v>
      </c>
      <c r="I46" s="849">
        <v>86</v>
      </c>
      <c r="J46" s="832"/>
      <c r="K46" s="832">
        <v>86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" customHeight="1" x14ac:dyDescent="0.3">
      <c r="A47" s="831" t="s">
        <v>566</v>
      </c>
      <c r="B47" s="832" t="s">
        <v>3362</v>
      </c>
      <c r="C47" s="832" t="s">
        <v>589</v>
      </c>
      <c r="D47" s="832" t="s">
        <v>3354</v>
      </c>
      <c r="E47" s="832" t="s">
        <v>3379</v>
      </c>
      <c r="F47" s="832" t="s">
        <v>3425</v>
      </c>
      <c r="G47" s="832" t="s">
        <v>3426</v>
      </c>
      <c r="H47" s="849"/>
      <c r="I47" s="849"/>
      <c r="J47" s="832"/>
      <c r="K47" s="832"/>
      <c r="L47" s="849"/>
      <c r="M47" s="849"/>
      <c r="N47" s="832"/>
      <c r="O47" s="832"/>
      <c r="P47" s="849">
        <v>1</v>
      </c>
      <c r="Q47" s="849">
        <v>32</v>
      </c>
      <c r="R47" s="837"/>
      <c r="S47" s="850">
        <v>32</v>
      </c>
    </row>
    <row r="48" spans="1:19" ht="14.4" customHeight="1" x14ac:dyDescent="0.3">
      <c r="A48" s="831" t="s">
        <v>566</v>
      </c>
      <c r="B48" s="832" t="s">
        <v>3362</v>
      </c>
      <c r="C48" s="832" t="s">
        <v>589</v>
      </c>
      <c r="D48" s="832" t="s">
        <v>3354</v>
      </c>
      <c r="E48" s="832" t="s">
        <v>3379</v>
      </c>
      <c r="F48" s="832" t="s">
        <v>3427</v>
      </c>
      <c r="G48" s="832" t="s">
        <v>3428</v>
      </c>
      <c r="H48" s="849">
        <v>1</v>
      </c>
      <c r="I48" s="849">
        <v>131</v>
      </c>
      <c r="J48" s="832"/>
      <c r="K48" s="832">
        <v>131</v>
      </c>
      <c r="L48" s="849"/>
      <c r="M48" s="849"/>
      <c r="N48" s="832"/>
      <c r="O48" s="832"/>
      <c r="P48" s="849">
        <v>2</v>
      </c>
      <c r="Q48" s="849">
        <v>264</v>
      </c>
      <c r="R48" s="837"/>
      <c r="S48" s="850">
        <v>132</v>
      </c>
    </row>
    <row r="49" spans="1:19" ht="14.4" customHeight="1" x14ac:dyDescent="0.3">
      <c r="A49" s="831" t="s">
        <v>566</v>
      </c>
      <c r="B49" s="832" t="s">
        <v>3362</v>
      </c>
      <c r="C49" s="832" t="s">
        <v>589</v>
      </c>
      <c r="D49" s="832" t="s">
        <v>3354</v>
      </c>
      <c r="E49" s="832" t="s">
        <v>3379</v>
      </c>
      <c r="F49" s="832" t="s">
        <v>3429</v>
      </c>
      <c r="G49" s="832" t="s">
        <v>3430</v>
      </c>
      <c r="H49" s="849">
        <v>2</v>
      </c>
      <c r="I49" s="849">
        <v>118</v>
      </c>
      <c r="J49" s="832">
        <v>1</v>
      </c>
      <c r="K49" s="832">
        <v>59</v>
      </c>
      <c r="L49" s="849">
        <v>2</v>
      </c>
      <c r="M49" s="849">
        <v>118</v>
      </c>
      <c r="N49" s="832">
        <v>1</v>
      </c>
      <c r="O49" s="832">
        <v>59</v>
      </c>
      <c r="P49" s="849"/>
      <c r="Q49" s="849"/>
      <c r="R49" s="837"/>
      <c r="S49" s="850"/>
    </row>
    <row r="50" spans="1:19" ht="14.4" customHeight="1" x14ac:dyDescent="0.3">
      <c r="A50" s="831" t="s">
        <v>566</v>
      </c>
      <c r="B50" s="832" t="s">
        <v>3362</v>
      </c>
      <c r="C50" s="832" t="s">
        <v>589</v>
      </c>
      <c r="D50" s="832" t="s">
        <v>3354</v>
      </c>
      <c r="E50" s="832" t="s">
        <v>3379</v>
      </c>
      <c r="F50" s="832" t="s">
        <v>3433</v>
      </c>
      <c r="G50" s="832" t="s">
        <v>3434</v>
      </c>
      <c r="H50" s="849"/>
      <c r="I50" s="849"/>
      <c r="J50" s="832"/>
      <c r="K50" s="832"/>
      <c r="L50" s="849"/>
      <c r="M50" s="849"/>
      <c r="N50" s="832"/>
      <c r="O50" s="832"/>
      <c r="P50" s="849">
        <v>1</v>
      </c>
      <c r="Q50" s="849">
        <v>375</v>
      </c>
      <c r="R50" s="837"/>
      <c r="S50" s="850">
        <v>375</v>
      </c>
    </row>
    <row r="51" spans="1:19" ht="14.4" customHeight="1" x14ac:dyDescent="0.3">
      <c r="A51" s="831" t="s">
        <v>566</v>
      </c>
      <c r="B51" s="832" t="s">
        <v>3362</v>
      </c>
      <c r="C51" s="832" t="s">
        <v>589</v>
      </c>
      <c r="D51" s="832" t="s">
        <v>3354</v>
      </c>
      <c r="E51" s="832" t="s">
        <v>3379</v>
      </c>
      <c r="F51" s="832" t="s">
        <v>3433</v>
      </c>
      <c r="G51" s="832" t="s">
        <v>3435</v>
      </c>
      <c r="H51" s="849">
        <v>1</v>
      </c>
      <c r="I51" s="849">
        <v>183</v>
      </c>
      <c r="J51" s="832">
        <v>1</v>
      </c>
      <c r="K51" s="832">
        <v>183</v>
      </c>
      <c r="L51" s="849">
        <v>1</v>
      </c>
      <c r="M51" s="849">
        <v>183</v>
      </c>
      <c r="N51" s="832">
        <v>1</v>
      </c>
      <c r="O51" s="832">
        <v>183</v>
      </c>
      <c r="P51" s="849">
        <v>1</v>
      </c>
      <c r="Q51" s="849">
        <v>375</v>
      </c>
      <c r="R51" s="837">
        <v>2.0491803278688523</v>
      </c>
      <c r="S51" s="850">
        <v>375</v>
      </c>
    </row>
    <row r="52" spans="1:19" ht="14.4" customHeight="1" x14ac:dyDescent="0.3">
      <c r="A52" s="831" t="s">
        <v>566</v>
      </c>
      <c r="B52" s="832" t="s">
        <v>3362</v>
      </c>
      <c r="C52" s="832" t="s">
        <v>589</v>
      </c>
      <c r="D52" s="832" t="s">
        <v>3354</v>
      </c>
      <c r="E52" s="832" t="s">
        <v>3379</v>
      </c>
      <c r="F52" s="832" t="s">
        <v>3438</v>
      </c>
      <c r="G52" s="832" t="s">
        <v>3439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374</v>
      </c>
      <c r="R52" s="837"/>
      <c r="S52" s="850">
        <v>374</v>
      </c>
    </row>
    <row r="53" spans="1:19" ht="14.4" customHeight="1" x14ac:dyDescent="0.3">
      <c r="A53" s="831" t="s">
        <v>566</v>
      </c>
      <c r="B53" s="832" t="s">
        <v>3362</v>
      </c>
      <c r="C53" s="832" t="s">
        <v>589</v>
      </c>
      <c r="D53" s="832" t="s">
        <v>3354</v>
      </c>
      <c r="E53" s="832" t="s">
        <v>3379</v>
      </c>
      <c r="F53" s="832" t="s">
        <v>3441</v>
      </c>
      <c r="G53" s="832" t="s">
        <v>3442</v>
      </c>
      <c r="H53" s="849">
        <v>36</v>
      </c>
      <c r="I53" s="849">
        <v>0</v>
      </c>
      <c r="J53" s="832"/>
      <c r="K53" s="832">
        <v>0</v>
      </c>
      <c r="L53" s="849">
        <v>31</v>
      </c>
      <c r="M53" s="849">
        <v>0</v>
      </c>
      <c r="N53" s="832"/>
      <c r="O53" s="832">
        <v>0</v>
      </c>
      <c r="P53" s="849">
        <v>22</v>
      </c>
      <c r="Q53" s="849">
        <v>0</v>
      </c>
      <c r="R53" s="837"/>
      <c r="S53" s="850">
        <v>0</v>
      </c>
    </row>
    <row r="54" spans="1:19" ht="14.4" customHeight="1" x14ac:dyDescent="0.3">
      <c r="A54" s="831" t="s">
        <v>566</v>
      </c>
      <c r="B54" s="832" t="s">
        <v>3362</v>
      </c>
      <c r="C54" s="832" t="s">
        <v>589</v>
      </c>
      <c r="D54" s="832" t="s">
        <v>1842</v>
      </c>
      <c r="E54" s="832" t="s">
        <v>3363</v>
      </c>
      <c r="F54" s="832" t="s">
        <v>3364</v>
      </c>
      <c r="G54" s="832" t="s">
        <v>3365</v>
      </c>
      <c r="H54" s="849">
        <v>1.2000000000000002</v>
      </c>
      <c r="I54" s="849">
        <v>181.2</v>
      </c>
      <c r="J54" s="832"/>
      <c r="K54" s="832">
        <v>150.99999999999997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" customHeight="1" x14ac:dyDescent="0.3">
      <c r="A55" s="831" t="s">
        <v>566</v>
      </c>
      <c r="B55" s="832" t="s">
        <v>3362</v>
      </c>
      <c r="C55" s="832" t="s">
        <v>589</v>
      </c>
      <c r="D55" s="832" t="s">
        <v>1842</v>
      </c>
      <c r="E55" s="832" t="s">
        <v>3379</v>
      </c>
      <c r="F55" s="832" t="s">
        <v>3380</v>
      </c>
      <c r="G55" s="832" t="s">
        <v>3381</v>
      </c>
      <c r="H55" s="849"/>
      <c r="I55" s="849"/>
      <c r="J55" s="832"/>
      <c r="K55" s="832"/>
      <c r="L55" s="849">
        <v>1</v>
      </c>
      <c r="M55" s="849">
        <v>83</v>
      </c>
      <c r="N55" s="832">
        <v>1</v>
      </c>
      <c r="O55" s="832">
        <v>83</v>
      </c>
      <c r="P55" s="849"/>
      <c r="Q55" s="849"/>
      <c r="R55" s="837"/>
      <c r="S55" s="850"/>
    </row>
    <row r="56" spans="1:19" ht="14.4" customHeight="1" x14ac:dyDescent="0.3">
      <c r="A56" s="831" t="s">
        <v>566</v>
      </c>
      <c r="B56" s="832" t="s">
        <v>3362</v>
      </c>
      <c r="C56" s="832" t="s">
        <v>589</v>
      </c>
      <c r="D56" s="832" t="s">
        <v>1842</v>
      </c>
      <c r="E56" s="832" t="s">
        <v>3379</v>
      </c>
      <c r="F56" s="832" t="s">
        <v>3382</v>
      </c>
      <c r="G56" s="832" t="s">
        <v>3383</v>
      </c>
      <c r="H56" s="849"/>
      <c r="I56" s="849"/>
      <c r="J56" s="832"/>
      <c r="K56" s="832"/>
      <c r="L56" s="849"/>
      <c r="M56" s="849"/>
      <c r="N56" s="832"/>
      <c r="O56" s="832"/>
      <c r="P56" s="849">
        <v>3</v>
      </c>
      <c r="Q56" s="849">
        <v>111</v>
      </c>
      <c r="R56" s="837"/>
      <c r="S56" s="850">
        <v>37</v>
      </c>
    </row>
    <row r="57" spans="1:19" ht="14.4" customHeight="1" x14ac:dyDescent="0.3">
      <c r="A57" s="831" t="s">
        <v>566</v>
      </c>
      <c r="B57" s="832" t="s">
        <v>3362</v>
      </c>
      <c r="C57" s="832" t="s">
        <v>589</v>
      </c>
      <c r="D57" s="832" t="s">
        <v>1842</v>
      </c>
      <c r="E57" s="832" t="s">
        <v>3379</v>
      </c>
      <c r="F57" s="832" t="s">
        <v>3397</v>
      </c>
      <c r="G57" s="832" t="s">
        <v>3398</v>
      </c>
      <c r="H57" s="849">
        <v>27</v>
      </c>
      <c r="I57" s="849">
        <v>3402</v>
      </c>
      <c r="J57" s="832">
        <v>3</v>
      </c>
      <c r="K57" s="832">
        <v>126</v>
      </c>
      <c r="L57" s="849">
        <v>9</v>
      </c>
      <c r="M57" s="849">
        <v>1134</v>
      </c>
      <c r="N57" s="832">
        <v>1</v>
      </c>
      <c r="O57" s="832">
        <v>126</v>
      </c>
      <c r="P57" s="849">
        <v>3</v>
      </c>
      <c r="Q57" s="849">
        <v>381</v>
      </c>
      <c r="R57" s="837">
        <v>0.33597883597883599</v>
      </c>
      <c r="S57" s="850">
        <v>127</v>
      </c>
    </row>
    <row r="58" spans="1:19" ht="14.4" customHeight="1" x14ac:dyDescent="0.3">
      <c r="A58" s="831" t="s">
        <v>566</v>
      </c>
      <c r="B58" s="832" t="s">
        <v>3362</v>
      </c>
      <c r="C58" s="832" t="s">
        <v>589</v>
      </c>
      <c r="D58" s="832" t="s">
        <v>1842</v>
      </c>
      <c r="E58" s="832" t="s">
        <v>3379</v>
      </c>
      <c r="F58" s="832" t="s">
        <v>3411</v>
      </c>
      <c r="G58" s="832" t="s">
        <v>3412</v>
      </c>
      <c r="H58" s="849">
        <v>3</v>
      </c>
      <c r="I58" s="849">
        <v>100</v>
      </c>
      <c r="J58" s="832"/>
      <c r="K58" s="832">
        <v>33.333333333333336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" customHeight="1" x14ac:dyDescent="0.3">
      <c r="A59" s="831" t="s">
        <v>566</v>
      </c>
      <c r="B59" s="832" t="s">
        <v>3362</v>
      </c>
      <c r="C59" s="832" t="s">
        <v>589</v>
      </c>
      <c r="D59" s="832" t="s">
        <v>1842</v>
      </c>
      <c r="E59" s="832" t="s">
        <v>3379</v>
      </c>
      <c r="F59" s="832" t="s">
        <v>3411</v>
      </c>
      <c r="G59" s="832" t="s">
        <v>3413</v>
      </c>
      <c r="H59" s="849">
        <v>29</v>
      </c>
      <c r="I59" s="849">
        <v>966.66000000000008</v>
      </c>
      <c r="J59" s="832">
        <v>2.4166500000000002</v>
      </c>
      <c r="K59" s="832">
        <v>33.333103448275864</v>
      </c>
      <c r="L59" s="849">
        <v>12</v>
      </c>
      <c r="M59" s="849">
        <v>400</v>
      </c>
      <c r="N59" s="832">
        <v>1</v>
      </c>
      <c r="O59" s="832">
        <v>33.333333333333336</v>
      </c>
      <c r="P59" s="849">
        <v>2</v>
      </c>
      <c r="Q59" s="849">
        <v>66.66</v>
      </c>
      <c r="R59" s="837">
        <v>0.16664999999999999</v>
      </c>
      <c r="S59" s="850">
        <v>33.33</v>
      </c>
    </row>
    <row r="60" spans="1:19" ht="14.4" customHeight="1" x14ac:dyDescent="0.3">
      <c r="A60" s="831" t="s">
        <v>566</v>
      </c>
      <c r="B60" s="832" t="s">
        <v>3362</v>
      </c>
      <c r="C60" s="832" t="s">
        <v>589</v>
      </c>
      <c r="D60" s="832" t="s">
        <v>1842</v>
      </c>
      <c r="E60" s="832" t="s">
        <v>3379</v>
      </c>
      <c r="F60" s="832" t="s">
        <v>3438</v>
      </c>
      <c r="G60" s="832" t="s">
        <v>3440</v>
      </c>
      <c r="H60" s="849">
        <v>6</v>
      </c>
      <c r="I60" s="849">
        <v>2232</v>
      </c>
      <c r="J60" s="832">
        <v>1.9946380697050938</v>
      </c>
      <c r="K60" s="832">
        <v>372</v>
      </c>
      <c r="L60" s="849">
        <v>3</v>
      </c>
      <c r="M60" s="849">
        <v>1119</v>
      </c>
      <c r="N60" s="832">
        <v>1</v>
      </c>
      <c r="O60" s="832">
        <v>373</v>
      </c>
      <c r="P60" s="849"/>
      <c r="Q60" s="849"/>
      <c r="R60" s="837"/>
      <c r="S60" s="850"/>
    </row>
    <row r="61" spans="1:19" ht="14.4" customHeight="1" x14ac:dyDescent="0.3">
      <c r="A61" s="831" t="s">
        <v>566</v>
      </c>
      <c r="B61" s="832" t="s">
        <v>3362</v>
      </c>
      <c r="C61" s="832" t="s">
        <v>589</v>
      </c>
      <c r="D61" s="832" t="s">
        <v>1843</v>
      </c>
      <c r="E61" s="832" t="s">
        <v>3363</v>
      </c>
      <c r="F61" s="832" t="s">
        <v>3364</v>
      </c>
      <c r="G61" s="832" t="s">
        <v>3365</v>
      </c>
      <c r="H61" s="849">
        <v>0.1</v>
      </c>
      <c r="I61" s="849">
        <v>15.1</v>
      </c>
      <c r="J61" s="832">
        <v>0.5</v>
      </c>
      <c r="K61" s="832">
        <v>151</v>
      </c>
      <c r="L61" s="849">
        <v>0.2</v>
      </c>
      <c r="M61" s="849">
        <v>30.2</v>
      </c>
      <c r="N61" s="832">
        <v>1</v>
      </c>
      <c r="O61" s="832">
        <v>151</v>
      </c>
      <c r="P61" s="849"/>
      <c r="Q61" s="849"/>
      <c r="R61" s="837"/>
      <c r="S61" s="850"/>
    </row>
    <row r="62" spans="1:19" ht="14.4" customHeight="1" x14ac:dyDescent="0.3">
      <c r="A62" s="831" t="s">
        <v>566</v>
      </c>
      <c r="B62" s="832" t="s">
        <v>3362</v>
      </c>
      <c r="C62" s="832" t="s">
        <v>589</v>
      </c>
      <c r="D62" s="832" t="s">
        <v>1843</v>
      </c>
      <c r="E62" s="832" t="s">
        <v>3363</v>
      </c>
      <c r="F62" s="832" t="s">
        <v>3366</v>
      </c>
      <c r="G62" s="832" t="s">
        <v>949</v>
      </c>
      <c r="H62" s="849">
        <v>0.1</v>
      </c>
      <c r="I62" s="849">
        <v>13.06</v>
      </c>
      <c r="J62" s="832"/>
      <c r="K62" s="832">
        <v>130.6</v>
      </c>
      <c r="L62" s="849"/>
      <c r="M62" s="849"/>
      <c r="N62" s="832"/>
      <c r="O62" s="832"/>
      <c r="P62" s="849"/>
      <c r="Q62" s="849"/>
      <c r="R62" s="837"/>
      <c r="S62" s="850"/>
    </row>
    <row r="63" spans="1:19" ht="14.4" customHeight="1" x14ac:dyDescent="0.3">
      <c r="A63" s="831" t="s">
        <v>566</v>
      </c>
      <c r="B63" s="832" t="s">
        <v>3362</v>
      </c>
      <c r="C63" s="832" t="s">
        <v>589</v>
      </c>
      <c r="D63" s="832" t="s">
        <v>1843</v>
      </c>
      <c r="E63" s="832" t="s">
        <v>3363</v>
      </c>
      <c r="F63" s="832" t="s">
        <v>3367</v>
      </c>
      <c r="G63" s="832" t="s">
        <v>3368</v>
      </c>
      <c r="H63" s="849"/>
      <c r="I63" s="849"/>
      <c r="J63" s="832"/>
      <c r="K63" s="832"/>
      <c r="L63" s="849">
        <v>0.2</v>
      </c>
      <c r="M63" s="849">
        <v>50.71</v>
      </c>
      <c r="N63" s="832">
        <v>1</v>
      </c>
      <c r="O63" s="832">
        <v>253.54999999999998</v>
      </c>
      <c r="P63" s="849">
        <v>0.9</v>
      </c>
      <c r="Q63" s="849">
        <v>330.93</v>
      </c>
      <c r="R63" s="837">
        <v>6.5259317688818772</v>
      </c>
      <c r="S63" s="850">
        <v>367.7</v>
      </c>
    </row>
    <row r="64" spans="1:19" ht="14.4" customHeight="1" x14ac:dyDescent="0.3">
      <c r="A64" s="831" t="s">
        <v>566</v>
      </c>
      <c r="B64" s="832" t="s">
        <v>3362</v>
      </c>
      <c r="C64" s="832" t="s">
        <v>589</v>
      </c>
      <c r="D64" s="832" t="s">
        <v>1843</v>
      </c>
      <c r="E64" s="832" t="s">
        <v>3363</v>
      </c>
      <c r="F64" s="832" t="s">
        <v>3369</v>
      </c>
      <c r="G64" s="832" t="s">
        <v>1526</v>
      </c>
      <c r="H64" s="849">
        <v>0.1</v>
      </c>
      <c r="I64" s="849">
        <v>6.14</v>
      </c>
      <c r="J64" s="832"/>
      <c r="K64" s="832">
        <v>61.399999999999991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566</v>
      </c>
      <c r="B65" s="832" t="s">
        <v>3362</v>
      </c>
      <c r="C65" s="832" t="s">
        <v>589</v>
      </c>
      <c r="D65" s="832" t="s">
        <v>1843</v>
      </c>
      <c r="E65" s="832" t="s">
        <v>3363</v>
      </c>
      <c r="F65" s="832" t="s">
        <v>3370</v>
      </c>
      <c r="G65" s="832" t="s">
        <v>648</v>
      </c>
      <c r="H65" s="849"/>
      <c r="I65" s="849"/>
      <c r="J65" s="832"/>
      <c r="K65" s="832"/>
      <c r="L65" s="849"/>
      <c r="M65" s="849"/>
      <c r="N65" s="832"/>
      <c r="O65" s="832"/>
      <c r="P65" s="849">
        <v>0.2</v>
      </c>
      <c r="Q65" s="849">
        <v>16.8</v>
      </c>
      <c r="R65" s="837"/>
      <c r="S65" s="850">
        <v>84</v>
      </c>
    </row>
    <row r="66" spans="1:19" ht="14.4" customHeight="1" x14ac:dyDescent="0.3">
      <c r="A66" s="831" t="s">
        <v>566</v>
      </c>
      <c r="B66" s="832" t="s">
        <v>3362</v>
      </c>
      <c r="C66" s="832" t="s">
        <v>589</v>
      </c>
      <c r="D66" s="832" t="s">
        <v>1843</v>
      </c>
      <c r="E66" s="832" t="s">
        <v>3363</v>
      </c>
      <c r="F66" s="832" t="s">
        <v>3376</v>
      </c>
      <c r="G66" s="832"/>
      <c r="H66" s="849"/>
      <c r="I66" s="849"/>
      <c r="J66" s="832"/>
      <c r="K66" s="832"/>
      <c r="L66" s="849">
        <v>0.2</v>
      </c>
      <c r="M66" s="849">
        <v>42.01</v>
      </c>
      <c r="N66" s="832">
        <v>1</v>
      </c>
      <c r="O66" s="832">
        <v>210.04999999999998</v>
      </c>
      <c r="P66" s="849"/>
      <c r="Q66" s="849"/>
      <c r="R66" s="837"/>
      <c r="S66" s="850"/>
    </row>
    <row r="67" spans="1:19" ht="14.4" customHeight="1" x14ac:dyDescent="0.3">
      <c r="A67" s="831" t="s">
        <v>566</v>
      </c>
      <c r="B67" s="832" t="s">
        <v>3362</v>
      </c>
      <c r="C67" s="832" t="s">
        <v>589</v>
      </c>
      <c r="D67" s="832" t="s">
        <v>1843</v>
      </c>
      <c r="E67" s="832" t="s">
        <v>3379</v>
      </c>
      <c r="F67" s="832" t="s">
        <v>3380</v>
      </c>
      <c r="G67" s="832" t="s">
        <v>3381</v>
      </c>
      <c r="H67" s="849">
        <v>6</v>
      </c>
      <c r="I67" s="849">
        <v>498</v>
      </c>
      <c r="J67" s="832">
        <v>0.6</v>
      </c>
      <c r="K67" s="832">
        <v>83</v>
      </c>
      <c r="L67" s="849">
        <v>10</v>
      </c>
      <c r="M67" s="849">
        <v>830</v>
      </c>
      <c r="N67" s="832">
        <v>1</v>
      </c>
      <c r="O67" s="832">
        <v>83</v>
      </c>
      <c r="P67" s="849">
        <v>1</v>
      </c>
      <c r="Q67" s="849">
        <v>83</v>
      </c>
      <c r="R67" s="837">
        <v>0.1</v>
      </c>
      <c r="S67" s="850">
        <v>83</v>
      </c>
    </row>
    <row r="68" spans="1:19" ht="14.4" customHeight="1" x14ac:dyDescent="0.3">
      <c r="A68" s="831" t="s">
        <v>566</v>
      </c>
      <c r="B68" s="832" t="s">
        <v>3362</v>
      </c>
      <c r="C68" s="832" t="s">
        <v>589</v>
      </c>
      <c r="D68" s="832" t="s">
        <v>1843</v>
      </c>
      <c r="E68" s="832" t="s">
        <v>3379</v>
      </c>
      <c r="F68" s="832" t="s">
        <v>3382</v>
      </c>
      <c r="G68" s="832" t="s">
        <v>3384</v>
      </c>
      <c r="H68" s="849"/>
      <c r="I68" s="849"/>
      <c r="J68" s="832"/>
      <c r="K68" s="832"/>
      <c r="L68" s="849">
        <v>1</v>
      </c>
      <c r="M68" s="849">
        <v>37</v>
      </c>
      <c r="N68" s="832">
        <v>1</v>
      </c>
      <c r="O68" s="832">
        <v>37</v>
      </c>
      <c r="P68" s="849">
        <v>1</v>
      </c>
      <c r="Q68" s="849">
        <v>37</v>
      </c>
      <c r="R68" s="837">
        <v>1</v>
      </c>
      <c r="S68" s="850">
        <v>37</v>
      </c>
    </row>
    <row r="69" spans="1:19" ht="14.4" customHeight="1" x14ac:dyDescent="0.3">
      <c r="A69" s="831" t="s">
        <v>566</v>
      </c>
      <c r="B69" s="832" t="s">
        <v>3362</v>
      </c>
      <c r="C69" s="832" t="s">
        <v>589</v>
      </c>
      <c r="D69" s="832" t="s">
        <v>1843</v>
      </c>
      <c r="E69" s="832" t="s">
        <v>3379</v>
      </c>
      <c r="F69" s="832" t="s">
        <v>3389</v>
      </c>
      <c r="G69" s="832" t="s">
        <v>3391</v>
      </c>
      <c r="H69" s="849"/>
      <c r="I69" s="849"/>
      <c r="J69" s="832"/>
      <c r="K69" s="832"/>
      <c r="L69" s="849">
        <v>1</v>
      </c>
      <c r="M69" s="849">
        <v>116</v>
      </c>
      <c r="N69" s="832">
        <v>1</v>
      </c>
      <c r="O69" s="832">
        <v>116</v>
      </c>
      <c r="P69" s="849"/>
      <c r="Q69" s="849"/>
      <c r="R69" s="837"/>
      <c r="S69" s="850"/>
    </row>
    <row r="70" spans="1:19" ht="14.4" customHeight="1" x14ac:dyDescent="0.3">
      <c r="A70" s="831" t="s">
        <v>566</v>
      </c>
      <c r="B70" s="832" t="s">
        <v>3362</v>
      </c>
      <c r="C70" s="832" t="s">
        <v>589</v>
      </c>
      <c r="D70" s="832" t="s">
        <v>1843</v>
      </c>
      <c r="E70" s="832" t="s">
        <v>3379</v>
      </c>
      <c r="F70" s="832" t="s">
        <v>3392</v>
      </c>
      <c r="G70" s="832" t="s">
        <v>3394</v>
      </c>
      <c r="H70" s="849"/>
      <c r="I70" s="849"/>
      <c r="J70" s="832"/>
      <c r="K70" s="832"/>
      <c r="L70" s="849"/>
      <c r="M70" s="849"/>
      <c r="N70" s="832"/>
      <c r="O70" s="832"/>
      <c r="P70" s="849">
        <v>1</v>
      </c>
      <c r="Q70" s="849">
        <v>130</v>
      </c>
      <c r="R70" s="837"/>
      <c r="S70" s="850">
        <v>130</v>
      </c>
    </row>
    <row r="71" spans="1:19" ht="14.4" customHeight="1" x14ac:dyDescent="0.3">
      <c r="A71" s="831" t="s">
        <v>566</v>
      </c>
      <c r="B71" s="832" t="s">
        <v>3362</v>
      </c>
      <c r="C71" s="832" t="s">
        <v>589</v>
      </c>
      <c r="D71" s="832" t="s">
        <v>1843</v>
      </c>
      <c r="E71" s="832" t="s">
        <v>3379</v>
      </c>
      <c r="F71" s="832" t="s">
        <v>3397</v>
      </c>
      <c r="G71" s="832" t="s">
        <v>3398</v>
      </c>
      <c r="H71" s="849">
        <v>72</v>
      </c>
      <c r="I71" s="849">
        <v>9072</v>
      </c>
      <c r="J71" s="832">
        <v>0.33488372093023255</v>
      </c>
      <c r="K71" s="832">
        <v>126</v>
      </c>
      <c r="L71" s="849">
        <v>215</v>
      </c>
      <c r="M71" s="849">
        <v>27090</v>
      </c>
      <c r="N71" s="832">
        <v>1</v>
      </c>
      <c r="O71" s="832">
        <v>126</v>
      </c>
      <c r="P71" s="849">
        <v>214</v>
      </c>
      <c r="Q71" s="849">
        <v>27178</v>
      </c>
      <c r="R71" s="837">
        <v>1.003248431155408</v>
      </c>
      <c r="S71" s="850">
        <v>127</v>
      </c>
    </row>
    <row r="72" spans="1:19" ht="14.4" customHeight="1" x14ac:dyDescent="0.3">
      <c r="A72" s="831" t="s">
        <v>566</v>
      </c>
      <c r="B72" s="832" t="s">
        <v>3362</v>
      </c>
      <c r="C72" s="832" t="s">
        <v>589</v>
      </c>
      <c r="D72" s="832" t="s">
        <v>1843</v>
      </c>
      <c r="E72" s="832" t="s">
        <v>3379</v>
      </c>
      <c r="F72" s="832" t="s">
        <v>3397</v>
      </c>
      <c r="G72" s="832" t="s">
        <v>3399</v>
      </c>
      <c r="H72" s="849">
        <v>5</v>
      </c>
      <c r="I72" s="849">
        <v>630</v>
      </c>
      <c r="J72" s="832"/>
      <c r="K72" s="832">
        <v>126</v>
      </c>
      <c r="L72" s="849"/>
      <c r="M72" s="849"/>
      <c r="N72" s="832"/>
      <c r="O72" s="832"/>
      <c r="P72" s="849">
        <v>1</v>
      </c>
      <c r="Q72" s="849">
        <v>127</v>
      </c>
      <c r="R72" s="837"/>
      <c r="S72" s="850">
        <v>127</v>
      </c>
    </row>
    <row r="73" spans="1:19" ht="14.4" customHeight="1" x14ac:dyDescent="0.3">
      <c r="A73" s="831" t="s">
        <v>566</v>
      </c>
      <c r="B73" s="832" t="s">
        <v>3362</v>
      </c>
      <c r="C73" s="832" t="s">
        <v>589</v>
      </c>
      <c r="D73" s="832" t="s">
        <v>1843</v>
      </c>
      <c r="E73" s="832" t="s">
        <v>3379</v>
      </c>
      <c r="F73" s="832" t="s">
        <v>3405</v>
      </c>
      <c r="G73" s="832" t="s">
        <v>3406</v>
      </c>
      <c r="H73" s="849"/>
      <c r="I73" s="849"/>
      <c r="J73" s="832"/>
      <c r="K73" s="832"/>
      <c r="L73" s="849">
        <v>2</v>
      </c>
      <c r="M73" s="849">
        <v>3356</v>
      </c>
      <c r="N73" s="832">
        <v>1</v>
      </c>
      <c r="O73" s="832">
        <v>1678</v>
      </c>
      <c r="P73" s="849"/>
      <c r="Q73" s="849"/>
      <c r="R73" s="837"/>
      <c r="S73" s="850"/>
    </row>
    <row r="74" spans="1:19" ht="14.4" customHeight="1" x14ac:dyDescent="0.3">
      <c r="A74" s="831" t="s">
        <v>566</v>
      </c>
      <c r="B74" s="832" t="s">
        <v>3362</v>
      </c>
      <c r="C74" s="832" t="s">
        <v>589</v>
      </c>
      <c r="D74" s="832" t="s">
        <v>1843</v>
      </c>
      <c r="E74" s="832" t="s">
        <v>3379</v>
      </c>
      <c r="F74" s="832" t="s">
        <v>3405</v>
      </c>
      <c r="G74" s="832" t="s">
        <v>3407</v>
      </c>
      <c r="H74" s="849">
        <v>1</v>
      </c>
      <c r="I74" s="849">
        <v>1677</v>
      </c>
      <c r="J74" s="832"/>
      <c r="K74" s="832">
        <v>1677</v>
      </c>
      <c r="L74" s="849"/>
      <c r="M74" s="849"/>
      <c r="N74" s="832"/>
      <c r="O74" s="832"/>
      <c r="P74" s="849"/>
      <c r="Q74" s="849"/>
      <c r="R74" s="837"/>
      <c r="S74" s="850"/>
    </row>
    <row r="75" spans="1:19" ht="14.4" customHeight="1" x14ac:dyDescent="0.3">
      <c r="A75" s="831" t="s">
        <v>566</v>
      </c>
      <c r="B75" s="832" t="s">
        <v>3362</v>
      </c>
      <c r="C75" s="832" t="s">
        <v>589</v>
      </c>
      <c r="D75" s="832" t="s">
        <v>1843</v>
      </c>
      <c r="E75" s="832" t="s">
        <v>3379</v>
      </c>
      <c r="F75" s="832" t="s">
        <v>3408</v>
      </c>
      <c r="G75" s="832" t="s">
        <v>3409</v>
      </c>
      <c r="H75" s="849"/>
      <c r="I75" s="849"/>
      <c r="J75" s="832"/>
      <c r="K75" s="832"/>
      <c r="L75" s="849">
        <v>1</v>
      </c>
      <c r="M75" s="849">
        <v>0</v>
      </c>
      <c r="N75" s="832"/>
      <c r="O75" s="832">
        <v>0</v>
      </c>
      <c r="P75" s="849"/>
      <c r="Q75" s="849"/>
      <c r="R75" s="837"/>
      <c r="S75" s="850"/>
    </row>
    <row r="76" spans="1:19" ht="14.4" customHeight="1" x14ac:dyDescent="0.3">
      <c r="A76" s="831" t="s">
        <v>566</v>
      </c>
      <c r="B76" s="832" t="s">
        <v>3362</v>
      </c>
      <c r="C76" s="832" t="s">
        <v>589</v>
      </c>
      <c r="D76" s="832" t="s">
        <v>1843</v>
      </c>
      <c r="E76" s="832" t="s">
        <v>3379</v>
      </c>
      <c r="F76" s="832" t="s">
        <v>3408</v>
      </c>
      <c r="G76" s="832" t="s">
        <v>3410</v>
      </c>
      <c r="H76" s="849">
        <v>1</v>
      </c>
      <c r="I76" s="849">
        <v>0</v>
      </c>
      <c r="J76" s="832"/>
      <c r="K76" s="832">
        <v>0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566</v>
      </c>
      <c r="B77" s="832" t="s">
        <v>3362</v>
      </c>
      <c r="C77" s="832" t="s">
        <v>589</v>
      </c>
      <c r="D77" s="832" t="s">
        <v>1843</v>
      </c>
      <c r="E77" s="832" t="s">
        <v>3379</v>
      </c>
      <c r="F77" s="832" t="s">
        <v>3411</v>
      </c>
      <c r="G77" s="832" t="s">
        <v>3412</v>
      </c>
      <c r="H77" s="849">
        <v>6</v>
      </c>
      <c r="I77" s="849">
        <v>199.98999999999995</v>
      </c>
      <c r="J77" s="832">
        <v>6.0003000300029994</v>
      </c>
      <c r="K77" s="832">
        <v>33.331666666666656</v>
      </c>
      <c r="L77" s="849">
        <v>1</v>
      </c>
      <c r="M77" s="849">
        <v>33.33</v>
      </c>
      <c r="N77" s="832">
        <v>1</v>
      </c>
      <c r="O77" s="832">
        <v>33.33</v>
      </c>
      <c r="P77" s="849"/>
      <c r="Q77" s="849"/>
      <c r="R77" s="837"/>
      <c r="S77" s="850"/>
    </row>
    <row r="78" spans="1:19" ht="14.4" customHeight="1" x14ac:dyDescent="0.3">
      <c r="A78" s="831" t="s">
        <v>566</v>
      </c>
      <c r="B78" s="832" t="s">
        <v>3362</v>
      </c>
      <c r="C78" s="832" t="s">
        <v>589</v>
      </c>
      <c r="D78" s="832" t="s">
        <v>1843</v>
      </c>
      <c r="E78" s="832" t="s">
        <v>3379</v>
      </c>
      <c r="F78" s="832" t="s">
        <v>3411</v>
      </c>
      <c r="G78" s="832" t="s">
        <v>3413</v>
      </c>
      <c r="H78" s="849">
        <v>163</v>
      </c>
      <c r="I78" s="849">
        <v>5433.33</v>
      </c>
      <c r="J78" s="832">
        <v>0.4393530670366938</v>
      </c>
      <c r="K78" s="832">
        <v>33.333312883435582</v>
      </c>
      <c r="L78" s="849">
        <v>371</v>
      </c>
      <c r="M78" s="849">
        <v>12366.66</v>
      </c>
      <c r="N78" s="832">
        <v>1</v>
      </c>
      <c r="O78" s="832">
        <v>33.333315363881404</v>
      </c>
      <c r="P78" s="849">
        <v>373</v>
      </c>
      <c r="Q78" s="849">
        <v>12433.33</v>
      </c>
      <c r="R78" s="837">
        <v>1.0053911080275515</v>
      </c>
      <c r="S78" s="850">
        <v>33.333324396782842</v>
      </c>
    </row>
    <row r="79" spans="1:19" ht="14.4" customHeight="1" x14ac:dyDescent="0.3">
      <c r="A79" s="831" t="s">
        <v>566</v>
      </c>
      <c r="B79" s="832" t="s">
        <v>3362</v>
      </c>
      <c r="C79" s="832" t="s">
        <v>589</v>
      </c>
      <c r="D79" s="832" t="s">
        <v>1843</v>
      </c>
      <c r="E79" s="832" t="s">
        <v>3379</v>
      </c>
      <c r="F79" s="832" t="s">
        <v>3414</v>
      </c>
      <c r="G79" s="832" t="s">
        <v>3415</v>
      </c>
      <c r="H79" s="849">
        <v>102</v>
      </c>
      <c r="I79" s="849">
        <v>25602</v>
      </c>
      <c r="J79" s="832">
        <v>0.59649122807017541</v>
      </c>
      <c r="K79" s="832">
        <v>251</v>
      </c>
      <c r="L79" s="849">
        <v>171</v>
      </c>
      <c r="M79" s="849">
        <v>42921</v>
      </c>
      <c r="N79" s="832">
        <v>1</v>
      </c>
      <c r="O79" s="832">
        <v>251</v>
      </c>
      <c r="P79" s="849">
        <v>179</v>
      </c>
      <c r="Q79" s="849">
        <v>45108</v>
      </c>
      <c r="R79" s="837">
        <v>1.0509540784231495</v>
      </c>
      <c r="S79" s="850">
        <v>252</v>
      </c>
    </row>
    <row r="80" spans="1:19" ht="14.4" customHeight="1" x14ac:dyDescent="0.3">
      <c r="A80" s="831" t="s">
        <v>566</v>
      </c>
      <c r="B80" s="832" t="s">
        <v>3362</v>
      </c>
      <c r="C80" s="832" t="s">
        <v>589</v>
      </c>
      <c r="D80" s="832" t="s">
        <v>1843</v>
      </c>
      <c r="E80" s="832" t="s">
        <v>3379</v>
      </c>
      <c r="F80" s="832" t="s">
        <v>3414</v>
      </c>
      <c r="G80" s="832" t="s">
        <v>3416</v>
      </c>
      <c r="H80" s="849">
        <v>5</v>
      </c>
      <c r="I80" s="849">
        <v>1255</v>
      </c>
      <c r="J80" s="832">
        <v>1.6666666666666667</v>
      </c>
      <c r="K80" s="832">
        <v>251</v>
      </c>
      <c r="L80" s="849">
        <v>3</v>
      </c>
      <c r="M80" s="849">
        <v>753</v>
      </c>
      <c r="N80" s="832">
        <v>1</v>
      </c>
      <c r="O80" s="832">
        <v>251</v>
      </c>
      <c r="P80" s="849">
        <v>3</v>
      </c>
      <c r="Q80" s="849">
        <v>756</v>
      </c>
      <c r="R80" s="837">
        <v>1.0039840637450199</v>
      </c>
      <c r="S80" s="850">
        <v>252</v>
      </c>
    </row>
    <row r="81" spans="1:19" ht="14.4" customHeight="1" x14ac:dyDescent="0.3">
      <c r="A81" s="831" t="s">
        <v>566</v>
      </c>
      <c r="B81" s="832" t="s">
        <v>3362</v>
      </c>
      <c r="C81" s="832" t="s">
        <v>589</v>
      </c>
      <c r="D81" s="832" t="s">
        <v>1843</v>
      </c>
      <c r="E81" s="832" t="s">
        <v>3379</v>
      </c>
      <c r="F81" s="832" t="s">
        <v>3417</v>
      </c>
      <c r="G81" s="832" t="s">
        <v>3419</v>
      </c>
      <c r="H81" s="849"/>
      <c r="I81" s="849"/>
      <c r="J81" s="832"/>
      <c r="K81" s="832"/>
      <c r="L81" s="849">
        <v>2</v>
      </c>
      <c r="M81" s="849">
        <v>232</v>
      </c>
      <c r="N81" s="832">
        <v>1</v>
      </c>
      <c r="O81" s="832">
        <v>116</v>
      </c>
      <c r="P81" s="849">
        <v>1</v>
      </c>
      <c r="Q81" s="849">
        <v>116</v>
      </c>
      <c r="R81" s="837">
        <v>0.5</v>
      </c>
      <c r="S81" s="850">
        <v>116</v>
      </c>
    </row>
    <row r="82" spans="1:19" ht="14.4" customHeight="1" x14ac:dyDescent="0.3">
      <c r="A82" s="831" t="s">
        <v>566</v>
      </c>
      <c r="B82" s="832" t="s">
        <v>3362</v>
      </c>
      <c r="C82" s="832" t="s">
        <v>589</v>
      </c>
      <c r="D82" s="832" t="s">
        <v>1843</v>
      </c>
      <c r="E82" s="832" t="s">
        <v>3379</v>
      </c>
      <c r="F82" s="832" t="s">
        <v>3422</v>
      </c>
      <c r="G82" s="832" t="s">
        <v>3423</v>
      </c>
      <c r="H82" s="849"/>
      <c r="I82" s="849"/>
      <c r="J82" s="832"/>
      <c r="K82" s="832"/>
      <c r="L82" s="849">
        <v>2</v>
      </c>
      <c r="M82" s="849">
        <v>172</v>
      </c>
      <c r="N82" s="832">
        <v>1</v>
      </c>
      <c r="O82" s="832">
        <v>86</v>
      </c>
      <c r="P82" s="849"/>
      <c r="Q82" s="849"/>
      <c r="R82" s="837"/>
      <c r="S82" s="850"/>
    </row>
    <row r="83" spans="1:19" ht="14.4" customHeight="1" x14ac:dyDescent="0.3">
      <c r="A83" s="831" t="s">
        <v>566</v>
      </c>
      <c r="B83" s="832" t="s">
        <v>3362</v>
      </c>
      <c r="C83" s="832" t="s">
        <v>589</v>
      </c>
      <c r="D83" s="832" t="s">
        <v>1843</v>
      </c>
      <c r="E83" s="832" t="s">
        <v>3379</v>
      </c>
      <c r="F83" s="832" t="s">
        <v>3422</v>
      </c>
      <c r="G83" s="832" t="s">
        <v>3424</v>
      </c>
      <c r="H83" s="849">
        <v>1</v>
      </c>
      <c r="I83" s="849">
        <v>86</v>
      </c>
      <c r="J83" s="832"/>
      <c r="K83" s="832">
        <v>86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" customHeight="1" x14ac:dyDescent="0.3">
      <c r="A84" s="831" t="s">
        <v>566</v>
      </c>
      <c r="B84" s="832" t="s">
        <v>3362</v>
      </c>
      <c r="C84" s="832" t="s">
        <v>589</v>
      </c>
      <c r="D84" s="832" t="s">
        <v>1843</v>
      </c>
      <c r="E84" s="832" t="s">
        <v>3379</v>
      </c>
      <c r="F84" s="832" t="s">
        <v>3425</v>
      </c>
      <c r="G84" s="832" t="s">
        <v>3426</v>
      </c>
      <c r="H84" s="849"/>
      <c r="I84" s="849"/>
      <c r="J84" s="832"/>
      <c r="K84" s="832"/>
      <c r="L84" s="849"/>
      <c r="M84" s="849"/>
      <c r="N84" s="832"/>
      <c r="O84" s="832"/>
      <c r="P84" s="849">
        <v>1</v>
      </c>
      <c r="Q84" s="849">
        <v>32</v>
      </c>
      <c r="R84" s="837"/>
      <c r="S84" s="850">
        <v>32</v>
      </c>
    </row>
    <row r="85" spans="1:19" ht="14.4" customHeight="1" x14ac:dyDescent="0.3">
      <c r="A85" s="831" t="s">
        <v>566</v>
      </c>
      <c r="B85" s="832" t="s">
        <v>3362</v>
      </c>
      <c r="C85" s="832" t="s">
        <v>589</v>
      </c>
      <c r="D85" s="832" t="s">
        <v>1843</v>
      </c>
      <c r="E85" s="832" t="s">
        <v>3379</v>
      </c>
      <c r="F85" s="832" t="s">
        <v>3427</v>
      </c>
      <c r="G85" s="832" t="s">
        <v>3428</v>
      </c>
      <c r="H85" s="849">
        <v>1</v>
      </c>
      <c r="I85" s="849">
        <v>131</v>
      </c>
      <c r="J85" s="832"/>
      <c r="K85" s="832">
        <v>131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566</v>
      </c>
      <c r="B86" s="832" t="s">
        <v>3362</v>
      </c>
      <c r="C86" s="832" t="s">
        <v>589</v>
      </c>
      <c r="D86" s="832" t="s">
        <v>1843</v>
      </c>
      <c r="E86" s="832" t="s">
        <v>3379</v>
      </c>
      <c r="F86" s="832" t="s">
        <v>3429</v>
      </c>
      <c r="G86" s="832" t="s">
        <v>3430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59</v>
      </c>
      <c r="R86" s="837"/>
      <c r="S86" s="850">
        <v>59</v>
      </c>
    </row>
    <row r="87" spans="1:19" ht="14.4" customHeight="1" x14ac:dyDescent="0.3">
      <c r="A87" s="831" t="s">
        <v>566</v>
      </c>
      <c r="B87" s="832" t="s">
        <v>3362</v>
      </c>
      <c r="C87" s="832" t="s">
        <v>589</v>
      </c>
      <c r="D87" s="832" t="s">
        <v>1843</v>
      </c>
      <c r="E87" s="832" t="s">
        <v>3379</v>
      </c>
      <c r="F87" s="832" t="s">
        <v>3433</v>
      </c>
      <c r="G87" s="832" t="s">
        <v>3434</v>
      </c>
      <c r="H87" s="849">
        <v>1</v>
      </c>
      <c r="I87" s="849">
        <v>183</v>
      </c>
      <c r="J87" s="832">
        <v>1</v>
      </c>
      <c r="K87" s="832">
        <v>183</v>
      </c>
      <c r="L87" s="849">
        <v>1</v>
      </c>
      <c r="M87" s="849">
        <v>183</v>
      </c>
      <c r="N87" s="832">
        <v>1</v>
      </c>
      <c r="O87" s="832">
        <v>183</v>
      </c>
      <c r="P87" s="849"/>
      <c r="Q87" s="849"/>
      <c r="R87" s="837"/>
      <c r="S87" s="850"/>
    </row>
    <row r="88" spans="1:19" ht="14.4" customHeight="1" x14ac:dyDescent="0.3">
      <c r="A88" s="831" t="s">
        <v>566</v>
      </c>
      <c r="B88" s="832" t="s">
        <v>3362</v>
      </c>
      <c r="C88" s="832" t="s">
        <v>589</v>
      </c>
      <c r="D88" s="832" t="s">
        <v>1843</v>
      </c>
      <c r="E88" s="832" t="s">
        <v>3379</v>
      </c>
      <c r="F88" s="832" t="s">
        <v>3433</v>
      </c>
      <c r="G88" s="832" t="s">
        <v>3435</v>
      </c>
      <c r="H88" s="849"/>
      <c r="I88" s="849"/>
      <c r="J88" s="832"/>
      <c r="K88" s="832"/>
      <c r="L88" s="849">
        <v>3</v>
      </c>
      <c r="M88" s="849">
        <v>549</v>
      </c>
      <c r="N88" s="832">
        <v>1</v>
      </c>
      <c r="O88" s="832">
        <v>183</v>
      </c>
      <c r="P88" s="849">
        <v>1</v>
      </c>
      <c r="Q88" s="849">
        <v>375</v>
      </c>
      <c r="R88" s="837">
        <v>0.68306010928961747</v>
      </c>
      <c r="S88" s="850">
        <v>375</v>
      </c>
    </row>
    <row r="89" spans="1:19" ht="14.4" customHeight="1" x14ac:dyDescent="0.3">
      <c r="A89" s="831" t="s">
        <v>566</v>
      </c>
      <c r="B89" s="832" t="s">
        <v>3362</v>
      </c>
      <c r="C89" s="832" t="s">
        <v>589</v>
      </c>
      <c r="D89" s="832" t="s">
        <v>1843</v>
      </c>
      <c r="E89" s="832" t="s">
        <v>3379</v>
      </c>
      <c r="F89" s="832" t="s">
        <v>3441</v>
      </c>
      <c r="G89" s="832" t="s">
        <v>3442</v>
      </c>
      <c r="H89" s="849"/>
      <c r="I89" s="849"/>
      <c r="J89" s="832"/>
      <c r="K89" s="832"/>
      <c r="L89" s="849">
        <v>1</v>
      </c>
      <c r="M89" s="849">
        <v>0</v>
      </c>
      <c r="N89" s="832"/>
      <c r="O89" s="832">
        <v>0</v>
      </c>
      <c r="P89" s="849"/>
      <c r="Q89" s="849"/>
      <c r="R89" s="837"/>
      <c r="S89" s="850"/>
    </row>
    <row r="90" spans="1:19" ht="14.4" customHeight="1" x14ac:dyDescent="0.3">
      <c r="A90" s="831" t="s">
        <v>566</v>
      </c>
      <c r="B90" s="832" t="s">
        <v>3362</v>
      </c>
      <c r="C90" s="832" t="s">
        <v>589</v>
      </c>
      <c r="D90" s="832" t="s">
        <v>1844</v>
      </c>
      <c r="E90" s="832" t="s">
        <v>3363</v>
      </c>
      <c r="F90" s="832" t="s">
        <v>3364</v>
      </c>
      <c r="G90" s="832" t="s">
        <v>3365</v>
      </c>
      <c r="H90" s="849"/>
      <c r="I90" s="849"/>
      <c r="J90" s="832"/>
      <c r="K90" s="832"/>
      <c r="L90" s="849">
        <v>0.1</v>
      </c>
      <c r="M90" s="849">
        <v>15.1</v>
      </c>
      <c r="N90" s="832">
        <v>1</v>
      </c>
      <c r="O90" s="832">
        <v>151</v>
      </c>
      <c r="P90" s="849">
        <v>0.1</v>
      </c>
      <c r="Q90" s="849">
        <v>6.97</v>
      </c>
      <c r="R90" s="837">
        <v>0.46158940397350995</v>
      </c>
      <c r="S90" s="850">
        <v>69.699999999999989</v>
      </c>
    </row>
    <row r="91" spans="1:19" ht="14.4" customHeight="1" x14ac:dyDescent="0.3">
      <c r="A91" s="831" t="s">
        <v>566</v>
      </c>
      <c r="B91" s="832" t="s">
        <v>3362</v>
      </c>
      <c r="C91" s="832" t="s">
        <v>589</v>
      </c>
      <c r="D91" s="832" t="s">
        <v>1844</v>
      </c>
      <c r="E91" s="832" t="s">
        <v>3363</v>
      </c>
      <c r="F91" s="832" t="s">
        <v>3367</v>
      </c>
      <c r="G91" s="832" t="s">
        <v>3368</v>
      </c>
      <c r="H91" s="849"/>
      <c r="I91" s="849"/>
      <c r="J91" s="832"/>
      <c r="K91" s="832"/>
      <c r="L91" s="849">
        <v>1.2</v>
      </c>
      <c r="M91" s="849">
        <v>304.3</v>
      </c>
      <c r="N91" s="832">
        <v>1</v>
      </c>
      <c r="O91" s="832">
        <v>253.58333333333334</v>
      </c>
      <c r="P91" s="849"/>
      <c r="Q91" s="849"/>
      <c r="R91" s="837"/>
      <c r="S91" s="850"/>
    </row>
    <row r="92" spans="1:19" ht="14.4" customHeight="1" x14ac:dyDescent="0.3">
      <c r="A92" s="831" t="s">
        <v>566</v>
      </c>
      <c r="B92" s="832" t="s">
        <v>3362</v>
      </c>
      <c r="C92" s="832" t="s">
        <v>589</v>
      </c>
      <c r="D92" s="832" t="s">
        <v>1844</v>
      </c>
      <c r="E92" s="832" t="s">
        <v>3363</v>
      </c>
      <c r="F92" s="832" t="s">
        <v>3376</v>
      </c>
      <c r="G92" s="832"/>
      <c r="H92" s="849"/>
      <c r="I92" s="849"/>
      <c r="J92" s="832"/>
      <c r="K92" s="832"/>
      <c r="L92" s="849">
        <v>0.2</v>
      </c>
      <c r="M92" s="849">
        <v>42</v>
      </c>
      <c r="N92" s="832">
        <v>1</v>
      </c>
      <c r="O92" s="832">
        <v>210</v>
      </c>
      <c r="P92" s="849"/>
      <c r="Q92" s="849"/>
      <c r="R92" s="837"/>
      <c r="S92" s="850"/>
    </row>
    <row r="93" spans="1:19" ht="14.4" customHeight="1" x14ac:dyDescent="0.3">
      <c r="A93" s="831" t="s">
        <v>566</v>
      </c>
      <c r="B93" s="832" t="s">
        <v>3362</v>
      </c>
      <c r="C93" s="832" t="s">
        <v>589</v>
      </c>
      <c r="D93" s="832" t="s">
        <v>1844</v>
      </c>
      <c r="E93" s="832" t="s">
        <v>3379</v>
      </c>
      <c r="F93" s="832" t="s">
        <v>3380</v>
      </c>
      <c r="G93" s="832" t="s">
        <v>3381</v>
      </c>
      <c r="H93" s="849">
        <v>5</v>
      </c>
      <c r="I93" s="849">
        <v>415</v>
      </c>
      <c r="J93" s="832">
        <v>0.83333333333333337</v>
      </c>
      <c r="K93" s="832">
        <v>83</v>
      </c>
      <c r="L93" s="849">
        <v>6</v>
      </c>
      <c r="M93" s="849">
        <v>498</v>
      </c>
      <c r="N93" s="832">
        <v>1</v>
      </c>
      <c r="O93" s="832">
        <v>83</v>
      </c>
      <c r="P93" s="849">
        <v>6</v>
      </c>
      <c r="Q93" s="849">
        <v>498</v>
      </c>
      <c r="R93" s="837">
        <v>1</v>
      </c>
      <c r="S93" s="850">
        <v>83</v>
      </c>
    </row>
    <row r="94" spans="1:19" ht="14.4" customHeight="1" x14ac:dyDescent="0.3">
      <c r="A94" s="831" t="s">
        <v>566</v>
      </c>
      <c r="B94" s="832" t="s">
        <v>3362</v>
      </c>
      <c r="C94" s="832" t="s">
        <v>589</v>
      </c>
      <c r="D94" s="832" t="s">
        <v>1844</v>
      </c>
      <c r="E94" s="832" t="s">
        <v>3379</v>
      </c>
      <c r="F94" s="832" t="s">
        <v>3382</v>
      </c>
      <c r="G94" s="832" t="s">
        <v>3383</v>
      </c>
      <c r="H94" s="849">
        <v>38</v>
      </c>
      <c r="I94" s="849">
        <v>1406</v>
      </c>
      <c r="J94" s="832"/>
      <c r="K94" s="832">
        <v>37</v>
      </c>
      <c r="L94" s="849"/>
      <c r="M94" s="849"/>
      <c r="N94" s="832"/>
      <c r="O94" s="832"/>
      <c r="P94" s="849">
        <v>1</v>
      </c>
      <c r="Q94" s="849">
        <v>37</v>
      </c>
      <c r="R94" s="837"/>
      <c r="S94" s="850">
        <v>37</v>
      </c>
    </row>
    <row r="95" spans="1:19" ht="14.4" customHeight="1" x14ac:dyDescent="0.3">
      <c r="A95" s="831" t="s">
        <v>566</v>
      </c>
      <c r="B95" s="832" t="s">
        <v>3362</v>
      </c>
      <c r="C95" s="832" t="s">
        <v>589</v>
      </c>
      <c r="D95" s="832" t="s">
        <v>1844</v>
      </c>
      <c r="E95" s="832" t="s">
        <v>3379</v>
      </c>
      <c r="F95" s="832" t="s">
        <v>3382</v>
      </c>
      <c r="G95" s="832" t="s">
        <v>3384</v>
      </c>
      <c r="H95" s="849">
        <v>1</v>
      </c>
      <c r="I95" s="849">
        <v>37</v>
      </c>
      <c r="J95" s="832"/>
      <c r="K95" s="832">
        <v>37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" customHeight="1" x14ac:dyDescent="0.3">
      <c r="A96" s="831" t="s">
        <v>566</v>
      </c>
      <c r="B96" s="832" t="s">
        <v>3362</v>
      </c>
      <c r="C96" s="832" t="s">
        <v>589</v>
      </c>
      <c r="D96" s="832" t="s">
        <v>1844</v>
      </c>
      <c r="E96" s="832" t="s">
        <v>3379</v>
      </c>
      <c r="F96" s="832" t="s">
        <v>3392</v>
      </c>
      <c r="G96" s="832" t="s">
        <v>3393</v>
      </c>
      <c r="H96" s="849"/>
      <c r="I96" s="849"/>
      <c r="J96" s="832"/>
      <c r="K96" s="832"/>
      <c r="L96" s="849">
        <v>1</v>
      </c>
      <c r="M96" s="849">
        <v>129</v>
      </c>
      <c r="N96" s="832">
        <v>1</v>
      </c>
      <c r="O96" s="832">
        <v>129</v>
      </c>
      <c r="P96" s="849"/>
      <c r="Q96" s="849"/>
      <c r="R96" s="837"/>
      <c r="S96" s="850"/>
    </row>
    <row r="97" spans="1:19" ht="14.4" customHeight="1" x14ac:dyDescent="0.3">
      <c r="A97" s="831" t="s">
        <v>566</v>
      </c>
      <c r="B97" s="832" t="s">
        <v>3362</v>
      </c>
      <c r="C97" s="832" t="s">
        <v>589</v>
      </c>
      <c r="D97" s="832" t="s">
        <v>1844</v>
      </c>
      <c r="E97" s="832" t="s">
        <v>3379</v>
      </c>
      <c r="F97" s="832" t="s">
        <v>3397</v>
      </c>
      <c r="G97" s="832" t="s">
        <v>3398</v>
      </c>
      <c r="H97" s="849">
        <v>177</v>
      </c>
      <c r="I97" s="849">
        <v>22302</v>
      </c>
      <c r="J97" s="832">
        <v>0.77973568281938321</v>
      </c>
      <c r="K97" s="832">
        <v>126</v>
      </c>
      <c r="L97" s="849">
        <v>227</v>
      </c>
      <c r="M97" s="849">
        <v>28602</v>
      </c>
      <c r="N97" s="832">
        <v>1</v>
      </c>
      <c r="O97" s="832">
        <v>126</v>
      </c>
      <c r="P97" s="849">
        <v>151</v>
      </c>
      <c r="Q97" s="849">
        <v>19177</v>
      </c>
      <c r="R97" s="837">
        <v>0.67047758897979159</v>
      </c>
      <c r="S97" s="850">
        <v>127</v>
      </c>
    </row>
    <row r="98" spans="1:19" ht="14.4" customHeight="1" x14ac:dyDescent="0.3">
      <c r="A98" s="831" t="s">
        <v>566</v>
      </c>
      <c r="B98" s="832" t="s">
        <v>3362</v>
      </c>
      <c r="C98" s="832" t="s">
        <v>589</v>
      </c>
      <c r="D98" s="832" t="s">
        <v>1844</v>
      </c>
      <c r="E98" s="832" t="s">
        <v>3379</v>
      </c>
      <c r="F98" s="832" t="s">
        <v>3397</v>
      </c>
      <c r="G98" s="832" t="s">
        <v>3399</v>
      </c>
      <c r="H98" s="849">
        <v>5</v>
      </c>
      <c r="I98" s="849">
        <v>630</v>
      </c>
      <c r="J98" s="832">
        <v>5</v>
      </c>
      <c r="K98" s="832">
        <v>126</v>
      </c>
      <c r="L98" s="849">
        <v>1</v>
      </c>
      <c r="M98" s="849">
        <v>126</v>
      </c>
      <c r="N98" s="832">
        <v>1</v>
      </c>
      <c r="O98" s="832">
        <v>126</v>
      </c>
      <c r="P98" s="849">
        <v>3</v>
      </c>
      <c r="Q98" s="849">
        <v>381</v>
      </c>
      <c r="R98" s="837">
        <v>3.0238095238095237</v>
      </c>
      <c r="S98" s="850">
        <v>127</v>
      </c>
    </row>
    <row r="99" spans="1:19" ht="14.4" customHeight="1" x14ac:dyDescent="0.3">
      <c r="A99" s="831" t="s">
        <v>566</v>
      </c>
      <c r="B99" s="832" t="s">
        <v>3362</v>
      </c>
      <c r="C99" s="832" t="s">
        <v>589</v>
      </c>
      <c r="D99" s="832" t="s">
        <v>1844</v>
      </c>
      <c r="E99" s="832" t="s">
        <v>3379</v>
      </c>
      <c r="F99" s="832" t="s">
        <v>3400</v>
      </c>
      <c r="G99" s="832" t="s">
        <v>3401</v>
      </c>
      <c r="H99" s="849">
        <v>1</v>
      </c>
      <c r="I99" s="849">
        <v>540</v>
      </c>
      <c r="J99" s="832"/>
      <c r="K99" s="832">
        <v>540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566</v>
      </c>
      <c r="B100" s="832" t="s">
        <v>3362</v>
      </c>
      <c r="C100" s="832" t="s">
        <v>589</v>
      </c>
      <c r="D100" s="832" t="s">
        <v>1844</v>
      </c>
      <c r="E100" s="832" t="s">
        <v>3379</v>
      </c>
      <c r="F100" s="832" t="s">
        <v>3405</v>
      </c>
      <c r="G100" s="832" t="s">
        <v>3406</v>
      </c>
      <c r="H100" s="849"/>
      <c r="I100" s="849"/>
      <c r="J100" s="832"/>
      <c r="K100" s="832"/>
      <c r="L100" s="849"/>
      <c r="M100" s="849"/>
      <c r="N100" s="832"/>
      <c r="O100" s="832"/>
      <c r="P100" s="849">
        <v>1</v>
      </c>
      <c r="Q100" s="849">
        <v>1680</v>
      </c>
      <c r="R100" s="837"/>
      <c r="S100" s="850">
        <v>1680</v>
      </c>
    </row>
    <row r="101" spans="1:19" ht="14.4" customHeight="1" x14ac:dyDescent="0.3">
      <c r="A101" s="831" t="s">
        <v>566</v>
      </c>
      <c r="B101" s="832" t="s">
        <v>3362</v>
      </c>
      <c r="C101" s="832" t="s">
        <v>589</v>
      </c>
      <c r="D101" s="832" t="s">
        <v>1844</v>
      </c>
      <c r="E101" s="832" t="s">
        <v>3379</v>
      </c>
      <c r="F101" s="832" t="s">
        <v>3405</v>
      </c>
      <c r="G101" s="832" t="s">
        <v>3407</v>
      </c>
      <c r="H101" s="849"/>
      <c r="I101" s="849"/>
      <c r="J101" s="832"/>
      <c r="K101" s="832"/>
      <c r="L101" s="849">
        <v>1</v>
      </c>
      <c r="M101" s="849">
        <v>1678</v>
      </c>
      <c r="N101" s="832">
        <v>1</v>
      </c>
      <c r="O101" s="832">
        <v>1678</v>
      </c>
      <c r="P101" s="849"/>
      <c r="Q101" s="849"/>
      <c r="R101" s="837"/>
      <c r="S101" s="850"/>
    </row>
    <row r="102" spans="1:19" ht="14.4" customHeight="1" x14ac:dyDescent="0.3">
      <c r="A102" s="831" t="s">
        <v>566</v>
      </c>
      <c r="B102" s="832" t="s">
        <v>3362</v>
      </c>
      <c r="C102" s="832" t="s">
        <v>589</v>
      </c>
      <c r="D102" s="832" t="s">
        <v>1844</v>
      </c>
      <c r="E102" s="832" t="s">
        <v>3379</v>
      </c>
      <c r="F102" s="832" t="s">
        <v>3408</v>
      </c>
      <c r="G102" s="832" t="s">
        <v>3409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0</v>
      </c>
      <c r="R102" s="837"/>
      <c r="S102" s="850">
        <v>0</v>
      </c>
    </row>
    <row r="103" spans="1:19" ht="14.4" customHeight="1" x14ac:dyDescent="0.3">
      <c r="A103" s="831" t="s">
        <v>566</v>
      </c>
      <c r="B103" s="832" t="s">
        <v>3362</v>
      </c>
      <c r="C103" s="832" t="s">
        <v>589</v>
      </c>
      <c r="D103" s="832" t="s">
        <v>1844</v>
      </c>
      <c r="E103" s="832" t="s">
        <v>3379</v>
      </c>
      <c r="F103" s="832" t="s">
        <v>3411</v>
      </c>
      <c r="G103" s="832" t="s">
        <v>3412</v>
      </c>
      <c r="H103" s="849">
        <v>5</v>
      </c>
      <c r="I103" s="849">
        <v>166.64999999999998</v>
      </c>
      <c r="J103" s="832">
        <v>1.6666666666666665</v>
      </c>
      <c r="K103" s="832">
        <v>33.33</v>
      </c>
      <c r="L103" s="849">
        <v>3</v>
      </c>
      <c r="M103" s="849">
        <v>99.99</v>
      </c>
      <c r="N103" s="832">
        <v>1</v>
      </c>
      <c r="O103" s="832">
        <v>33.33</v>
      </c>
      <c r="P103" s="849"/>
      <c r="Q103" s="849"/>
      <c r="R103" s="837"/>
      <c r="S103" s="850"/>
    </row>
    <row r="104" spans="1:19" ht="14.4" customHeight="1" x14ac:dyDescent="0.3">
      <c r="A104" s="831" t="s">
        <v>566</v>
      </c>
      <c r="B104" s="832" t="s">
        <v>3362</v>
      </c>
      <c r="C104" s="832" t="s">
        <v>589</v>
      </c>
      <c r="D104" s="832" t="s">
        <v>1844</v>
      </c>
      <c r="E104" s="832" t="s">
        <v>3379</v>
      </c>
      <c r="F104" s="832" t="s">
        <v>3411</v>
      </c>
      <c r="G104" s="832" t="s">
        <v>3413</v>
      </c>
      <c r="H104" s="849">
        <v>393</v>
      </c>
      <c r="I104" s="849">
        <v>13100</v>
      </c>
      <c r="J104" s="832">
        <v>0.97518779809294953</v>
      </c>
      <c r="K104" s="832">
        <v>33.333333333333336</v>
      </c>
      <c r="L104" s="849">
        <v>403</v>
      </c>
      <c r="M104" s="849">
        <v>13433.31</v>
      </c>
      <c r="N104" s="832">
        <v>1</v>
      </c>
      <c r="O104" s="832">
        <v>33.333275434243177</v>
      </c>
      <c r="P104" s="849">
        <v>384</v>
      </c>
      <c r="Q104" s="849">
        <v>12799.99</v>
      </c>
      <c r="R104" s="837">
        <v>0.95285450868028809</v>
      </c>
      <c r="S104" s="850">
        <v>33.333307291666664</v>
      </c>
    </row>
    <row r="105" spans="1:19" ht="14.4" customHeight="1" x14ac:dyDescent="0.3">
      <c r="A105" s="831" t="s">
        <v>566</v>
      </c>
      <c r="B105" s="832" t="s">
        <v>3362</v>
      </c>
      <c r="C105" s="832" t="s">
        <v>589</v>
      </c>
      <c r="D105" s="832" t="s">
        <v>1844</v>
      </c>
      <c r="E105" s="832" t="s">
        <v>3379</v>
      </c>
      <c r="F105" s="832" t="s">
        <v>3414</v>
      </c>
      <c r="G105" s="832" t="s">
        <v>3415</v>
      </c>
      <c r="H105" s="849">
        <v>239</v>
      </c>
      <c r="I105" s="849">
        <v>59989</v>
      </c>
      <c r="J105" s="832">
        <v>1.2010050251256281</v>
      </c>
      <c r="K105" s="832">
        <v>251</v>
      </c>
      <c r="L105" s="849">
        <v>199</v>
      </c>
      <c r="M105" s="849">
        <v>49949</v>
      </c>
      <c r="N105" s="832">
        <v>1</v>
      </c>
      <c r="O105" s="832">
        <v>251</v>
      </c>
      <c r="P105" s="849">
        <v>240</v>
      </c>
      <c r="Q105" s="849">
        <v>60480</v>
      </c>
      <c r="R105" s="837">
        <v>1.2108350517527879</v>
      </c>
      <c r="S105" s="850">
        <v>252</v>
      </c>
    </row>
    <row r="106" spans="1:19" ht="14.4" customHeight="1" x14ac:dyDescent="0.3">
      <c r="A106" s="831" t="s">
        <v>566</v>
      </c>
      <c r="B106" s="832" t="s">
        <v>3362</v>
      </c>
      <c r="C106" s="832" t="s">
        <v>589</v>
      </c>
      <c r="D106" s="832" t="s">
        <v>1844</v>
      </c>
      <c r="E106" s="832" t="s">
        <v>3379</v>
      </c>
      <c r="F106" s="832" t="s">
        <v>3414</v>
      </c>
      <c r="G106" s="832" t="s">
        <v>3416</v>
      </c>
      <c r="H106" s="849">
        <v>6</v>
      </c>
      <c r="I106" s="849">
        <v>1506</v>
      </c>
      <c r="J106" s="832">
        <v>2</v>
      </c>
      <c r="K106" s="832">
        <v>251</v>
      </c>
      <c r="L106" s="849">
        <v>3</v>
      </c>
      <c r="M106" s="849">
        <v>753</v>
      </c>
      <c r="N106" s="832">
        <v>1</v>
      </c>
      <c r="O106" s="832">
        <v>251</v>
      </c>
      <c r="P106" s="849">
        <v>2</v>
      </c>
      <c r="Q106" s="849">
        <v>504</v>
      </c>
      <c r="R106" s="837">
        <v>0.66932270916334657</v>
      </c>
      <c r="S106" s="850">
        <v>252</v>
      </c>
    </row>
    <row r="107" spans="1:19" ht="14.4" customHeight="1" x14ac:dyDescent="0.3">
      <c r="A107" s="831" t="s">
        <v>566</v>
      </c>
      <c r="B107" s="832" t="s">
        <v>3362</v>
      </c>
      <c r="C107" s="832" t="s">
        <v>589</v>
      </c>
      <c r="D107" s="832" t="s">
        <v>1844</v>
      </c>
      <c r="E107" s="832" t="s">
        <v>3379</v>
      </c>
      <c r="F107" s="832" t="s">
        <v>3417</v>
      </c>
      <c r="G107" s="832" t="s">
        <v>3418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116</v>
      </c>
      <c r="R107" s="837"/>
      <c r="S107" s="850">
        <v>116</v>
      </c>
    </row>
    <row r="108" spans="1:19" ht="14.4" customHeight="1" x14ac:dyDescent="0.3">
      <c r="A108" s="831" t="s">
        <v>566</v>
      </c>
      <c r="B108" s="832" t="s">
        <v>3362</v>
      </c>
      <c r="C108" s="832" t="s">
        <v>589</v>
      </c>
      <c r="D108" s="832" t="s">
        <v>1844</v>
      </c>
      <c r="E108" s="832" t="s">
        <v>3379</v>
      </c>
      <c r="F108" s="832" t="s">
        <v>3417</v>
      </c>
      <c r="G108" s="832" t="s">
        <v>3419</v>
      </c>
      <c r="H108" s="849">
        <v>5</v>
      </c>
      <c r="I108" s="849">
        <v>580</v>
      </c>
      <c r="J108" s="832">
        <v>2.5</v>
      </c>
      <c r="K108" s="832">
        <v>116</v>
      </c>
      <c r="L108" s="849">
        <v>2</v>
      </c>
      <c r="M108" s="849">
        <v>232</v>
      </c>
      <c r="N108" s="832">
        <v>1</v>
      </c>
      <c r="O108" s="832">
        <v>116</v>
      </c>
      <c r="P108" s="849"/>
      <c r="Q108" s="849"/>
      <c r="R108" s="837"/>
      <c r="S108" s="850"/>
    </row>
    <row r="109" spans="1:19" ht="14.4" customHeight="1" x14ac:dyDescent="0.3">
      <c r="A109" s="831" t="s">
        <v>566</v>
      </c>
      <c r="B109" s="832" t="s">
        <v>3362</v>
      </c>
      <c r="C109" s="832" t="s">
        <v>589</v>
      </c>
      <c r="D109" s="832" t="s">
        <v>1844</v>
      </c>
      <c r="E109" s="832" t="s">
        <v>3379</v>
      </c>
      <c r="F109" s="832" t="s">
        <v>3422</v>
      </c>
      <c r="G109" s="832" t="s">
        <v>3423</v>
      </c>
      <c r="H109" s="849"/>
      <c r="I109" s="849"/>
      <c r="J109" s="832"/>
      <c r="K109" s="832"/>
      <c r="L109" s="849"/>
      <c r="M109" s="849"/>
      <c r="N109" s="832"/>
      <c r="O109" s="832"/>
      <c r="P109" s="849">
        <v>1</v>
      </c>
      <c r="Q109" s="849">
        <v>86</v>
      </c>
      <c r="R109" s="837"/>
      <c r="S109" s="850">
        <v>86</v>
      </c>
    </row>
    <row r="110" spans="1:19" ht="14.4" customHeight="1" x14ac:dyDescent="0.3">
      <c r="A110" s="831" t="s">
        <v>566</v>
      </c>
      <c r="B110" s="832" t="s">
        <v>3362</v>
      </c>
      <c r="C110" s="832" t="s">
        <v>589</v>
      </c>
      <c r="D110" s="832" t="s">
        <v>1844</v>
      </c>
      <c r="E110" s="832" t="s">
        <v>3379</v>
      </c>
      <c r="F110" s="832" t="s">
        <v>3422</v>
      </c>
      <c r="G110" s="832" t="s">
        <v>3424</v>
      </c>
      <c r="H110" s="849"/>
      <c r="I110" s="849"/>
      <c r="J110" s="832"/>
      <c r="K110" s="832"/>
      <c r="L110" s="849">
        <v>1</v>
      </c>
      <c r="M110" s="849">
        <v>86</v>
      </c>
      <c r="N110" s="832">
        <v>1</v>
      </c>
      <c r="O110" s="832">
        <v>86</v>
      </c>
      <c r="P110" s="849"/>
      <c r="Q110" s="849"/>
      <c r="R110" s="837"/>
      <c r="S110" s="850"/>
    </row>
    <row r="111" spans="1:19" ht="14.4" customHeight="1" x14ac:dyDescent="0.3">
      <c r="A111" s="831" t="s">
        <v>566</v>
      </c>
      <c r="B111" s="832" t="s">
        <v>3362</v>
      </c>
      <c r="C111" s="832" t="s">
        <v>589</v>
      </c>
      <c r="D111" s="832" t="s">
        <v>1844</v>
      </c>
      <c r="E111" s="832" t="s">
        <v>3379</v>
      </c>
      <c r="F111" s="832" t="s">
        <v>3433</v>
      </c>
      <c r="G111" s="832" t="s">
        <v>3434</v>
      </c>
      <c r="H111" s="849"/>
      <c r="I111" s="849"/>
      <c r="J111" s="832"/>
      <c r="K111" s="832"/>
      <c r="L111" s="849">
        <v>1</v>
      </c>
      <c r="M111" s="849">
        <v>183</v>
      </c>
      <c r="N111" s="832">
        <v>1</v>
      </c>
      <c r="O111" s="832">
        <v>183</v>
      </c>
      <c r="P111" s="849"/>
      <c r="Q111" s="849"/>
      <c r="R111" s="837"/>
      <c r="S111" s="850"/>
    </row>
    <row r="112" spans="1:19" ht="14.4" customHeight="1" x14ac:dyDescent="0.3">
      <c r="A112" s="831" t="s">
        <v>566</v>
      </c>
      <c r="B112" s="832" t="s">
        <v>3362</v>
      </c>
      <c r="C112" s="832" t="s">
        <v>589</v>
      </c>
      <c r="D112" s="832" t="s">
        <v>1844</v>
      </c>
      <c r="E112" s="832" t="s">
        <v>3379</v>
      </c>
      <c r="F112" s="832" t="s">
        <v>3433</v>
      </c>
      <c r="G112" s="832" t="s">
        <v>3435</v>
      </c>
      <c r="H112" s="849">
        <v>1</v>
      </c>
      <c r="I112" s="849">
        <v>183</v>
      </c>
      <c r="J112" s="832">
        <v>1</v>
      </c>
      <c r="K112" s="832">
        <v>183</v>
      </c>
      <c r="L112" s="849">
        <v>1</v>
      </c>
      <c r="M112" s="849">
        <v>183</v>
      </c>
      <c r="N112" s="832">
        <v>1</v>
      </c>
      <c r="O112" s="832">
        <v>183</v>
      </c>
      <c r="P112" s="849"/>
      <c r="Q112" s="849"/>
      <c r="R112" s="837"/>
      <c r="S112" s="850"/>
    </row>
    <row r="113" spans="1:19" ht="14.4" customHeight="1" x14ac:dyDescent="0.3">
      <c r="A113" s="831" t="s">
        <v>566</v>
      </c>
      <c r="B113" s="832" t="s">
        <v>3362</v>
      </c>
      <c r="C113" s="832" t="s">
        <v>589</v>
      </c>
      <c r="D113" s="832" t="s">
        <v>1844</v>
      </c>
      <c r="E113" s="832" t="s">
        <v>3379</v>
      </c>
      <c r="F113" s="832" t="s">
        <v>3438</v>
      </c>
      <c r="G113" s="832" t="s">
        <v>3440</v>
      </c>
      <c r="H113" s="849">
        <v>1</v>
      </c>
      <c r="I113" s="849">
        <v>372</v>
      </c>
      <c r="J113" s="832"/>
      <c r="K113" s="832">
        <v>372</v>
      </c>
      <c r="L113" s="849"/>
      <c r="M113" s="849"/>
      <c r="N113" s="832"/>
      <c r="O113" s="832"/>
      <c r="P113" s="849">
        <v>6</v>
      </c>
      <c r="Q113" s="849">
        <v>2244</v>
      </c>
      <c r="R113" s="837"/>
      <c r="S113" s="850">
        <v>374</v>
      </c>
    </row>
    <row r="114" spans="1:19" ht="14.4" customHeight="1" x14ac:dyDescent="0.3">
      <c r="A114" s="831" t="s">
        <v>566</v>
      </c>
      <c r="B114" s="832" t="s">
        <v>3362</v>
      </c>
      <c r="C114" s="832" t="s">
        <v>589</v>
      </c>
      <c r="D114" s="832" t="s">
        <v>1845</v>
      </c>
      <c r="E114" s="832" t="s">
        <v>3363</v>
      </c>
      <c r="F114" s="832" t="s">
        <v>3364</v>
      </c>
      <c r="G114" s="832" t="s">
        <v>3365</v>
      </c>
      <c r="H114" s="849"/>
      <c r="I114" s="849"/>
      <c r="J114" s="832"/>
      <c r="K114" s="832"/>
      <c r="L114" s="849"/>
      <c r="M114" s="849"/>
      <c r="N114" s="832"/>
      <c r="O114" s="832"/>
      <c r="P114" s="849">
        <v>0.7</v>
      </c>
      <c r="Q114" s="849">
        <v>48.79</v>
      </c>
      <c r="R114" s="837"/>
      <c r="S114" s="850">
        <v>69.7</v>
      </c>
    </row>
    <row r="115" spans="1:19" ht="14.4" customHeight="1" x14ac:dyDescent="0.3">
      <c r="A115" s="831" t="s">
        <v>566</v>
      </c>
      <c r="B115" s="832" t="s">
        <v>3362</v>
      </c>
      <c r="C115" s="832" t="s">
        <v>589</v>
      </c>
      <c r="D115" s="832" t="s">
        <v>1845</v>
      </c>
      <c r="E115" s="832" t="s">
        <v>3363</v>
      </c>
      <c r="F115" s="832" t="s">
        <v>3367</v>
      </c>
      <c r="G115" s="832" t="s">
        <v>3368</v>
      </c>
      <c r="H115" s="849"/>
      <c r="I115" s="849"/>
      <c r="J115" s="832"/>
      <c r="K115" s="832"/>
      <c r="L115" s="849">
        <v>0.2</v>
      </c>
      <c r="M115" s="849">
        <v>50.71</v>
      </c>
      <c r="N115" s="832">
        <v>1</v>
      </c>
      <c r="O115" s="832">
        <v>253.54999999999998</v>
      </c>
      <c r="P115" s="849">
        <v>4</v>
      </c>
      <c r="Q115" s="849">
        <v>1454.28</v>
      </c>
      <c r="R115" s="837">
        <v>28.678367185959377</v>
      </c>
      <c r="S115" s="850">
        <v>363.57</v>
      </c>
    </row>
    <row r="116" spans="1:19" ht="14.4" customHeight="1" x14ac:dyDescent="0.3">
      <c r="A116" s="831" t="s">
        <v>566</v>
      </c>
      <c r="B116" s="832" t="s">
        <v>3362</v>
      </c>
      <c r="C116" s="832" t="s">
        <v>589</v>
      </c>
      <c r="D116" s="832" t="s">
        <v>1845</v>
      </c>
      <c r="E116" s="832" t="s">
        <v>3363</v>
      </c>
      <c r="F116" s="832" t="s">
        <v>3370</v>
      </c>
      <c r="G116" s="832" t="s">
        <v>648</v>
      </c>
      <c r="H116" s="849"/>
      <c r="I116" s="849"/>
      <c r="J116" s="832"/>
      <c r="K116" s="832"/>
      <c r="L116" s="849"/>
      <c r="M116" s="849"/>
      <c r="N116" s="832"/>
      <c r="O116" s="832"/>
      <c r="P116" s="849">
        <v>1.5</v>
      </c>
      <c r="Q116" s="849">
        <v>124.97</v>
      </c>
      <c r="R116" s="837"/>
      <c r="S116" s="850">
        <v>83.313333333333333</v>
      </c>
    </row>
    <row r="117" spans="1:19" ht="14.4" customHeight="1" x14ac:dyDescent="0.3">
      <c r="A117" s="831" t="s">
        <v>566</v>
      </c>
      <c r="B117" s="832" t="s">
        <v>3362</v>
      </c>
      <c r="C117" s="832" t="s">
        <v>589</v>
      </c>
      <c r="D117" s="832" t="s">
        <v>1845</v>
      </c>
      <c r="E117" s="832" t="s">
        <v>3363</v>
      </c>
      <c r="F117" s="832" t="s">
        <v>3376</v>
      </c>
      <c r="G117" s="832"/>
      <c r="H117" s="849"/>
      <c r="I117" s="849"/>
      <c r="J117" s="832"/>
      <c r="K117" s="832"/>
      <c r="L117" s="849">
        <v>0.2</v>
      </c>
      <c r="M117" s="849">
        <v>42.01</v>
      </c>
      <c r="N117" s="832">
        <v>1</v>
      </c>
      <c r="O117" s="832">
        <v>210.04999999999998</v>
      </c>
      <c r="P117" s="849">
        <v>0.1</v>
      </c>
      <c r="Q117" s="849">
        <v>21</v>
      </c>
      <c r="R117" s="837">
        <v>0.49988098071887649</v>
      </c>
      <c r="S117" s="850">
        <v>210</v>
      </c>
    </row>
    <row r="118" spans="1:19" ht="14.4" customHeight="1" x14ac:dyDescent="0.3">
      <c r="A118" s="831" t="s">
        <v>566</v>
      </c>
      <c r="B118" s="832" t="s">
        <v>3362</v>
      </c>
      <c r="C118" s="832" t="s">
        <v>589</v>
      </c>
      <c r="D118" s="832" t="s">
        <v>1845</v>
      </c>
      <c r="E118" s="832" t="s">
        <v>3379</v>
      </c>
      <c r="F118" s="832" t="s">
        <v>3380</v>
      </c>
      <c r="G118" s="832" t="s">
        <v>3381</v>
      </c>
      <c r="H118" s="849"/>
      <c r="I118" s="849"/>
      <c r="J118" s="832"/>
      <c r="K118" s="832"/>
      <c r="L118" s="849">
        <v>1</v>
      </c>
      <c r="M118" s="849">
        <v>83</v>
      </c>
      <c r="N118" s="832">
        <v>1</v>
      </c>
      <c r="O118" s="832">
        <v>83</v>
      </c>
      <c r="P118" s="849"/>
      <c r="Q118" s="849"/>
      <c r="R118" s="837"/>
      <c r="S118" s="850"/>
    </row>
    <row r="119" spans="1:19" ht="14.4" customHeight="1" x14ac:dyDescent="0.3">
      <c r="A119" s="831" t="s">
        <v>566</v>
      </c>
      <c r="B119" s="832" t="s">
        <v>3362</v>
      </c>
      <c r="C119" s="832" t="s">
        <v>589</v>
      </c>
      <c r="D119" s="832" t="s">
        <v>1845</v>
      </c>
      <c r="E119" s="832" t="s">
        <v>3379</v>
      </c>
      <c r="F119" s="832" t="s">
        <v>3389</v>
      </c>
      <c r="G119" s="832" t="s">
        <v>3391</v>
      </c>
      <c r="H119" s="849">
        <v>2</v>
      </c>
      <c r="I119" s="849">
        <v>232</v>
      </c>
      <c r="J119" s="832">
        <v>1</v>
      </c>
      <c r="K119" s="832">
        <v>116</v>
      </c>
      <c r="L119" s="849">
        <v>2</v>
      </c>
      <c r="M119" s="849">
        <v>232</v>
      </c>
      <c r="N119" s="832">
        <v>1</v>
      </c>
      <c r="O119" s="832">
        <v>116</v>
      </c>
      <c r="P119" s="849"/>
      <c r="Q119" s="849"/>
      <c r="R119" s="837"/>
      <c r="S119" s="850"/>
    </row>
    <row r="120" spans="1:19" ht="14.4" customHeight="1" x14ac:dyDescent="0.3">
      <c r="A120" s="831" t="s">
        <v>566</v>
      </c>
      <c r="B120" s="832" t="s">
        <v>3362</v>
      </c>
      <c r="C120" s="832" t="s">
        <v>589</v>
      </c>
      <c r="D120" s="832" t="s">
        <v>1845</v>
      </c>
      <c r="E120" s="832" t="s">
        <v>3379</v>
      </c>
      <c r="F120" s="832" t="s">
        <v>3392</v>
      </c>
      <c r="G120" s="832" t="s">
        <v>3393</v>
      </c>
      <c r="H120" s="849"/>
      <c r="I120" s="849"/>
      <c r="J120" s="832"/>
      <c r="K120" s="832"/>
      <c r="L120" s="849">
        <v>1</v>
      </c>
      <c r="M120" s="849">
        <v>129</v>
      </c>
      <c r="N120" s="832">
        <v>1</v>
      </c>
      <c r="O120" s="832">
        <v>129</v>
      </c>
      <c r="P120" s="849">
        <v>5</v>
      </c>
      <c r="Q120" s="849">
        <v>650</v>
      </c>
      <c r="R120" s="837">
        <v>5.0387596899224807</v>
      </c>
      <c r="S120" s="850">
        <v>130</v>
      </c>
    </row>
    <row r="121" spans="1:19" ht="14.4" customHeight="1" x14ac:dyDescent="0.3">
      <c r="A121" s="831" t="s">
        <v>566</v>
      </c>
      <c r="B121" s="832" t="s">
        <v>3362</v>
      </c>
      <c r="C121" s="832" t="s">
        <v>589</v>
      </c>
      <c r="D121" s="832" t="s">
        <v>1845</v>
      </c>
      <c r="E121" s="832" t="s">
        <v>3379</v>
      </c>
      <c r="F121" s="832" t="s">
        <v>3392</v>
      </c>
      <c r="G121" s="832" t="s">
        <v>3394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130</v>
      </c>
      <c r="R121" s="837"/>
      <c r="S121" s="850">
        <v>130</v>
      </c>
    </row>
    <row r="122" spans="1:19" ht="14.4" customHeight="1" x14ac:dyDescent="0.3">
      <c r="A122" s="831" t="s">
        <v>566</v>
      </c>
      <c r="B122" s="832" t="s">
        <v>3362</v>
      </c>
      <c r="C122" s="832" t="s">
        <v>589</v>
      </c>
      <c r="D122" s="832" t="s">
        <v>1845</v>
      </c>
      <c r="E122" s="832" t="s">
        <v>3379</v>
      </c>
      <c r="F122" s="832" t="s">
        <v>3395</v>
      </c>
      <c r="G122" s="832" t="s">
        <v>3396</v>
      </c>
      <c r="H122" s="849"/>
      <c r="I122" s="849"/>
      <c r="J122" s="832"/>
      <c r="K122" s="832"/>
      <c r="L122" s="849">
        <v>1</v>
      </c>
      <c r="M122" s="849">
        <v>97</v>
      </c>
      <c r="N122" s="832">
        <v>1</v>
      </c>
      <c r="O122" s="832">
        <v>97</v>
      </c>
      <c r="P122" s="849"/>
      <c r="Q122" s="849"/>
      <c r="R122" s="837"/>
      <c r="S122" s="850"/>
    </row>
    <row r="123" spans="1:19" ht="14.4" customHeight="1" x14ac:dyDescent="0.3">
      <c r="A123" s="831" t="s">
        <v>566</v>
      </c>
      <c r="B123" s="832" t="s">
        <v>3362</v>
      </c>
      <c r="C123" s="832" t="s">
        <v>589</v>
      </c>
      <c r="D123" s="832" t="s">
        <v>1845</v>
      </c>
      <c r="E123" s="832" t="s">
        <v>3379</v>
      </c>
      <c r="F123" s="832" t="s">
        <v>3397</v>
      </c>
      <c r="G123" s="832" t="s">
        <v>3398</v>
      </c>
      <c r="H123" s="849">
        <v>3</v>
      </c>
      <c r="I123" s="849">
        <v>378</v>
      </c>
      <c r="J123" s="832"/>
      <c r="K123" s="832">
        <v>126</v>
      </c>
      <c r="L123" s="849"/>
      <c r="M123" s="849"/>
      <c r="N123" s="832"/>
      <c r="O123" s="832"/>
      <c r="P123" s="849">
        <v>1</v>
      </c>
      <c r="Q123" s="849">
        <v>127</v>
      </c>
      <c r="R123" s="837"/>
      <c r="S123" s="850">
        <v>127</v>
      </c>
    </row>
    <row r="124" spans="1:19" ht="14.4" customHeight="1" x14ac:dyDescent="0.3">
      <c r="A124" s="831" t="s">
        <v>566</v>
      </c>
      <c r="B124" s="832" t="s">
        <v>3362</v>
      </c>
      <c r="C124" s="832" t="s">
        <v>589</v>
      </c>
      <c r="D124" s="832" t="s">
        <v>1845</v>
      </c>
      <c r="E124" s="832" t="s">
        <v>3379</v>
      </c>
      <c r="F124" s="832" t="s">
        <v>3411</v>
      </c>
      <c r="G124" s="832" t="s">
        <v>3412</v>
      </c>
      <c r="H124" s="849">
        <v>2</v>
      </c>
      <c r="I124" s="849">
        <v>66.66</v>
      </c>
      <c r="J124" s="832">
        <v>2</v>
      </c>
      <c r="K124" s="832">
        <v>33.33</v>
      </c>
      <c r="L124" s="849">
        <v>1</v>
      </c>
      <c r="M124" s="849">
        <v>33.33</v>
      </c>
      <c r="N124" s="832">
        <v>1</v>
      </c>
      <c r="O124" s="832">
        <v>33.33</v>
      </c>
      <c r="P124" s="849"/>
      <c r="Q124" s="849"/>
      <c r="R124" s="837"/>
      <c r="S124" s="850"/>
    </row>
    <row r="125" spans="1:19" ht="14.4" customHeight="1" x14ac:dyDescent="0.3">
      <c r="A125" s="831" t="s">
        <v>566</v>
      </c>
      <c r="B125" s="832" t="s">
        <v>3362</v>
      </c>
      <c r="C125" s="832" t="s">
        <v>589</v>
      </c>
      <c r="D125" s="832" t="s">
        <v>1845</v>
      </c>
      <c r="E125" s="832" t="s">
        <v>3379</v>
      </c>
      <c r="F125" s="832" t="s">
        <v>3411</v>
      </c>
      <c r="G125" s="832" t="s">
        <v>3413</v>
      </c>
      <c r="H125" s="849">
        <v>216</v>
      </c>
      <c r="I125" s="849">
        <v>7200.01</v>
      </c>
      <c r="J125" s="832">
        <v>1.963642661168475</v>
      </c>
      <c r="K125" s="832">
        <v>33.333379629629633</v>
      </c>
      <c r="L125" s="849">
        <v>110</v>
      </c>
      <c r="M125" s="849">
        <v>3666.66</v>
      </c>
      <c r="N125" s="832">
        <v>1</v>
      </c>
      <c r="O125" s="832">
        <v>33.333272727272728</v>
      </c>
      <c r="P125" s="849">
        <v>174</v>
      </c>
      <c r="Q125" s="849">
        <v>5799.99</v>
      </c>
      <c r="R125" s="837">
        <v>1.581818330578783</v>
      </c>
      <c r="S125" s="850">
        <v>33.333275862068966</v>
      </c>
    </row>
    <row r="126" spans="1:19" ht="14.4" customHeight="1" x14ac:dyDescent="0.3">
      <c r="A126" s="831" t="s">
        <v>566</v>
      </c>
      <c r="B126" s="832" t="s">
        <v>3362</v>
      </c>
      <c r="C126" s="832" t="s">
        <v>589</v>
      </c>
      <c r="D126" s="832" t="s">
        <v>1845</v>
      </c>
      <c r="E126" s="832" t="s">
        <v>3379</v>
      </c>
      <c r="F126" s="832" t="s">
        <v>3414</v>
      </c>
      <c r="G126" s="832" t="s">
        <v>3415</v>
      </c>
      <c r="H126" s="849">
        <v>5</v>
      </c>
      <c r="I126" s="849">
        <v>1255</v>
      </c>
      <c r="J126" s="832">
        <v>0.33333333333333331</v>
      </c>
      <c r="K126" s="832">
        <v>251</v>
      </c>
      <c r="L126" s="849">
        <v>15</v>
      </c>
      <c r="M126" s="849">
        <v>3765</v>
      </c>
      <c r="N126" s="832">
        <v>1</v>
      </c>
      <c r="O126" s="832">
        <v>251</v>
      </c>
      <c r="P126" s="849">
        <v>14</v>
      </c>
      <c r="Q126" s="849">
        <v>3528</v>
      </c>
      <c r="R126" s="837">
        <v>0.93705179282868523</v>
      </c>
      <c r="S126" s="850">
        <v>252</v>
      </c>
    </row>
    <row r="127" spans="1:19" ht="14.4" customHeight="1" x14ac:dyDescent="0.3">
      <c r="A127" s="831" t="s">
        <v>566</v>
      </c>
      <c r="B127" s="832" t="s">
        <v>3362</v>
      </c>
      <c r="C127" s="832" t="s">
        <v>589</v>
      </c>
      <c r="D127" s="832" t="s">
        <v>1845</v>
      </c>
      <c r="E127" s="832" t="s">
        <v>3379</v>
      </c>
      <c r="F127" s="832" t="s">
        <v>3414</v>
      </c>
      <c r="G127" s="832" t="s">
        <v>3416</v>
      </c>
      <c r="H127" s="849"/>
      <c r="I127" s="849"/>
      <c r="J127" s="832"/>
      <c r="K127" s="832"/>
      <c r="L127" s="849"/>
      <c r="M127" s="849"/>
      <c r="N127" s="832"/>
      <c r="O127" s="832"/>
      <c r="P127" s="849">
        <v>1</v>
      </c>
      <c r="Q127" s="849">
        <v>252</v>
      </c>
      <c r="R127" s="837"/>
      <c r="S127" s="850">
        <v>252</v>
      </c>
    </row>
    <row r="128" spans="1:19" ht="14.4" customHeight="1" x14ac:dyDescent="0.3">
      <c r="A128" s="831" t="s">
        <v>566</v>
      </c>
      <c r="B128" s="832" t="s">
        <v>3362</v>
      </c>
      <c r="C128" s="832" t="s">
        <v>589</v>
      </c>
      <c r="D128" s="832" t="s">
        <v>1845</v>
      </c>
      <c r="E128" s="832" t="s">
        <v>3379</v>
      </c>
      <c r="F128" s="832" t="s">
        <v>3425</v>
      </c>
      <c r="G128" s="832" t="s">
        <v>3426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32</v>
      </c>
      <c r="R128" s="837"/>
      <c r="S128" s="850">
        <v>32</v>
      </c>
    </row>
    <row r="129" spans="1:19" ht="14.4" customHeight="1" x14ac:dyDescent="0.3">
      <c r="A129" s="831" t="s">
        <v>566</v>
      </c>
      <c r="B129" s="832" t="s">
        <v>3362</v>
      </c>
      <c r="C129" s="832" t="s">
        <v>589</v>
      </c>
      <c r="D129" s="832" t="s">
        <v>1845</v>
      </c>
      <c r="E129" s="832" t="s">
        <v>3379</v>
      </c>
      <c r="F129" s="832" t="s">
        <v>3438</v>
      </c>
      <c r="G129" s="832" t="s">
        <v>3439</v>
      </c>
      <c r="H129" s="849">
        <v>1</v>
      </c>
      <c r="I129" s="849">
        <v>372</v>
      </c>
      <c r="J129" s="832">
        <v>0.24932975871313673</v>
      </c>
      <c r="K129" s="832">
        <v>372</v>
      </c>
      <c r="L129" s="849">
        <v>4</v>
      </c>
      <c r="M129" s="849">
        <v>1492</v>
      </c>
      <c r="N129" s="832">
        <v>1</v>
      </c>
      <c r="O129" s="832">
        <v>373</v>
      </c>
      <c r="P129" s="849">
        <v>4</v>
      </c>
      <c r="Q129" s="849">
        <v>1496</v>
      </c>
      <c r="R129" s="837">
        <v>1.0026809651474531</v>
      </c>
      <c r="S129" s="850">
        <v>374</v>
      </c>
    </row>
    <row r="130" spans="1:19" ht="14.4" customHeight="1" x14ac:dyDescent="0.3">
      <c r="A130" s="831" t="s">
        <v>566</v>
      </c>
      <c r="B130" s="832" t="s">
        <v>3362</v>
      </c>
      <c r="C130" s="832" t="s">
        <v>589</v>
      </c>
      <c r="D130" s="832" t="s">
        <v>1845</v>
      </c>
      <c r="E130" s="832" t="s">
        <v>3379</v>
      </c>
      <c r="F130" s="832" t="s">
        <v>3438</v>
      </c>
      <c r="G130" s="832" t="s">
        <v>3440</v>
      </c>
      <c r="H130" s="849">
        <v>223</v>
      </c>
      <c r="I130" s="849">
        <v>82956</v>
      </c>
      <c r="J130" s="832">
        <v>2.0592791182603514</v>
      </c>
      <c r="K130" s="832">
        <v>372</v>
      </c>
      <c r="L130" s="849">
        <v>108</v>
      </c>
      <c r="M130" s="849">
        <v>40284</v>
      </c>
      <c r="N130" s="832">
        <v>1</v>
      </c>
      <c r="O130" s="832">
        <v>373</v>
      </c>
      <c r="P130" s="849">
        <v>174</v>
      </c>
      <c r="Q130" s="849">
        <v>65076</v>
      </c>
      <c r="R130" s="837">
        <v>1.6154304438486744</v>
      </c>
      <c r="S130" s="850">
        <v>374</v>
      </c>
    </row>
    <row r="131" spans="1:19" ht="14.4" customHeight="1" x14ac:dyDescent="0.3">
      <c r="A131" s="831" t="s">
        <v>566</v>
      </c>
      <c r="B131" s="832" t="s">
        <v>3362</v>
      </c>
      <c r="C131" s="832" t="s">
        <v>589</v>
      </c>
      <c r="D131" s="832" t="s">
        <v>1846</v>
      </c>
      <c r="E131" s="832" t="s">
        <v>3363</v>
      </c>
      <c r="F131" s="832" t="s">
        <v>3371</v>
      </c>
      <c r="G131" s="832" t="s">
        <v>3372</v>
      </c>
      <c r="H131" s="849"/>
      <c r="I131" s="849"/>
      <c r="J131" s="832"/>
      <c r="K131" s="832"/>
      <c r="L131" s="849"/>
      <c r="M131" s="849"/>
      <c r="N131" s="832"/>
      <c r="O131" s="832"/>
      <c r="P131" s="849">
        <v>0.2</v>
      </c>
      <c r="Q131" s="849">
        <v>7.8</v>
      </c>
      <c r="R131" s="837"/>
      <c r="S131" s="850">
        <v>39</v>
      </c>
    </row>
    <row r="132" spans="1:19" ht="14.4" customHeight="1" x14ac:dyDescent="0.3">
      <c r="A132" s="831" t="s">
        <v>566</v>
      </c>
      <c r="B132" s="832" t="s">
        <v>3362</v>
      </c>
      <c r="C132" s="832" t="s">
        <v>589</v>
      </c>
      <c r="D132" s="832" t="s">
        <v>1846</v>
      </c>
      <c r="E132" s="832" t="s">
        <v>3379</v>
      </c>
      <c r="F132" s="832" t="s">
        <v>3380</v>
      </c>
      <c r="G132" s="832" t="s">
        <v>3381</v>
      </c>
      <c r="H132" s="849"/>
      <c r="I132" s="849"/>
      <c r="J132" s="832"/>
      <c r="K132" s="832"/>
      <c r="L132" s="849">
        <v>2</v>
      </c>
      <c r="M132" s="849">
        <v>166</v>
      </c>
      <c r="N132" s="832">
        <v>1</v>
      </c>
      <c r="O132" s="832">
        <v>83</v>
      </c>
      <c r="P132" s="849">
        <v>8</v>
      </c>
      <c r="Q132" s="849">
        <v>664</v>
      </c>
      <c r="R132" s="837">
        <v>4</v>
      </c>
      <c r="S132" s="850">
        <v>83</v>
      </c>
    </row>
    <row r="133" spans="1:19" ht="14.4" customHeight="1" x14ac:dyDescent="0.3">
      <c r="A133" s="831" t="s">
        <v>566</v>
      </c>
      <c r="B133" s="832" t="s">
        <v>3362</v>
      </c>
      <c r="C133" s="832" t="s">
        <v>589</v>
      </c>
      <c r="D133" s="832" t="s">
        <v>1846</v>
      </c>
      <c r="E133" s="832" t="s">
        <v>3379</v>
      </c>
      <c r="F133" s="832" t="s">
        <v>3382</v>
      </c>
      <c r="G133" s="832" t="s">
        <v>3383</v>
      </c>
      <c r="H133" s="849"/>
      <c r="I133" s="849"/>
      <c r="J133" s="832"/>
      <c r="K133" s="832"/>
      <c r="L133" s="849">
        <v>2</v>
      </c>
      <c r="M133" s="849">
        <v>74</v>
      </c>
      <c r="N133" s="832">
        <v>1</v>
      </c>
      <c r="O133" s="832">
        <v>37</v>
      </c>
      <c r="P133" s="849">
        <v>88</v>
      </c>
      <c r="Q133" s="849">
        <v>3256</v>
      </c>
      <c r="R133" s="837">
        <v>44</v>
      </c>
      <c r="S133" s="850">
        <v>37</v>
      </c>
    </row>
    <row r="134" spans="1:19" ht="14.4" customHeight="1" x14ac:dyDescent="0.3">
      <c r="A134" s="831" t="s">
        <v>566</v>
      </c>
      <c r="B134" s="832" t="s">
        <v>3362</v>
      </c>
      <c r="C134" s="832" t="s">
        <v>589</v>
      </c>
      <c r="D134" s="832" t="s">
        <v>1846</v>
      </c>
      <c r="E134" s="832" t="s">
        <v>3379</v>
      </c>
      <c r="F134" s="832" t="s">
        <v>3382</v>
      </c>
      <c r="G134" s="832" t="s">
        <v>3384</v>
      </c>
      <c r="H134" s="849"/>
      <c r="I134" s="849"/>
      <c r="J134" s="832"/>
      <c r="K134" s="832"/>
      <c r="L134" s="849"/>
      <c r="M134" s="849"/>
      <c r="N134" s="832"/>
      <c r="O134" s="832"/>
      <c r="P134" s="849">
        <v>9</v>
      </c>
      <c r="Q134" s="849">
        <v>333</v>
      </c>
      <c r="R134" s="837"/>
      <c r="S134" s="850">
        <v>37</v>
      </c>
    </row>
    <row r="135" spans="1:19" ht="14.4" customHeight="1" x14ac:dyDescent="0.3">
      <c r="A135" s="831" t="s">
        <v>566</v>
      </c>
      <c r="B135" s="832" t="s">
        <v>3362</v>
      </c>
      <c r="C135" s="832" t="s">
        <v>589</v>
      </c>
      <c r="D135" s="832" t="s">
        <v>1846</v>
      </c>
      <c r="E135" s="832" t="s">
        <v>3379</v>
      </c>
      <c r="F135" s="832" t="s">
        <v>3397</v>
      </c>
      <c r="G135" s="832" t="s">
        <v>3398</v>
      </c>
      <c r="H135" s="849"/>
      <c r="I135" s="849"/>
      <c r="J135" s="832"/>
      <c r="K135" s="832"/>
      <c r="L135" s="849">
        <v>39</v>
      </c>
      <c r="M135" s="849">
        <v>4914</v>
      </c>
      <c r="N135" s="832">
        <v>1</v>
      </c>
      <c r="O135" s="832">
        <v>126</v>
      </c>
      <c r="P135" s="849">
        <v>400</v>
      </c>
      <c r="Q135" s="849">
        <v>50800</v>
      </c>
      <c r="R135" s="837">
        <v>10.337810337810337</v>
      </c>
      <c r="S135" s="850">
        <v>127</v>
      </c>
    </row>
    <row r="136" spans="1:19" ht="14.4" customHeight="1" x14ac:dyDescent="0.3">
      <c r="A136" s="831" t="s">
        <v>566</v>
      </c>
      <c r="B136" s="832" t="s">
        <v>3362</v>
      </c>
      <c r="C136" s="832" t="s">
        <v>589</v>
      </c>
      <c r="D136" s="832" t="s">
        <v>1846</v>
      </c>
      <c r="E136" s="832" t="s">
        <v>3379</v>
      </c>
      <c r="F136" s="832" t="s">
        <v>3397</v>
      </c>
      <c r="G136" s="832" t="s">
        <v>3399</v>
      </c>
      <c r="H136" s="849"/>
      <c r="I136" s="849"/>
      <c r="J136" s="832"/>
      <c r="K136" s="832"/>
      <c r="L136" s="849">
        <v>31</v>
      </c>
      <c r="M136" s="849">
        <v>3906</v>
      </c>
      <c r="N136" s="832">
        <v>1</v>
      </c>
      <c r="O136" s="832">
        <v>126</v>
      </c>
      <c r="P136" s="849">
        <v>1</v>
      </c>
      <c r="Q136" s="849">
        <v>127</v>
      </c>
      <c r="R136" s="837">
        <v>3.2514080901177675E-2</v>
      </c>
      <c r="S136" s="850">
        <v>127</v>
      </c>
    </row>
    <row r="137" spans="1:19" ht="14.4" customHeight="1" x14ac:dyDescent="0.3">
      <c r="A137" s="831" t="s">
        <v>566</v>
      </c>
      <c r="B137" s="832" t="s">
        <v>3362</v>
      </c>
      <c r="C137" s="832" t="s">
        <v>589</v>
      </c>
      <c r="D137" s="832" t="s">
        <v>1846</v>
      </c>
      <c r="E137" s="832" t="s">
        <v>3379</v>
      </c>
      <c r="F137" s="832" t="s">
        <v>3411</v>
      </c>
      <c r="G137" s="832" t="s">
        <v>3412</v>
      </c>
      <c r="H137" s="849"/>
      <c r="I137" s="849"/>
      <c r="J137" s="832"/>
      <c r="K137" s="832"/>
      <c r="L137" s="849">
        <v>23</v>
      </c>
      <c r="M137" s="849">
        <v>766.6500000000002</v>
      </c>
      <c r="N137" s="832">
        <v>1</v>
      </c>
      <c r="O137" s="832">
        <v>33.332608695652183</v>
      </c>
      <c r="P137" s="849"/>
      <c r="Q137" s="849"/>
      <c r="R137" s="837"/>
      <c r="S137" s="850"/>
    </row>
    <row r="138" spans="1:19" ht="14.4" customHeight="1" x14ac:dyDescent="0.3">
      <c r="A138" s="831" t="s">
        <v>566</v>
      </c>
      <c r="B138" s="832" t="s">
        <v>3362</v>
      </c>
      <c r="C138" s="832" t="s">
        <v>589</v>
      </c>
      <c r="D138" s="832" t="s">
        <v>1846</v>
      </c>
      <c r="E138" s="832" t="s">
        <v>3379</v>
      </c>
      <c r="F138" s="832" t="s">
        <v>3411</v>
      </c>
      <c r="G138" s="832" t="s">
        <v>3413</v>
      </c>
      <c r="H138" s="849"/>
      <c r="I138" s="849"/>
      <c r="J138" s="832"/>
      <c r="K138" s="832"/>
      <c r="L138" s="849">
        <v>44</v>
      </c>
      <c r="M138" s="849">
        <v>1466.6699999999998</v>
      </c>
      <c r="N138" s="832">
        <v>1</v>
      </c>
      <c r="O138" s="832">
        <v>33.333409090909086</v>
      </c>
      <c r="P138" s="849">
        <v>386</v>
      </c>
      <c r="Q138" s="849">
        <v>12866.67</v>
      </c>
      <c r="R138" s="837">
        <v>8.7727096074781663</v>
      </c>
      <c r="S138" s="850">
        <v>33.333341968911917</v>
      </c>
    </row>
    <row r="139" spans="1:19" ht="14.4" customHeight="1" x14ac:dyDescent="0.3">
      <c r="A139" s="831" t="s">
        <v>566</v>
      </c>
      <c r="B139" s="832" t="s">
        <v>3362</v>
      </c>
      <c r="C139" s="832" t="s">
        <v>589</v>
      </c>
      <c r="D139" s="832" t="s">
        <v>1846</v>
      </c>
      <c r="E139" s="832" t="s">
        <v>3379</v>
      </c>
      <c r="F139" s="832" t="s">
        <v>3414</v>
      </c>
      <c r="G139" s="832" t="s">
        <v>3415</v>
      </c>
      <c r="H139" s="849"/>
      <c r="I139" s="849"/>
      <c r="J139" s="832"/>
      <c r="K139" s="832"/>
      <c r="L139" s="849">
        <v>2</v>
      </c>
      <c r="M139" s="849">
        <v>502</v>
      </c>
      <c r="N139" s="832">
        <v>1</v>
      </c>
      <c r="O139" s="832">
        <v>251</v>
      </c>
      <c r="P139" s="849">
        <v>7</v>
      </c>
      <c r="Q139" s="849">
        <v>1764</v>
      </c>
      <c r="R139" s="837">
        <v>3.5139442231075697</v>
      </c>
      <c r="S139" s="850">
        <v>252</v>
      </c>
    </row>
    <row r="140" spans="1:19" ht="14.4" customHeight="1" x14ac:dyDescent="0.3">
      <c r="A140" s="831" t="s">
        <v>566</v>
      </c>
      <c r="B140" s="832" t="s">
        <v>3362</v>
      </c>
      <c r="C140" s="832" t="s">
        <v>589</v>
      </c>
      <c r="D140" s="832" t="s">
        <v>1846</v>
      </c>
      <c r="E140" s="832" t="s">
        <v>3379</v>
      </c>
      <c r="F140" s="832" t="s">
        <v>3414</v>
      </c>
      <c r="G140" s="832" t="s">
        <v>3416</v>
      </c>
      <c r="H140" s="849"/>
      <c r="I140" s="849"/>
      <c r="J140" s="832"/>
      <c r="K140" s="832"/>
      <c r="L140" s="849">
        <v>2</v>
      </c>
      <c r="M140" s="849">
        <v>502</v>
      </c>
      <c r="N140" s="832">
        <v>1</v>
      </c>
      <c r="O140" s="832">
        <v>251</v>
      </c>
      <c r="P140" s="849">
        <v>3</v>
      </c>
      <c r="Q140" s="849">
        <v>756</v>
      </c>
      <c r="R140" s="837">
        <v>1.5059760956175299</v>
      </c>
      <c r="S140" s="850">
        <v>252</v>
      </c>
    </row>
    <row r="141" spans="1:19" ht="14.4" customHeight="1" x14ac:dyDescent="0.3">
      <c r="A141" s="831" t="s">
        <v>566</v>
      </c>
      <c r="B141" s="832" t="s">
        <v>3362</v>
      </c>
      <c r="C141" s="832" t="s">
        <v>589</v>
      </c>
      <c r="D141" s="832" t="s">
        <v>1846</v>
      </c>
      <c r="E141" s="832" t="s">
        <v>3379</v>
      </c>
      <c r="F141" s="832" t="s">
        <v>3417</v>
      </c>
      <c r="G141" s="832" t="s">
        <v>3418</v>
      </c>
      <c r="H141" s="849"/>
      <c r="I141" s="849"/>
      <c r="J141" s="832"/>
      <c r="K141" s="832"/>
      <c r="L141" s="849">
        <v>1</v>
      </c>
      <c r="M141" s="849">
        <v>116</v>
      </c>
      <c r="N141" s="832">
        <v>1</v>
      </c>
      <c r="O141" s="832">
        <v>116</v>
      </c>
      <c r="P141" s="849"/>
      <c r="Q141" s="849"/>
      <c r="R141" s="837"/>
      <c r="S141" s="850"/>
    </row>
    <row r="142" spans="1:19" ht="14.4" customHeight="1" x14ac:dyDescent="0.3">
      <c r="A142" s="831" t="s">
        <v>566</v>
      </c>
      <c r="B142" s="832" t="s">
        <v>3362</v>
      </c>
      <c r="C142" s="832" t="s">
        <v>589</v>
      </c>
      <c r="D142" s="832" t="s">
        <v>1846</v>
      </c>
      <c r="E142" s="832" t="s">
        <v>3379</v>
      </c>
      <c r="F142" s="832" t="s">
        <v>3422</v>
      </c>
      <c r="G142" s="832" t="s">
        <v>3423</v>
      </c>
      <c r="H142" s="849"/>
      <c r="I142" s="849"/>
      <c r="J142" s="832"/>
      <c r="K142" s="832"/>
      <c r="L142" s="849">
        <v>1</v>
      </c>
      <c r="M142" s="849">
        <v>86</v>
      </c>
      <c r="N142" s="832">
        <v>1</v>
      </c>
      <c r="O142" s="832">
        <v>86</v>
      </c>
      <c r="P142" s="849"/>
      <c r="Q142" s="849"/>
      <c r="R142" s="837"/>
      <c r="S142" s="850"/>
    </row>
    <row r="143" spans="1:19" ht="14.4" customHeight="1" x14ac:dyDescent="0.3">
      <c r="A143" s="831" t="s">
        <v>566</v>
      </c>
      <c r="B143" s="832" t="s">
        <v>3362</v>
      </c>
      <c r="C143" s="832" t="s">
        <v>589</v>
      </c>
      <c r="D143" s="832" t="s">
        <v>1846</v>
      </c>
      <c r="E143" s="832" t="s">
        <v>3379</v>
      </c>
      <c r="F143" s="832" t="s">
        <v>3425</v>
      </c>
      <c r="G143" s="832" t="s">
        <v>3426</v>
      </c>
      <c r="H143" s="849"/>
      <c r="I143" s="849"/>
      <c r="J143" s="832"/>
      <c r="K143" s="832"/>
      <c r="L143" s="849"/>
      <c r="M143" s="849"/>
      <c r="N143" s="832"/>
      <c r="O143" s="832"/>
      <c r="P143" s="849">
        <v>1</v>
      </c>
      <c r="Q143" s="849">
        <v>32</v>
      </c>
      <c r="R143" s="837"/>
      <c r="S143" s="850">
        <v>32</v>
      </c>
    </row>
    <row r="144" spans="1:19" ht="14.4" customHeight="1" x14ac:dyDescent="0.3">
      <c r="A144" s="831" t="s">
        <v>566</v>
      </c>
      <c r="B144" s="832" t="s">
        <v>3362</v>
      </c>
      <c r="C144" s="832" t="s">
        <v>589</v>
      </c>
      <c r="D144" s="832" t="s">
        <v>1846</v>
      </c>
      <c r="E144" s="832" t="s">
        <v>3379</v>
      </c>
      <c r="F144" s="832" t="s">
        <v>3429</v>
      </c>
      <c r="G144" s="832" t="s">
        <v>3430</v>
      </c>
      <c r="H144" s="849"/>
      <c r="I144" s="849"/>
      <c r="J144" s="832"/>
      <c r="K144" s="832"/>
      <c r="L144" s="849"/>
      <c r="M144" s="849"/>
      <c r="N144" s="832"/>
      <c r="O144" s="832"/>
      <c r="P144" s="849">
        <v>3</v>
      </c>
      <c r="Q144" s="849">
        <v>177</v>
      </c>
      <c r="R144" s="837"/>
      <c r="S144" s="850">
        <v>59</v>
      </c>
    </row>
    <row r="145" spans="1:19" ht="14.4" customHeight="1" x14ac:dyDescent="0.3">
      <c r="A145" s="831" t="s">
        <v>566</v>
      </c>
      <c r="B145" s="832" t="s">
        <v>3362</v>
      </c>
      <c r="C145" s="832" t="s">
        <v>589</v>
      </c>
      <c r="D145" s="832" t="s">
        <v>1846</v>
      </c>
      <c r="E145" s="832" t="s">
        <v>3379</v>
      </c>
      <c r="F145" s="832" t="s">
        <v>3433</v>
      </c>
      <c r="G145" s="832" t="s">
        <v>3434</v>
      </c>
      <c r="H145" s="849"/>
      <c r="I145" s="849"/>
      <c r="J145" s="832"/>
      <c r="K145" s="832"/>
      <c r="L145" s="849">
        <v>1</v>
      </c>
      <c r="M145" s="849">
        <v>183</v>
      </c>
      <c r="N145" s="832">
        <v>1</v>
      </c>
      <c r="O145" s="832">
        <v>183</v>
      </c>
      <c r="P145" s="849"/>
      <c r="Q145" s="849"/>
      <c r="R145" s="837"/>
      <c r="S145" s="850"/>
    </row>
    <row r="146" spans="1:19" ht="14.4" customHeight="1" x14ac:dyDescent="0.3">
      <c r="A146" s="831" t="s">
        <v>566</v>
      </c>
      <c r="B146" s="832" t="s">
        <v>3362</v>
      </c>
      <c r="C146" s="832" t="s">
        <v>589</v>
      </c>
      <c r="D146" s="832" t="s">
        <v>1846</v>
      </c>
      <c r="E146" s="832" t="s">
        <v>3379</v>
      </c>
      <c r="F146" s="832" t="s">
        <v>3438</v>
      </c>
      <c r="G146" s="832" t="s">
        <v>3439</v>
      </c>
      <c r="H146" s="849"/>
      <c r="I146" s="849"/>
      <c r="J146" s="832"/>
      <c r="K146" s="832"/>
      <c r="L146" s="849"/>
      <c r="M146" s="849"/>
      <c r="N146" s="832"/>
      <c r="O146" s="832"/>
      <c r="P146" s="849">
        <v>1</v>
      </c>
      <c r="Q146" s="849">
        <v>374</v>
      </c>
      <c r="R146" s="837"/>
      <c r="S146" s="850">
        <v>374</v>
      </c>
    </row>
    <row r="147" spans="1:19" ht="14.4" customHeight="1" x14ac:dyDescent="0.3">
      <c r="A147" s="831" t="s">
        <v>566</v>
      </c>
      <c r="B147" s="832" t="s">
        <v>3362</v>
      </c>
      <c r="C147" s="832" t="s">
        <v>589</v>
      </c>
      <c r="D147" s="832" t="s">
        <v>1847</v>
      </c>
      <c r="E147" s="832" t="s">
        <v>3363</v>
      </c>
      <c r="F147" s="832" t="s">
        <v>3364</v>
      </c>
      <c r="G147" s="832" t="s">
        <v>3365</v>
      </c>
      <c r="H147" s="849">
        <v>0.1</v>
      </c>
      <c r="I147" s="849">
        <v>15.1</v>
      </c>
      <c r="J147" s="832">
        <v>0.19999999999999998</v>
      </c>
      <c r="K147" s="832">
        <v>151</v>
      </c>
      <c r="L147" s="849">
        <v>0.5</v>
      </c>
      <c r="M147" s="849">
        <v>75.5</v>
      </c>
      <c r="N147" s="832">
        <v>1</v>
      </c>
      <c r="O147" s="832">
        <v>151</v>
      </c>
      <c r="P147" s="849"/>
      <c r="Q147" s="849"/>
      <c r="R147" s="837"/>
      <c r="S147" s="850"/>
    </row>
    <row r="148" spans="1:19" ht="14.4" customHeight="1" x14ac:dyDescent="0.3">
      <c r="A148" s="831" t="s">
        <v>566</v>
      </c>
      <c r="B148" s="832" t="s">
        <v>3362</v>
      </c>
      <c r="C148" s="832" t="s">
        <v>589</v>
      </c>
      <c r="D148" s="832" t="s">
        <v>1847</v>
      </c>
      <c r="E148" s="832" t="s">
        <v>3379</v>
      </c>
      <c r="F148" s="832" t="s">
        <v>3380</v>
      </c>
      <c r="G148" s="832" t="s">
        <v>3381</v>
      </c>
      <c r="H148" s="849">
        <v>14</v>
      </c>
      <c r="I148" s="849">
        <v>1162</v>
      </c>
      <c r="J148" s="832">
        <v>0.66666666666666663</v>
      </c>
      <c r="K148" s="832">
        <v>83</v>
      </c>
      <c r="L148" s="849">
        <v>21</v>
      </c>
      <c r="M148" s="849">
        <v>1743</v>
      </c>
      <c r="N148" s="832">
        <v>1</v>
      </c>
      <c r="O148" s="832">
        <v>83</v>
      </c>
      <c r="P148" s="849">
        <v>9</v>
      </c>
      <c r="Q148" s="849">
        <v>747</v>
      </c>
      <c r="R148" s="837">
        <v>0.42857142857142855</v>
      </c>
      <c r="S148" s="850">
        <v>83</v>
      </c>
    </row>
    <row r="149" spans="1:19" ht="14.4" customHeight="1" x14ac:dyDescent="0.3">
      <c r="A149" s="831" t="s">
        <v>566</v>
      </c>
      <c r="B149" s="832" t="s">
        <v>3362</v>
      </c>
      <c r="C149" s="832" t="s">
        <v>589</v>
      </c>
      <c r="D149" s="832" t="s">
        <v>1847</v>
      </c>
      <c r="E149" s="832" t="s">
        <v>3379</v>
      </c>
      <c r="F149" s="832" t="s">
        <v>3382</v>
      </c>
      <c r="G149" s="832" t="s">
        <v>3383</v>
      </c>
      <c r="H149" s="849">
        <v>10</v>
      </c>
      <c r="I149" s="849">
        <v>370</v>
      </c>
      <c r="J149" s="832">
        <v>0.76923076923076927</v>
      </c>
      <c r="K149" s="832">
        <v>37</v>
      </c>
      <c r="L149" s="849">
        <v>13</v>
      </c>
      <c r="M149" s="849">
        <v>481</v>
      </c>
      <c r="N149" s="832">
        <v>1</v>
      </c>
      <c r="O149" s="832">
        <v>37</v>
      </c>
      <c r="P149" s="849">
        <v>4</v>
      </c>
      <c r="Q149" s="849">
        <v>148</v>
      </c>
      <c r="R149" s="837">
        <v>0.30769230769230771</v>
      </c>
      <c r="S149" s="850">
        <v>37</v>
      </c>
    </row>
    <row r="150" spans="1:19" ht="14.4" customHeight="1" x14ac:dyDescent="0.3">
      <c r="A150" s="831" t="s">
        <v>566</v>
      </c>
      <c r="B150" s="832" t="s">
        <v>3362</v>
      </c>
      <c r="C150" s="832" t="s">
        <v>589</v>
      </c>
      <c r="D150" s="832" t="s">
        <v>1847</v>
      </c>
      <c r="E150" s="832" t="s">
        <v>3379</v>
      </c>
      <c r="F150" s="832" t="s">
        <v>3382</v>
      </c>
      <c r="G150" s="832" t="s">
        <v>3384</v>
      </c>
      <c r="H150" s="849">
        <v>8</v>
      </c>
      <c r="I150" s="849">
        <v>296</v>
      </c>
      <c r="J150" s="832"/>
      <c r="K150" s="832">
        <v>37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" customHeight="1" x14ac:dyDescent="0.3">
      <c r="A151" s="831" t="s">
        <v>566</v>
      </c>
      <c r="B151" s="832" t="s">
        <v>3362</v>
      </c>
      <c r="C151" s="832" t="s">
        <v>589</v>
      </c>
      <c r="D151" s="832" t="s">
        <v>1847</v>
      </c>
      <c r="E151" s="832" t="s">
        <v>3379</v>
      </c>
      <c r="F151" s="832" t="s">
        <v>3387</v>
      </c>
      <c r="G151" s="832" t="s">
        <v>3388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5</v>
      </c>
      <c r="R151" s="837"/>
      <c r="S151" s="850">
        <v>5</v>
      </c>
    </row>
    <row r="152" spans="1:19" ht="14.4" customHeight="1" x14ac:dyDescent="0.3">
      <c r="A152" s="831" t="s">
        <v>566</v>
      </c>
      <c r="B152" s="832" t="s">
        <v>3362</v>
      </c>
      <c r="C152" s="832" t="s">
        <v>589</v>
      </c>
      <c r="D152" s="832" t="s">
        <v>1847</v>
      </c>
      <c r="E152" s="832" t="s">
        <v>3379</v>
      </c>
      <c r="F152" s="832" t="s">
        <v>3389</v>
      </c>
      <c r="G152" s="832" t="s">
        <v>3390</v>
      </c>
      <c r="H152" s="849"/>
      <c r="I152" s="849"/>
      <c r="J152" s="832"/>
      <c r="K152" s="832"/>
      <c r="L152" s="849">
        <v>1</v>
      </c>
      <c r="M152" s="849">
        <v>116</v>
      </c>
      <c r="N152" s="832">
        <v>1</v>
      </c>
      <c r="O152" s="832">
        <v>116</v>
      </c>
      <c r="P152" s="849"/>
      <c r="Q152" s="849"/>
      <c r="R152" s="837"/>
      <c r="S152" s="850"/>
    </row>
    <row r="153" spans="1:19" ht="14.4" customHeight="1" x14ac:dyDescent="0.3">
      <c r="A153" s="831" t="s">
        <v>566</v>
      </c>
      <c r="B153" s="832" t="s">
        <v>3362</v>
      </c>
      <c r="C153" s="832" t="s">
        <v>589</v>
      </c>
      <c r="D153" s="832" t="s">
        <v>1847</v>
      </c>
      <c r="E153" s="832" t="s">
        <v>3379</v>
      </c>
      <c r="F153" s="832" t="s">
        <v>3395</v>
      </c>
      <c r="G153" s="832" t="s">
        <v>3396</v>
      </c>
      <c r="H153" s="849"/>
      <c r="I153" s="849"/>
      <c r="J153" s="832"/>
      <c r="K153" s="832"/>
      <c r="L153" s="849">
        <v>1</v>
      </c>
      <c r="M153" s="849">
        <v>97</v>
      </c>
      <c r="N153" s="832">
        <v>1</v>
      </c>
      <c r="O153" s="832">
        <v>97</v>
      </c>
      <c r="P153" s="849"/>
      <c r="Q153" s="849"/>
      <c r="R153" s="837"/>
      <c r="S153" s="850"/>
    </row>
    <row r="154" spans="1:19" ht="14.4" customHeight="1" x14ac:dyDescent="0.3">
      <c r="A154" s="831" t="s">
        <v>566</v>
      </c>
      <c r="B154" s="832" t="s">
        <v>3362</v>
      </c>
      <c r="C154" s="832" t="s">
        <v>589</v>
      </c>
      <c r="D154" s="832" t="s">
        <v>1847</v>
      </c>
      <c r="E154" s="832" t="s">
        <v>3379</v>
      </c>
      <c r="F154" s="832" t="s">
        <v>3397</v>
      </c>
      <c r="G154" s="832" t="s">
        <v>3398</v>
      </c>
      <c r="H154" s="849">
        <v>362</v>
      </c>
      <c r="I154" s="849">
        <v>45612</v>
      </c>
      <c r="J154" s="832">
        <v>1.043227665706052</v>
      </c>
      <c r="K154" s="832">
        <v>126</v>
      </c>
      <c r="L154" s="849">
        <v>347</v>
      </c>
      <c r="M154" s="849">
        <v>43722</v>
      </c>
      <c r="N154" s="832">
        <v>1</v>
      </c>
      <c r="O154" s="832">
        <v>126</v>
      </c>
      <c r="P154" s="849">
        <v>1</v>
      </c>
      <c r="Q154" s="849">
        <v>127</v>
      </c>
      <c r="R154" s="837">
        <v>2.9047161612003112E-3</v>
      </c>
      <c r="S154" s="850">
        <v>127</v>
      </c>
    </row>
    <row r="155" spans="1:19" ht="14.4" customHeight="1" x14ac:dyDescent="0.3">
      <c r="A155" s="831" t="s">
        <v>566</v>
      </c>
      <c r="B155" s="832" t="s">
        <v>3362</v>
      </c>
      <c r="C155" s="832" t="s">
        <v>589</v>
      </c>
      <c r="D155" s="832" t="s">
        <v>1847</v>
      </c>
      <c r="E155" s="832" t="s">
        <v>3379</v>
      </c>
      <c r="F155" s="832" t="s">
        <v>3397</v>
      </c>
      <c r="G155" s="832" t="s">
        <v>3399</v>
      </c>
      <c r="H155" s="849">
        <v>4</v>
      </c>
      <c r="I155" s="849">
        <v>504</v>
      </c>
      <c r="J155" s="832">
        <v>2</v>
      </c>
      <c r="K155" s="832">
        <v>126</v>
      </c>
      <c r="L155" s="849">
        <v>2</v>
      </c>
      <c r="M155" s="849">
        <v>252</v>
      </c>
      <c r="N155" s="832">
        <v>1</v>
      </c>
      <c r="O155" s="832">
        <v>126</v>
      </c>
      <c r="P155" s="849"/>
      <c r="Q155" s="849"/>
      <c r="R155" s="837"/>
      <c r="S155" s="850"/>
    </row>
    <row r="156" spans="1:19" ht="14.4" customHeight="1" x14ac:dyDescent="0.3">
      <c r="A156" s="831" t="s">
        <v>566</v>
      </c>
      <c r="B156" s="832" t="s">
        <v>3362</v>
      </c>
      <c r="C156" s="832" t="s">
        <v>589</v>
      </c>
      <c r="D156" s="832" t="s">
        <v>1847</v>
      </c>
      <c r="E156" s="832" t="s">
        <v>3379</v>
      </c>
      <c r="F156" s="832" t="s">
        <v>3405</v>
      </c>
      <c r="G156" s="832" t="s">
        <v>3406</v>
      </c>
      <c r="H156" s="849">
        <v>1</v>
      </c>
      <c r="I156" s="849">
        <v>1677</v>
      </c>
      <c r="J156" s="832"/>
      <c r="K156" s="832">
        <v>1677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" customHeight="1" x14ac:dyDescent="0.3">
      <c r="A157" s="831" t="s">
        <v>566</v>
      </c>
      <c r="B157" s="832" t="s">
        <v>3362</v>
      </c>
      <c r="C157" s="832" t="s">
        <v>589</v>
      </c>
      <c r="D157" s="832" t="s">
        <v>1847</v>
      </c>
      <c r="E157" s="832" t="s">
        <v>3379</v>
      </c>
      <c r="F157" s="832" t="s">
        <v>3411</v>
      </c>
      <c r="G157" s="832" t="s">
        <v>3412</v>
      </c>
      <c r="H157" s="849">
        <v>1</v>
      </c>
      <c r="I157" s="849">
        <v>33.33</v>
      </c>
      <c r="J157" s="832">
        <v>1</v>
      </c>
      <c r="K157" s="832">
        <v>33.33</v>
      </c>
      <c r="L157" s="849">
        <v>1</v>
      </c>
      <c r="M157" s="849">
        <v>33.33</v>
      </c>
      <c r="N157" s="832">
        <v>1</v>
      </c>
      <c r="O157" s="832">
        <v>33.33</v>
      </c>
      <c r="P157" s="849"/>
      <c r="Q157" s="849"/>
      <c r="R157" s="837"/>
      <c r="S157" s="850"/>
    </row>
    <row r="158" spans="1:19" ht="14.4" customHeight="1" x14ac:dyDescent="0.3">
      <c r="A158" s="831" t="s">
        <v>566</v>
      </c>
      <c r="B158" s="832" t="s">
        <v>3362</v>
      </c>
      <c r="C158" s="832" t="s">
        <v>589</v>
      </c>
      <c r="D158" s="832" t="s">
        <v>1847</v>
      </c>
      <c r="E158" s="832" t="s">
        <v>3379</v>
      </c>
      <c r="F158" s="832" t="s">
        <v>3411</v>
      </c>
      <c r="G158" s="832" t="s">
        <v>3413</v>
      </c>
      <c r="H158" s="849">
        <v>520</v>
      </c>
      <c r="I158" s="849">
        <v>17333.349999999999</v>
      </c>
      <c r="J158" s="832">
        <v>0.82670972548335053</v>
      </c>
      <c r="K158" s="832">
        <v>33.333365384615384</v>
      </c>
      <c r="L158" s="849">
        <v>629</v>
      </c>
      <c r="M158" s="849">
        <v>20966.669999999998</v>
      </c>
      <c r="N158" s="832">
        <v>1</v>
      </c>
      <c r="O158" s="832">
        <v>33.333338632750397</v>
      </c>
      <c r="P158" s="849">
        <v>596</v>
      </c>
      <c r="Q158" s="849">
        <v>19866.660000000003</v>
      </c>
      <c r="R158" s="837">
        <v>0.94753530245861672</v>
      </c>
      <c r="S158" s="850">
        <v>33.33332214765101</v>
      </c>
    </row>
    <row r="159" spans="1:19" ht="14.4" customHeight="1" x14ac:dyDescent="0.3">
      <c r="A159" s="831" t="s">
        <v>566</v>
      </c>
      <c r="B159" s="832" t="s">
        <v>3362</v>
      </c>
      <c r="C159" s="832" t="s">
        <v>589</v>
      </c>
      <c r="D159" s="832" t="s">
        <v>1847</v>
      </c>
      <c r="E159" s="832" t="s">
        <v>3379</v>
      </c>
      <c r="F159" s="832" t="s">
        <v>3414</v>
      </c>
      <c r="G159" s="832" t="s">
        <v>3415</v>
      </c>
      <c r="H159" s="849">
        <v>168</v>
      </c>
      <c r="I159" s="849">
        <v>42168</v>
      </c>
      <c r="J159" s="832">
        <v>1.3125</v>
      </c>
      <c r="K159" s="832">
        <v>251</v>
      </c>
      <c r="L159" s="849">
        <v>128</v>
      </c>
      <c r="M159" s="849">
        <v>32128</v>
      </c>
      <c r="N159" s="832">
        <v>1</v>
      </c>
      <c r="O159" s="832">
        <v>251</v>
      </c>
      <c r="P159" s="849">
        <v>327</v>
      </c>
      <c r="Q159" s="849">
        <v>82404</v>
      </c>
      <c r="R159" s="837">
        <v>2.5648655378486054</v>
      </c>
      <c r="S159" s="850">
        <v>252</v>
      </c>
    </row>
    <row r="160" spans="1:19" ht="14.4" customHeight="1" x14ac:dyDescent="0.3">
      <c r="A160" s="831" t="s">
        <v>566</v>
      </c>
      <c r="B160" s="832" t="s">
        <v>3362</v>
      </c>
      <c r="C160" s="832" t="s">
        <v>589</v>
      </c>
      <c r="D160" s="832" t="s">
        <v>1847</v>
      </c>
      <c r="E160" s="832" t="s">
        <v>3379</v>
      </c>
      <c r="F160" s="832" t="s">
        <v>3414</v>
      </c>
      <c r="G160" s="832" t="s">
        <v>3416</v>
      </c>
      <c r="H160" s="849"/>
      <c r="I160" s="849"/>
      <c r="J160" s="832"/>
      <c r="K160" s="832"/>
      <c r="L160" s="849"/>
      <c r="M160" s="849"/>
      <c r="N160" s="832"/>
      <c r="O160" s="832"/>
      <c r="P160" s="849">
        <v>4</v>
      </c>
      <c r="Q160" s="849">
        <v>1008</v>
      </c>
      <c r="R160" s="837"/>
      <c r="S160" s="850">
        <v>252</v>
      </c>
    </row>
    <row r="161" spans="1:19" ht="14.4" customHeight="1" x14ac:dyDescent="0.3">
      <c r="A161" s="831" t="s">
        <v>566</v>
      </c>
      <c r="B161" s="832" t="s">
        <v>3362</v>
      </c>
      <c r="C161" s="832" t="s">
        <v>589</v>
      </c>
      <c r="D161" s="832" t="s">
        <v>1847</v>
      </c>
      <c r="E161" s="832" t="s">
        <v>3379</v>
      </c>
      <c r="F161" s="832" t="s">
        <v>3417</v>
      </c>
      <c r="G161" s="832" t="s">
        <v>3418</v>
      </c>
      <c r="H161" s="849"/>
      <c r="I161" s="849"/>
      <c r="J161" s="832"/>
      <c r="K161" s="832"/>
      <c r="L161" s="849">
        <v>1</v>
      </c>
      <c r="M161" s="849">
        <v>116</v>
      </c>
      <c r="N161" s="832">
        <v>1</v>
      </c>
      <c r="O161" s="832">
        <v>116</v>
      </c>
      <c r="P161" s="849"/>
      <c r="Q161" s="849"/>
      <c r="R161" s="837"/>
      <c r="S161" s="850"/>
    </row>
    <row r="162" spans="1:19" ht="14.4" customHeight="1" x14ac:dyDescent="0.3">
      <c r="A162" s="831" t="s">
        <v>566</v>
      </c>
      <c r="B162" s="832" t="s">
        <v>3362</v>
      </c>
      <c r="C162" s="832" t="s">
        <v>589</v>
      </c>
      <c r="D162" s="832" t="s">
        <v>1847</v>
      </c>
      <c r="E162" s="832" t="s">
        <v>3379</v>
      </c>
      <c r="F162" s="832" t="s">
        <v>3422</v>
      </c>
      <c r="G162" s="832" t="s">
        <v>3423</v>
      </c>
      <c r="H162" s="849">
        <v>1</v>
      </c>
      <c r="I162" s="849">
        <v>86</v>
      </c>
      <c r="J162" s="832"/>
      <c r="K162" s="832">
        <v>86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" customHeight="1" x14ac:dyDescent="0.3">
      <c r="A163" s="831" t="s">
        <v>566</v>
      </c>
      <c r="B163" s="832" t="s">
        <v>3362</v>
      </c>
      <c r="C163" s="832" t="s">
        <v>589</v>
      </c>
      <c r="D163" s="832" t="s">
        <v>1847</v>
      </c>
      <c r="E163" s="832" t="s">
        <v>3379</v>
      </c>
      <c r="F163" s="832" t="s">
        <v>3431</v>
      </c>
      <c r="G163" s="832" t="s">
        <v>3432</v>
      </c>
      <c r="H163" s="849">
        <v>2</v>
      </c>
      <c r="I163" s="849">
        <v>244</v>
      </c>
      <c r="J163" s="832"/>
      <c r="K163" s="832">
        <v>122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" customHeight="1" x14ac:dyDescent="0.3">
      <c r="A164" s="831" t="s">
        <v>566</v>
      </c>
      <c r="B164" s="832" t="s">
        <v>3362</v>
      </c>
      <c r="C164" s="832" t="s">
        <v>589</v>
      </c>
      <c r="D164" s="832" t="s">
        <v>1847</v>
      </c>
      <c r="E164" s="832" t="s">
        <v>3379</v>
      </c>
      <c r="F164" s="832" t="s">
        <v>3433</v>
      </c>
      <c r="G164" s="832" t="s">
        <v>3434</v>
      </c>
      <c r="H164" s="849">
        <v>1</v>
      </c>
      <c r="I164" s="849">
        <v>183</v>
      </c>
      <c r="J164" s="832"/>
      <c r="K164" s="832">
        <v>183</v>
      </c>
      <c r="L164" s="849"/>
      <c r="M164" s="849"/>
      <c r="N164" s="832"/>
      <c r="O164" s="832"/>
      <c r="P164" s="849"/>
      <c r="Q164" s="849"/>
      <c r="R164" s="837"/>
      <c r="S164" s="850"/>
    </row>
    <row r="165" spans="1:19" ht="14.4" customHeight="1" x14ac:dyDescent="0.3">
      <c r="A165" s="831" t="s">
        <v>566</v>
      </c>
      <c r="B165" s="832" t="s">
        <v>3362</v>
      </c>
      <c r="C165" s="832" t="s">
        <v>589</v>
      </c>
      <c r="D165" s="832" t="s">
        <v>1847</v>
      </c>
      <c r="E165" s="832" t="s">
        <v>3379</v>
      </c>
      <c r="F165" s="832" t="s">
        <v>3433</v>
      </c>
      <c r="G165" s="832" t="s">
        <v>3435</v>
      </c>
      <c r="H165" s="849"/>
      <c r="I165" s="849"/>
      <c r="J165" s="832"/>
      <c r="K165" s="832"/>
      <c r="L165" s="849">
        <v>2</v>
      </c>
      <c r="M165" s="849">
        <v>366</v>
      </c>
      <c r="N165" s="832">
        <v>1</v>
      </c>
      <c r="O165" s="832">
        <v>183</v>
      </c>
      <c r="P165" s="849"/>
      <c r="Q165" s="849"/>
      <c r="R165" s="837"/>
      <c r="S165" s="850"/>
    </row>
    <row r="166" spans="1:19" ht="14.4" customHeight="1" x14ac:dyDescent="0.3">
      <c r="A166" s="831" t="s">
        <v>566</v>
      </c>
      <c r="B166" s="832" t="s">
        <v>3362</v>
      </c>
      <c r="C166" s="832" t="s">
        <v>589</v>
      </c>
      <c r="D166" s="832" t="s">
        <v>1847</v>
      </c>
      <c r="E166" s="832" t="s">
        <v>3379</v>
      </c>
      <c r="F166" s="832" t="s">
        <v>3438</v>
      </c>
      <c r="G166" s="832" t="s">
        <v>3439</v>
      </c>
      <c r="H166" s="849"/>
      <c r="I166" s="849"/>
      <c r="J166" s="832"/>
      <c r="K166" s="832"/>
      <c r="L166" s="849">
        <v>1</v>
      </c>
      <c r="M166" s="849">
        <v>373</v>
      </c>
      <c r="N166" s="832">
        <v>1</v>
      </c>
      <c r="O166" s="832">
        <v>373</v>
      </c>
      <c r="P166" s="849">
        <v>4</v>
      </c>
      <c r="Q166" s="849">
        <v>1496</v>
      </c>
      <c r="R166" s="837">
        <v>4.0107238605898123</v>
      </c>
      <c r="S166" s="850">
        <v>374</v>
      </c>
    </row>
    <row r="167" spans="1:19" ht="14.4" customHeight="1" x14ac:dyDescent="0.3">
      <c r="A167" s="831" t="s">
        <v>566</v>
      </c>
      <c r="B167" s="832" t="s">
        <v>3362</v>
      </c>
      <c r="C167" s="832" t="s">
        <v>589</v>
      </c>
      <c r="D167" s="832" t="s">
        <v>1847</v>
      </c>
      <c r="E167" s="832" t="s">
        <v>3379</v>
      </c>
      <c r="F167" s="832" t="s">
        <v>3438</v>
      </c>
      <c r="G167" s="832" t="s">
        <v>3440</v>
      </c>
      <c r="H167" s="849">
        <v>10</v>
      </c>
      <c r="I167" s="849">
        <v>3720</v>
      </c>
      <c r="J167" s="832">
        <v>5.9364228265032556E-2</v>
      </c>
      <c r="K167" s="832">
        <v>372</v>
      </c>
      <c r="L167" s="849">
        <v>168</v>
      </c>
      <c r="M167" s="849">
        <v>62664</v>
      </c>
      <c r="N167" s="832">
        <v>1</v>
      </c>
      <c r="O167" s="832">
        <v>373</v>
      </c>
      <c r="P167" s="849">
        <v>284</v>
      </c>
      <c r="Q167" s="849">
        <v>106216</v>
      </c>
      <c r="R167" s="837">
        <v>1.6950082982254564</v>
      </c>
      <c r="S167" s="850">
        <v>374</v>
      </c>
    </row>
    <row r="168" spans="1:19" ht="14.4" customHeight="1" x14ac:dyDescent="0.3">
      <c r="A168" s="831" t="s">
        <v>566</v>
      </c>
      <c r="B168" s="832" t="s">
        <v>3362</v>
      </c>
      <c r="C168" s="832" t="s">
        <v>589</v>
      </c>
      <c r="D168" s="832" t="s">
        <v>1848</v>
      </c>
      <c r="E168" s="832" t="s">
        <v>3363</v>
      </c>
      <c r="F168" s="832" t="s">
        <v>3364</v>
      </c>
      <c r="G168" s="832" t="s">
        <v>3365</v>
      </c>
      <c r="H168" s="849">
        <v>0.9</v>
      </c>
      <c r="I168" s="849">
        <v>135.9</v>
      </c>
      <c r="J168" s="832"/>
      <c r="K168" s="832">
        <v>151</v>
      </c>
      <c r="L168" s="849"/>
      <c r="M168" s="849"/>
      <c r="N168" s="832"/>
      <c r="O168" s="832"/>
      <c r="P168" s="849">
        <v>1</v>
      </c>
      <c r="Q168" s="849">
        <v>69.7</v>
      </c>
      <c r="R168" s="837"/>
      <c r="S168" s="850">
        <v>69.7</v>
      </c>
    </row>
    <row r="169" spans="1:19" ht="14.4" customHeight="1" x14ac:dyDescent="0.3">
      <c r="A169" s="831" t="s">
        <v>566</v>
      </c>
      <c r="B169" s="832" t="s">
        <v>3362</v>
      </c>
      <c r="C169" s="832" t="s">
        <v>589</v>
      </c>
      <c r="D169" s="832" t="s">
        <v>1848</v>
      </c>
      <c r="E169" s="832" t="s">
        <v>3363</v>
      </c>
      <c r="F169" s="832" t="s">
        <v>3370</v>
      </c>
      <c r="G169" s="832" t="s">
        <v>648</v>
      </c>
      <c r="H169" s="849"/>
      <c r="I169" s="849"/>
      <c r="J169" s="832"/>
      <c r="K169" s="832"/>
      <c r="L169" s="849"/>
      <c r="M169" s="849"/>
      <c r="N169" s="832"/>
      <c r="O169" s="832"/>
      <c r="P169" s="849">
        <v>0.2</v>
      </c>
      <c r="Q169" s="849">
        <v>15.74</v>
      </c>
      <c r="R169" s="837"/>
      <c r="S169" s="850">
        <v>78.7</v>
      </c>
    </row>
    <row r="170" spans="1:19" ht="14.4" customHeight="1" x14ac:dyDescent="0.3">
      <c r="A170" s="831" t="s">
        <v>566</v>
      </c>
      <c r="B170" s="832" t="s">
        <v>3362</v>
      </c>
      <c r="C170" s="832" t="s">
        <v>589</v>
      </c>
      <c r="D170" s="832" t="s">
        <v>1848</v>
      </c>
      <c r="E170" s="832" t="s">
        <v>3379</v>
      </c>
      <c r="F170" s="832" t="s">
        <v>3380</v>
      </c>
      <c r="G170" s="832" t="s">
        <v>3381</v>
      </c>
      <c r="H170" s="849">
        <v>8</v>
      </c>
      <c r="I170" s="849">
        <v>664</v>
      </c>
      <c r="J170" s="832"/>
      <c r="K170" s="832">
        <v>83</v>
      </c>
      <c r="L170" s="849"/>
      <c r="M170" s="849"/>
      <c r="N170" s="832"/>
      <c r="O170" s="832"/>
      <c r="P170" s="849">
        <v>7</v>
      </c>
      <c r="Q170" s="849">
        <v>581</v>
      </c>
      <c r="R170" s="837"/>
      <c r="S170" s="850">
        <v>83</v>
      </c>
    </row>
    <row r="171" spans="1:19" ht="14.4" customHeight="1" x14ac:dyDescent="0.3">
      <c r="A171" s="831" t="s">
        <v>566</v>
      </c>
      <c r="B171" s="832" t="s">
        <v>3362</v>
      </c>
      <c r="C171" s="832" t="s">
        <v>589</v>
      </c>
      <c r="D171" s="832" t="s">
        <v>1848</v>
      </c>
      <c r="E171" s="832" t="s">
        <v>3379</v>
      </c>
      <c r="F171" s="832" t="s">
        <v>3389</v>
      </c>
      <c r="G171" s="832" t="s">
        <v>3390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117</v>
      </c>
      <c r="R171" s="837"/>
      <c r="S171" s="850">
        <v>117</v>
      </c>
    </row>
    <row r="172" spans="1:19" ht="14.4" customHeight="1" x14ac:dyDescent="0.3">
      <c r="A172" s="831" t="s">
        <v>566</v>
      </c>
      <c r="B172" s="832" t="s">
        <v>3362</v>
      </c>
      <c r="C172" s="832" t="s">
        <v>589</v>
      </c>
      <c r="D172" s="832" t="s">
        <v>1848</v>
      </c>
      <c r="E172" s="832" t="s">
        <v>3379</v>
      </c>
      <c r="F172" s="832" t="s">
        <v>3389</v>
      </c>
      <c r="G172" s="832" t="s">
        <v>3391</v>
      </c>
      <c r="H172" s="849">
        <v>1</v>
      </c>
      <c r="I172" s="849">
        <v>116</v>
      </c>
      <c r="J172" s="832"/>
      <c r="K172" s="832">
        <v>116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" customHeight="1" x14ac:dyDescent="0.3">
      <c r="A173" s="831" t="s">
        <v>566</v>
      </c>
      <c r="B173" s="832" t="s">
        <v>3362</v>
      </c>
      <c r="C173" s="832" t="s">
        <v>589</v>
      </c>
      <c r="D173" s="832" t="s">
        <v>1848</v>
      </c>
      <c r="E173" s="832" t="s">
        <v>3379</v>
      </c>
      <c r="F173" s="832" t="s">
        <v>3397</v>
      </c>
      <c r="G173" s="832" t="s">
        <v>3398</v>
      </c>
      <c r="H173" s="849">
        <v>3</v>
      </c>
      <c r="I173" s="849">
        <v>378</v>
      </c>
      <c r="J173" s="832">
        <v>0.13043478260869565</v>
      </c>
      <c r="K173" s="832">
        <v>126</v>
      </c>
      <c r="L173" s="849">
        <v>23</v>
      </c>
      <c r="M173" s="849">
        <v>2898</v>
      </c>
      <c r="N173" s="832">
        <v>1</v>
      </c>
      <c r="O173" s="832">
        <v>126</v>
      </c>
      <c r="P173" s="849"/>
      <c r="Q173" s="849"/>
      <c r="R173" s="837"/>
      <c r="S173" s="850"/>
    </row>
    <row r="174" spans="1:19" ht="14.4" customHeight="1" x14ac:dyDescent="0.3">
      <c r="A174" s="831" t="s">
        <v>566</v>
      </c>
      <c r="B174" s="832" t="s">
        <v>3362</v>
      </c>
      <c r="C174" s="832" t="s">
        <v>589</v>
      </c>
      <c r="D174" s="832" t="s">
        <v>1848</v>
      </c>
      <c r="E174" s="832" t="s">
        <v>3379</v>
      </c>
      <c r="F174" s="832" t="s">
        <v>3397</v>
      </c>
      <c r="G174" s="832" t="s">
        <v>3399</v>
      </c>
      <c r="H174" s="849">
        <v>1</v>
      </c>
      <c r="I174" s="849">
        <v>126</v>
      </c>
      <c r="J174" s="832"/>
      <c r="K174" s="832">
        <v>126</v>
      </c>
      <c r="L174" s="849"/>
      <c r="M174" s="849"/>
      <c r="N174" s="832"/>
      <c r="O174" s="832"/>
      <c r="P174" s="849">
        <v>1</v>
      </c>
      <c r="Q174" s="849">
        <v>127</v>
      </c>
      <c r="R174" s="837"/>
      <c r="S174" s="850">
        <v>127</v>
      </c>
    </row>
    <row r="175" spans="1:19" ht="14.4" customHeight="1" x14ac:dyDescent="0.3">
      <c r="A175" s="831" t="s">
        <v>566</v>
      </c>
      <c r="B175" s="832" t="s">
        <v>3362</v>
      </c>
      <c r="C175" s="832" t="s">
        <v>589</v>
      </c>
      <c r="D175" s="832" t="s">
        <v>1848</v>
      </c>
      <c r="E175" s="832" t="s">
        <v>3379</v>
      </c>
      <c r="F175" s="832" t="s">
        <v>3405</v>
      </c>
      <c r="G175" s="832" t="s">
        <v>3406</v>
      </c>
      <c r="H175" s="849">
        <v>3</v>
      </c>
      <c r="I175" s="849">
        <v>5031</v>
      </c>
      <c r="J175" s="832"/>
      <c r="K175" s="832">
        <v>1677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566</v>
      </c>
      <c r="B176" s="832" t="s">
        <v>3362</v>
      </c>
      <c r="C176" s="832" t="s">
        <v>589</v>
      </c>
      <c r="D176" s="832" t="s">
        <v>1848</v>
      </c>
      <c r="E176" s="832" t="s">
        <v>3379</v>
      </c>
      <c r="F176" s="832" t="s">
        <v>3411</v>
      </c>
      <c r="G176" s="832" t="s">
        <v>3412</v>
      </c>
      <c r="H176" s="849">
        <v>3</v>
      </c>
      <c r="I176" s="849">
        <v>99.99</v>
      </c>
      <c r="J176" s="832">
        <v>0.49994999999999995</v>
      </c>
      <c r="K176" s="832">
        <v>33.33</v>
      </c>
      <c r="L176" s="849">
        <v>6</v>
      </c>
      <c r="M176" s="849">
        <v>200</v>
      </c>
      <c r="N176" s="832">
        <v>1</v>
      </c>
      <c r="O176" s="832">
        <v>33.333333333333336</v>
      </c>
      <c r="P176" s="849"/>
      <c r="Q176" s="849"/>
      <c r="R176" s="837"/>
      <c r="S176" s="850"/>
    </row>
    <row r="177" spans="1:19" ht="14.4" customHeight="1" x14ac:dyDescent="0.3">
      <c r="A177" s="831" t="s">
        <v>566</v>
      </c>
      <c r="B177" s="832" t="s">
        <v>3362</v>
      </c>
      <c r="C177" s="832" t="s">
        <v>589</v>
      </c>
      <c r="D177" s="832" t="s">
        <v>1848</v>
      </c>
      <c r="E177" s="832" t="s">
        <v>3379</v>
      </c>
      <c r="F177" s="832" t="s">
        <v>3411</v>
      </c>
      <c r="G177" s="832" t="s">
        <v>3413</v>
      </c>
      <c r="H177" s="849">
        <v>666</v>
      </c>
      <c r="I177" s="849">
        <v>22200</v>
      </c>
      <c r="J177" s="832">
        <v>1.086459678153449</v>
      </c>
      <c r="K177" s="832">
        <v>33.333333333333336</v>
      </c>
      <c r="L177" s="849">
        <v>613</v>
      </c>
      <c r="M177" s="849">
        <v>20433.340000000004</v>
      </c>
      <c r="N177" s="832">
        <v>1</v>
      </c>
      <c r="O177" s="832">
        <v>33.333344208809145</v>
      </c>
      <c r="P177" s="849">
        <v>651</v>
      </c>
      <c r="Q177" s="849">
        <v>21700</v>
      </c>
      <c r="R177" s="837">
        <v>1.0619898655824254</v>
      </c>
      <c r="S177" s="850">
        <v>33.333333333333336</v>
      </c>
    </row>
    <row r="178" spans="1:19" ht="14.4" customHeight="1" x14ac:dyDescent="0.3">
      <c r="A178" s="831" t="s">
        <v>566</v>
      </c>
      <c r="B178" s="832" t="s">
        <v>3362</v>
      </c>
      <c r="C178" s="832" t="s">
        <v>589</v>
      </c>
      <c r="D178" s="832" t="s">
        <v>1848</v>
      </c>
      <c r="E178" s="832" t="s">
        <v>3379</v>
      </c>
      <c r="F178" s="832" t="s">
        <v>3414</v>
      </c>
      <c r="G178" s="832" t="s">
        <v>3415</v>
      </c>
      <c r="H178" s="849">
        <v>816</v>
      </c>
      <c r="I178" s="849">
        <v>204816</v>
      </c>
      <c r="J178" s="832">
        <v>1.0722733245729303</v>
      </c>
      <c r="K178" s="832">
        <v>251</v>
      </c>
      <c r="L178" s="849">
        <v>761</v>
      </c>
      <c r="M178" s="849">
        <v>191011</v>
      </c>
      <c r="N178" s="832">
        <v>1</v>
      </c>
      <c r="O178" s="832">
        <v>251</v>
      </c>
      <c r="P178" s="849">
        <v>831</v>
      </c>
      <c r="Q178" s="849">
        <v>209412</v>
      </c>
      <c r="R178" s="837">
        <v>1.0963347660605933</v>
      </c>
      <c r="S178" s="850">
        <v>252</v>
      </c>
    </row>
    <row r="179" spans="1:19" ht="14.4" customHeight="1" x14ac:dyDescent="0.3">
      <c r="A179" s="831" t="s">
        <v>566</v>
      </c>
      <c r="B179" s="832" t="s">
        <v>3362</v>
      </c>
      <c r="C179" s="832" t="s">
        <v>589</v>
      </c>
      <c r="D179" s="832" t="s">
        <v>1848</v>
      </c>
      <c r="E179" s="832" t="s">
        <v>3379</v>
      </c>
      <c r="F179" s="832" t="s">
        <v>3414</v>
      </c>
      <c r="G179" s="832" t="s">
        <v>3416</v>
      </c>
      <c r="H179" s="849">
        <v>6</v>
      </c>
      <c r="I179" s="849">
        <v>1506</v>
      </c>
      <c r="J179" s="832">
        <v>1</v>
      </c>
      <c r="K179" s="832">
        <v>251</v>
      </c>
      <c r="L179" s="849">
        <v>6</v>
      </c>
      <c r="M179" s="849">
        <v>1506</v>
      </c>
      <c r="N179" s="832">
        <v>1</v>
      </c>
      <c r="O179" s="832">
        <v>251</v>
      </c>
      <c r="P179" s="849">
        <v>3</v>
      </c>
      <c r="Q179" s="849">
        <v>756</v>
      </c>
      <c r="R179" s="837">
        <v>0.50199203187250996</v>
      </c>
      <c r="S179" s="850">
        <v>252</v>
      </c>
    </row>
    <row r="180" spans="1:19" ht="14.4" customHeight="1" x14ac:dyDescent="0.3">
      <c r="A180" s="831" t="s">
        <v>566</v>
      </c>
      <c r="B180" s="832" t="s">
        <v>3362</v>
      </c>
      <c r="C180" s="832" t="s">
        <v>589</v>
      </c>
      <c r="D180" s="832" t="s">
        <v>1848</v>
      </c>
      <c r="E180" s="832" t="s">
        <v>3379</v>
      </c>
      <c r="F180" s="832" t="s">
        <v>3417</v>
      </c>
      <c r="G180" s="832" t="s">
        <v>3418</v>
      </c>
      <c r="H180" s="849"/>
      <c r="I180" s="849"/>
      <c r="J180" s="832"/>
      <c r="K180" s="832"/>
      <c r="L180" s="849"/>
      <c r="M180" s="849"/>
      <c r="N180" s="832"/>
      <c r="O180" s="832"/>
      <c r="P180" s="849">
        <v>2</v>
      </c>
      <c r="Q180" s="849">
        <v>232</v>
      </c>
      <c r="R180" s="837"/>
      <c r="S180" s="850">
        <v>116</v>
      </c>
    </row>
    <row r="181" spans="1:19" ht="14.4" customHeight="1" x14ac:dyDescent="0.3">
      <c r="A181" s="831" t="s">
        <v>566</v>
      </c>
      <c r="B181" s="832" t="s">
        <v>3362</v>
      </c>
      <c r="C181" s="832" t="s">
        <v>589</v>
      </c>
      <c r="D181" s="832" t="s">
        <v>1848</v>
      </c>
      <c r="E181" s="832" t="s">
        <v>3379</v>
      </c>
      <c r="F181" s="832" t="s">
        <v>3417</v>
      </c>
      <c r="G181" s="832" t="s">
        <v>3419</v>
      </c>
      <c r="H181" s="849">
        <v>79</v>
      </c>
      <c r="I181" s="849">
        <v>9164</v>
      </c>
      <c r="J181" s="832">
        <v>0.84946236559139787</v>
      </c>
      <c r="K181" s="832">
        <v>116</v>
      </c>
      <c r="L181" s="849">
        <v>93</v>
      </c>
      <c r="M181" s="849">
        <v>10788</v>
      </c>
      <c r="N181" s="832">
        <v>1</v>
      </c>
      <c r="O181" s="832">
        <v>116</v>
      </c>
      <c r="P181" s="849">
        <v>77</v>
      </c>
      <c r="Q181" s="849">
        <v>8932</v>
      </c>
      <c r="R181" s="837">
        <v>0.82795698924731187</v>
      </c>
      <c r="S181" s="850">
        <v>116</v>
      </c>
    </row>
    <row r="182" spans="1:19" ht="14.4" customHeight="1" x14ac:dyDescent="0.3">
      <c r="A182" s="831" t="s">
        <v>566</v>
      </c>
      <c r="B182" s="832" t="s">
        <v>3362</v>
      </c>
      <c r="C182" s="832" t="s">
        <v>589</v>
      </c>
      <c r="D182" s="832" t="s">
        <v>1848</v>
      </c>
      <c r="E182" s="832" t="s">
        <v>3379</v>
      </c>
      <c r="F182" s="832" t="s">
        <v>3422</v>
      </c>
      <c r="G182" s="832" t="s">
        <v>3423</v>
      </c>
      <c r="H182" s="849">
        <v>3</v>
      </c>
      <c r="I182" s="849">
        <v>258</v>
      </c>
      <c r="J182" s="832"/>
      <c r="K182" s="832">
        <v>86</v>
      </c>
      <c r="L182" s="849"/>
      <c r="M182" s="849"/>
      <c r="N182" s="832"/>
      <c r="O182" s="832"/>
      <c r="P182" s="849">
        <v>1</v>
      </c>
      <c r="Q182" s="849">
        <v>86</v>
      </c>
      <c r="R182" s="837"/>
      <c r="S182" s="850">
        <v>86</v>
      </c>
    </row>
    <row r="183" spans="1:19" ht="14.4" customHeight="1" x14ac:dyDescent="0.3">
      <c r="A183" s="831" t="s">
        <v>566</v>
      </c>
      <c r="B183" s="832" t="s">
        <v>3362</v>
      </c>
      <c r="C183" s="832" t="s">
        <v>589</v>
      </c>
      <c r="D183" s="832" t="s">
        <v>1848</v>
      </c>
      <c r="E183" s="832" t="s">
        <v>3379</v>
      </c>
      <c r="F183" s="832" t="s">
        <v>3433</v>
      </c>
      <c r="G183" s="832" t="s">
        <v>3434</v>
      </c>
      <c r="H183" s="849">
        <v>1</v>
      </c>
      <c r="I183" s="849">
        <v>183</v>
      </c>
      <c r="J183" s="832"/>
      <c r="K183" s="832">
        <v>183</v>
      </c>
      <c r="L183" s="849"/>
      <c r="M183" s="849"/>
      <c r="N183" s="832"/>
      <c r="O183" s="832"/>
      <c r="P183" s="849">
        <v>3</v>
      </c>
      <c r="Q183" s="849">
        <v>1125</v>
      </c>
      <c r="R183" s="837"/>
      <c r="S183" s="850">
        <v>375</v>
      </c>
    </row>
    <row r="184" spans="1:19" ht="14.4" customHeight="1" x14ac:dyDescent="0.3">
      <c r="A184" s="831" t="s">
        <v>566</v>
      </c>
      <c r="B184" s="832" t="s">
        <v>3362</v>
      </c>
      <c r="C184" s="832" t="s">
        <v>589</v>
      </c>
      <c r="D184" s="832" t="s">
        <v>1848</v>
      </c>
      <c r="E184" s="832" t="s">
        <v>3379</v>
      </c>
      <c r="F184" s="832" t="s">
        <v>3433</v>
      </c>
      <c r="G184" s="832" t="s">
        <v>3435</v>
      </c>
      <c r="H184" s="849">
        <v>28</v>
      </c>
      <c r="I184" s="849">
        <v>5124</v>
      </c>
      <c r="J184" s="832">
        <v>1.4736842105263157</v>
      </c>
      <c r="K184" s="832">
        <v>183</v>
      </c>
      <c r="L184" s="849">
        <v>19</v>
      </c>
      <c r="M184" s="849">
        <v>3477</v>
      </c>
      <c r="N184" s="832">
        <v>1</v>
      </c>
      <c r="O184" s="832">
        <v>183</v>
      </c>
      <c r="P184" s="849">
        <v>41</v>
      </c>
      <c r="Q184" s="849">
        <v>15375</v>
      </c>
      <c r="R184" s="837">
        <v>4.421915444348576</v>
      </c>
      <c r="S184" s="850">
        <v>375</v>
      </c>
    </row>
    <row r="185" spans="1:19" ht="14.4" customHeight="1" x14ac:dyDescent="0.3">
      <c r="A185" s="831" t="s">
        <v>566</v>
      </c>
      <c r="B185" s="832" t="s">
        <v>3362</v>
      </c>
      <c r="C185" s="832" t="s">
        <v>589</v>
      </c>
      <c r="D185" s="832" t="s">
        <v>1849</v>
      </c>
      <c r="E185" s="832" t="s">
        <v>3363</v>
      </c>
      <c r="F185" s="832" t="s">
        <v>3364</v>
      </c>
      <c r="G185" s="832" t="s">
        <v>3365</v>
      </c>
      <c r="H185" s="849">
        <v>0.1</v>
      </c>
      <c r="I185" s="849">
        <v>15.1</v>
      </c>
      <c r="J185" s="832"/>
      <c r="K185" s="832">
        <v>151</v>
      </c>
      <c r="L185" s="849"/>
      <c r="M185" s="849"/>
      <c r="N185" s="832"/>
      <c r="O185" s="832"/>
      <c r="P185" s="849">
        <v>0.60000000000000009</v>
      </c>
      <c r="Q185" s="849">
        <v>41.82</v>
      </c>
      <c r="R185" s="837"/>
      <c r="S185" s="850">
        <v>69.699999999999989</v>
      </c>
    </row>
    <row r="186" spans="1:19" ht="14.4" customHeight="1" x14ac:dyDescent="0.3">
      <c r="A186" s="831" t="s">
        <v>566</v>
      </c>
      <c r="B186" s="832" t="s">
        <v>3362</v>
      </c>
      <c r="C186" s="832" t="s">
        <v>589</v>
      </c>
      <c r="D186" s="832" t="s">
        <v>1849</v>
      </c>
      <c r="E186" s="832" t="s">
        <v>3363</v>
      </c>
      <c r="F186" s="832" t="s">
        <v>3367</v>
      </c>
      <c r="G186" s="832" t="s">
        <v>3368</v>
      </c>
      <c r="H186" s="849"/>
      <c r="I186" s="849"/>
      <c r="J186" s="832"/>
      <c r="K186" s="832"/>
      <c r="L186" s="849">
        <v>0.9</v>
      </c>
      <c r="M186" s="849">
        <v>228.23</v>
      </c>
      <c r="N186" s="832">
        <v>1</v>
      </c>
      <c r="O186" s="832">
        <v>253.58888888888887</v>
      </c>
      <c r="P186" s="849">
        <v>2.6</v>
      </c>
      <c r="Q186" s="849">
        <v>889.92000000000007</v>
      </c>
      <c r="R186" s="837">
        <v>3.8992244665469049</v>
      </c>
      <c r="S186" s="850">
        <v>342.27692307692308</v>
      </c>
    </row>
    <row r="187" spans="1:19" ht="14.4" customHeight="1" x14ac:dyDescent="0.3">
      <c r="A187" s="831" t="s">
        <v>566</v>
      </c>
      <c r="B187" s="832" t="s">
        <v>3362</v>
      </c>
      <c r="C187" s="832" t="s">
        <v>589</v>
      </c>
      <c r="D187" s="832" t="s">
        <v>1849</v>
      </c>
      <c r="E187" s="832" t="s">
        <v>3363</v>
      </c>
      <c r="F187" s="832" t="s">
        <v>3370</v>
      </c>
      <c r="G187" s="832" t="s">
        <v>648</v>
      </c>
      <c r="H187" s="849"/>
      <c r="I187" s="849"/>
      <c r="J187" s="832"/>
      <c r="K187" s="832"/>
      <c r="L187" s="849"/>
      <c r="M187" s="849"/>
      <c r="N187" s="832"/>
      <c r="O187" s="832"/>
      <c r="P187" s="849">
        <v>0.4</v>
      </c>
      <c r="Q187" s="849">
        <v>32.54</v>
      </c>
      <c r="R187" s="837"/>
      <c r="S187" s="850">
        <v>81.349999999999994</v>
      </c>
    </row>
    <row r="188" spans="1:19" ht="14.4" customHeight="1" x14ac:dyDescent="0.3">
      <c r="A188" s="831" t="s">
        <v>566</v>
      </c>
      <c r="B188" s="832" t="s">
        <v>3362</v>
      </c>
      <c r="C188" s="832" t="s">
        <v>589</v>
      </c>
      <c r="D188" s="832" t="s">
        <v>1849</v>
      </c>
      <c r="E188" s="832" t="s">
        <v>3363</v>
      </c>
      <c r="F188" s="832" t="s">
        <v>3376</v>
      </c>
      <c r="G188" s="832"/>
      <c r="H188" s="849"/>
      <c r="I188" s="849"/>
      <c r="J188" s="832"/>
      <c r="K188" s="832"/>
      <c r="L188" s="849">
        <v>0.1</v>
      </c>
      <c r="M188" s="849">
        <v>21</v>
      </c>
      <c r="N188" s="832">
        <v>1</v>
      </c>
      <c r="O188" s="832">
        <v>210</v>
      </c>
      <c r="P188" s="849"/>
      <c r="Q188" s="849"/>
      <c r="R188" s="837"/>
      <c r="S188" s="850"/>
    </row>
    <row r="189" spans="1:19" ht="14.4" customHeight="1" x14ac:dyDescent="0.3">
      <c r="A189" s="831" t="s">
        <v>566</v>
      </c>
      <c r="B189" s="832" t="s">
        <v>3362</v>
      </c>
      <c r="C189" s="832" t="s">
        <v>589</v>
      </c>
      <c r="D189" s="832" t="s">
        <v>1849</v>
      </c>
      <c r="E189" s="832" t="s">
        <v>3379</v>
      </c>
      <c r="F189" s="832" t="s">
        <v>3380</v>
      </c>
      <c r="G189" s="832" t="s">
        <v>3381</v>
      </c>
      <c r="H189" s="849">
        <v>5</v>
      </c>
      <c r="I189" s="849">
        <v>415</v>
      </c>
      <c r="J189" s="832">
        <v>0.83333333333333337</v>
      </c>
      <c r="K189" s="832">
        <v>83</v>
      </c>
      <c r="L189" s="849">
        <v>6</v>
      </c>
      <c r="M189" s="849">
        <v>498</v>
      </c>
      <c r="N189" s="832">
        <v>1</v>
      </c>
      <c r="O189" s="832">
        <v>83</v>
      </c>
      <c r="P189" s="849">
        <v>5</v>
      </c>
      <c r="Q189" s="849">
        <v>415</v>
      </c>
      <c r="R189" s="837">
        <v>0.83333333333333337</v>
      </c>
      <c r="S189" s="850">
        <v>83</v>
      </c>
    </row>
    <row r="190" spans="1:19" ht="14.4" customHeight="1" x14ac:dyDescent="0.3">
      <c r="A190" s="831" t="s">
        <v>566</v>
      </c>
      <c r="B190" s="832" t="s">
        <v>3362</v>
      </c>
      <c r="C190" s="832" t="s">
        <v>589</v>
      </c>
      <c r="D190" s="832" t="s">
        <v>1849</v>
      </c>
      <c r="E190" s="832" t="s">
        <v>3379</v>
      </c>
      <c r="F190" s="832" t="s">
        <v>3382</v>
      </c>
      <c r="G190" s="832" t="s">
        <v>3383</v>
      </c>
      <c r="H190" s="849">
        <v>5</v>
      </c>
      <c r="I190" s="849">
        <v>185</v>
      </c>
      <c r="J190" s="832">
        <v>5</v>
      </c>
      <c r="K190" s="832">
        <v>37</v>
      </c>
      <c r="L190" s="849">
        <v>1</v>
      </c>
      <c r="M190" s="849">
        <v>37</v>
      </c>
      <c r="N190" s="832">
        <v>1</v>
      </c>
      <c r="O190" s="832">
        <v>37</v>
      </c>
      <c r="P190" s="849">
        <v>11</v>
      </c>
      <c r="Q190" s="849">
        <v>407</v>
      </c>
      <c r="R190" s="837">
        <v>11</v>
      </c>
      <c r="S190" s="850">
        <v>37</v>
      </c>
    </row>
    <row r="191" spans="1:19" ht="14.4" customHeight="1" x14ac:dyDescent="0.3">
      <c r="A191" s="831" t="s">
        <v>566</v>
      </c>
      <c r="B191" s="832" t="s">
        <v>3362</v>
      </c>
      <c r="C191" s="832" t="s">
        <v>589</v>
      </c>
      <c r="D191" s="832" t="s">
        <v>1849</v>
      </c>
      <c r="E191" s="832" t="s">
        <v>3379</v>
      </c>
      <c r="F191" s="832" t="s">
        <v>3389</v>
      </c>
      <c r="G191" s="832" t="s">
        <v>3390</v>
      </c>
      <c r="H191" s="849">
        <v>1</v>
      </c>
      <c r="I191" s="849">
        <v>116</v>
      </c>
      <c r="J191" s="832">
        <v>1</v>
      </c>
      <c r="K191" s="832">
        <v>116</v>
      </c>
      <c r="L191" s="849">
        <v>1</v>
      </c>
      <c r="M191" s="849">
        <v>116</v>
      </c>
      <c r="N191" s="832">
        <v>1</v>
      </c>
      <c r="O191" s="832">
        <v>116</v>
      </c>
      <c r="P191" s="849">
        <v>1</v>
      </c>
      <c r="Q191" s="849">
        <v>117</v>
      </c>
      <c r="R191" s="837">
        <v>1.0086206896551724</v>
      </c>
      <c r="S191" s="850">
        <v>117</v>
      </c>
    </row>
    <row r="192" spans="1:19" ht="14.4" customHeight="1" x14ac:dyDescent="0.3">
      <c r="A192" s="831" t="s">
        <v>566</v>
      </c>
      <c r="B192" s="832" t="s">
        <v>3362</v>
      </c>
      <c r="C192" s="832" t="s">
        <v>589</v>
      </c>
      <c r="D192" s="832" t="s">
        <v>1849</v>
      </c>
      <c r="E192" s="832" t="s">
        <v>3379</v>
      </c>
      <c r="F192" s="832" t="s">
        <v>3392</v>
      </c>
      <c r="G192" s="832" t="s">
        <v>3393</v>
      </c>
      <c r="H192" s="849"/>
      <c r="I192" s="849"/>
      <c r="J192" s="832"/>
      <c r="K192" s="832"/>
      <c r="L192" s="849"/>
      <c r="M192" s="849"/>
      <c r="N192" s="832"/>
      <c r="O192" s="832"/>
      <c r="P192" s="849">
        <v>2</v>
      </c>
      <c r="Q192" s="849">
        <v>260</v>
      </c>
      <c r="R192" s="837"/>
      <c r="S192" s="850">
        <v>130</v>
      </c>
    </row>
    <row r="193" spans="1:19" ht="14.4" customHeight="1" x14ac:dyDescent="0.3">
      <c r="A193" s="831" t="s">
        <v>566</v>
      </c>
      <c r="B193" s="832" t="s">
        <v>3362</v>
      </c>
      <c r="C193" s="832" t="s">
        <v>589</v>
      </c>
      <c r="D193" s="832" t="s">
        <v>1849</v>
      </c>
      <c r="E193" s="832" t="s">
        <v>3379</v>
      </c>
      <c r="F193" s="832" t="s">
        <v>3397</v>
      </c>
      <c r="G193" s="832" t="s">
        <v>3398</v>
      </c>
      <c r="H193" s="849">
        <v>302</v>
      </c>
      <c r="I193" s="849">
        <v>38052</v>
      </c>
      <c r="J193" s="832">
        <v>0.77040816326530615</v>
      </c>
      <c r="K193" s="832">
        <v>126</v>
      </c>
      <c r="L193" s="849">
        <v>392</v>
      </c>
      <c r="M193" s="849">
        <v>49392</v>
      </c>
      <c r="N193" s="832">
        <v>1</v>
      </c>
      <c r="O193" s="832">
        <v>126</v>
      </c>
      <c r="P193" s="849">
        <v>387</v>
      </c>
      <c r="Q193" s="849">
        <v>49149</v>
      </c>
      <c r="R193" s="837">
        <v>0.99508017492711365</v>
      </c>
      <c r="S193" s="850">
        <v>127</v>
      </c>
    </row>
    <row r="194" spans="1:19" ht="14.4" customHeight="1" x14ac:dyDescent="0.3">
      <c r="A194" s="831" t="s">
        <v>566</v>
      </c>
      <c r="B194" s="832" t="s">
        <v>3362</v>
      </c>
      <c r="C194" s="832" t="s">
        <v>589</v>
      </c>
      <c r="D194" s="832" t="s">
        <v>1849</v>
      </c>
      <c r="E194" s="832" t="s">
        <v>3379</v>
      </c>
      <c r="F194" s="832" t="s">
        <v>3397</v>
      </c>
      <c r="G194" s="832" t="s">
        <v>3399</v>
      </c>
      <c r="H194" s="849">
        <v>2</v>
      </c>
      <c r="I194" s="849">
        <v>252</v>
      </c>
      <c r="J194" s="832">
        <v>0.5</v>
      </c>
      <c r="K194" s="832">
        <v>126</v>
      </c>
      <c r="L194" s="849">
        <v>4</v>
      </c>
      <c r="M194" s="849">
        <v>504</v>
      </c>
      <c r="N194" s="832">
        <v>1</v>
      </c>
      <c r="O194" s="832">
        <v>126</v>
      </c>
      <c r="P194" s="849">
        <v>18</v>
      </c>
      <c r="Q194" s="849">
        <v>2286</v>
      </c>
      <c r="R194" s="837">
        <v>4.5357142857142856</v>
      </c>
      <c r="S194" s="850">
        <v>127</v>
      </c>
    </row>
    <row r="195" spans="1:19" ht="14.4" customHeight="1" x14ac:dyDescent="0.3">
      <c r="A195" s="831" t="s">
        <v>566</v>
      </c>
      <c r="B195" s="832" t="s">
        <v>3362</v>
      </c>
      <c r="C195" s="832" t="s">
        <v>589</v>
      </c>
      <c r="D195" s="832" t="s">
        <v>1849</v>
      </c>
      <c r="E195" s="832" t="s">
        <v>3379</v>
      </c>
      <c r="F195" s="832" t="s">
        <v>3405</v>
      </c>
      <c r="G195" s="832" t="s">
        <v>3407</v>
      </c>
      <c r="H195" s="849">
        <v>1</v>
      </c>
      <c r="I195" s="849">
        <v>1677</v>
      </c>
      <c r="J195" s="832"/>
      <c r="K195" s="832">
        <v>1677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566</v>
      </c>
      <c r="B196" s="832" t="s">
        <v>3362</v>
      </c>
      <c r="C196" s="832" t="s">
        <v>589</v>
      </c>
      <c r="D196" s="832" t="s">
        <v>1849</v>
      </c>
      <c r="E196" s="832" t="s">
        <v>3379</v>
      </c>
      <c r="F196" s="832" t="s">
        <v>3408</v>
      </c>
      <c r="G196" s="832" t="s">
        <v>3410</v>
      </c>
      <c r="H196" s="849">
        <v>1</v>
      </c>
      <c r="I196" s="849">
        <v>0</v>
      </c>
      <c r="J196" s="832"/>
      <c r="K196" s="832">
        <v>0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566</v>
      </c>
      <c r="B197" s="832" t="s">
        <v>3362</v>
      </c>
      <c r="C197" s="832" t="s">
        <v>589</v>
      </c>
      <c r="D197" s="832" t="s">
        <v>1849</v>
      </c>
      <c r="E197" s="832" t="s">
        <v>3379</v>
      </c>
      <c r="F197" s="832" t="s">
        <v>3411</v>
      </c>
      <c r="G197" s="832" t="s">
        <v>3412</v>
      </c>
      <c r="H197" s="849">
        <v>6</v>
      </c>
      <c r="I197" s="849">
        <v>199.97999999999996</v>
      </c>
      <c r="J197" s="832">
        <v>5.9999999999999991</v>
      </c>
      <c r="K197" s="832">
        <v>33.329999999999991</v>
      </c>
      <c r="L197" s="849">
        <v>1</v>
      </c>
      <c r="M197" s="849">
        <v>33.33</v>
      </c>
      <c r="N197" s="832">
        <v>1</v>
      </c>
      <c r="O197" s="832">
        <v>33.33</v>
      </c>
      <c r="P197" s="849">
        <v>3</v>
      </c>
      <c r="Q197" s="849">
        <v>99.99</v>
      </c>
      <c r="R197" s="837">
        <v>3</v>
      </c>
      <c r="S197" s="850">
        <v>33.33</v>
      </c>
    </row>
    <row r="198" spans="1:19" ht="14.4" customHeight="1" x14ac:dyDescent="0.3">
      <c r="A198" s="831" t="s">
        <v>566</v>
      </c>
      <c r="B198" s="832" t="s">
        <v>3362</v>
      </c>
      <c r="C198" s="832" t="s">
        <v>589</v>
      </c>
      <c r="D198" s="832" t="s">
        <v>1849</v>
      </c>
      <c r="E198" s="832" t="s">
        <v>3379</v>
      </c>
      <c r="F198" s="832" t="s">
        <v>3411</v>
      </c>
      <c r="G198" s="832" t="s">
        <v>3413</v>
      </c>
      <c r="H198" s="849">
        <v>445</v>
      </c>
      <c r="I198" s="849">
        <v>14833.32</v>
      </c>
      <c r="J198" s="832">
        <v>0.95698900450903512</v>
      </c>
      <c r="K198" s="832">
        <v>33.333303370786517</v>
      </c>
      <c r="L198" s="849">
        <v>465</v>
      </c>
      <c r="M198" s="849">
        <v>15499.99</v>
      </c>
      <c r="N198" s="832">
        <v>1</v>
      </c>
      <c r="O198" s="832">
        <v>33.33331182795699</v>
      </c>
      <c r="P198" s="849">
        <v>442</v>
      </c>
      <c r="Q198" s="849">
        <v>14733.32</v>
      </c>
      <c r="R198" s="837">
        <v>0.95053738744347571</v>
      </c>
      <c r="S198" s="850">
        <v>33.333303167420816</v>
      </c>
    </row>
    <row r="199" spans="1:19" ht="14.4" customHeight="1" x14ac:dyDescent="0.3">
      <c r="A199" s="831" t="s">
        <v>566</v>
      </c>
      <c r="B199" s="832" t="s">
        <v>3362</v>
      </c>
      <c r="C199" s="832" t="s">
        <v>589</v>
      </c>
      <c r="D199" s="832" t="s">
        <v>1849</v>
      </c>
      <c r="E199" s="832" t="s">
        <v>3379</v>
      </c>
      <c r="F199" s="832" t="s">
        <v>3414</v>
      </c>
      <c r="G199" s="832" t="s">
        <v>3415</v>
      </c>
      <c r="H199" s="849">
        <v>179</v>
      </c>
      <c r="I199" s="849">
        <v>44929</v>
      </c>
      <c r="J199" s="832">
        <v>1.9888888888888889</v>
      </c>
      <c r="K199" s="832">
        <v>251</v>
      </c>
      <c r="L199" s="849">
        <v>90</v>
      </c>
      <c r="M199" s="849">
        <v>22590</v>
      </c>
      <c r="N199" s="832">
        <v>1</v>
      </c>
      <c r="O199" s="832">
        <v>251</v>
      </c>
      <c r="P199" s="849">
        <v>86</v>
      </c>
      <c r="Q199" s="849">
        <v>21672</v>
      </c>
      <c r="R199" s="837">
        <v>0.95936254980079683</v>
      </c>
      <c r="S199" s="850">
        <v>252</v>
      </c>
    </row>
    <row r="200" spans="1:19" ht="14.4" customHeight="1" x14ac:dyDescent="0.3">
      <c r="A200" s="831" t="s">
        <v>566</v>
      </c>
      <c r="B200" s="832" t="s">
        <v>3362</v>
      </c>
      <c r="C200" s="832" t="s">
        <v>589</v>
      </c>
      <c r="D200" s="832" t="s">
        <v>1849</v>
      </c>
      <c r="E200" s="832" t="s">
        <v>3379</v>
      </c>
      <c r="F200" s="832" t="s">
        <v>3414</v>
      </c>
      <c r="G200" s="832" t="s">
        <v>3416</v>
      </c>
      <c r="H200" s="849">
        <v>7</v>
      </c>
      <c r="I200" s="849">
        <v>1757</v>
      </c>
      <c r="J200" s="832"/>
      <c r="K200" s="832">
        <v>251</v>
      </c>
      <c r="L200" s="849"/>
      <c r="M200" s="849"/>
      <c r="N200" s="832"/>
      <c r="O200" s="832"/>
      <c r="P200" s="849">
        <v>2</v>
      </c>
      <c r="Q200" s="849">
        <v>504</v>
      </c>
      <c r="R200" s="837"/>
      <c r="S200" s="850">
        <v>252</v>
      </c>
    </row>
    <row r="201" spans="1:19" ht="14.4" customHeight="1" x14ac:dyDescent="0.3">
      <c r="A201" s="831" t="s">
        <v>566</v>
      </c>
      <c r="B201" s="832" t="s">
        <v>3362</v>
      </c>
      <c r="C201" s="832" t="s">
        <v>589</v>
      </c>
      <c r="D201" s="832" t="s">
        <v>1849</v>
      </c>
      <c r="E201" s="832" t="s">
        <v>3379</v>
      </c>
      <c r="F201" s="832" t="s">
        <v>3420</v>
      </c>
      <c r="G201" s="832" t="s">
        <v>3421</v>
      </c>
      <c r="H201" s="849">
        <v>1</v>
      </c>
      <c r="I201" s="849">
        <v>37</v>
      </c>
      <c r="J201" s="832">
        <v>1</v>
      </c>
      <c r="K201" s="832">
        <v>37</v>
      </c>
      <c r="L201" s="849">
        <v>1</v>
      </c>
      <c r="M201" s="849">
        <v>37</v>
      </c>
      <c r="N201" s="832">
        <v>1</v>
      </c>
      <c r="O201" s="832">
        <v>37</v>
      </c>
      <c r="P201" s="849"/>
      <c r="Q201" s="849"/>
      <c r="R201" s="837"/>
      <c r="S201" s="850"/>
    </row>
    <row r="202" spans="1:19" ht="14.4" customHeight="1" x14ac:dyDescent="0.3">
      <c r="A202" s="831" t="s">
        <v>566</v>
      </c>
      <c r="B202" s="832" t="s">
        <v>3362</v>
      </c>
      <c r="C202" s="832" t="s">
        <v>589</v>
      </c>
      <c r="D202" s="832" t="s">
        <v>1849</v>
      </c>
      <c r="E202" s="832" t="s">
        <v>3379</v>
      </c>
      <c r="F202" s="832" t="s">
        <v>3422</v>
      </c>
      <c r="G202" s="832" t="s">
        <v>3424</v>
      </c>
      <c r="H202" s="849">
        <v>1</v>
      </c>
      <c r="I202" s="849">
        <v>86</v>
      </c>
      <c r="J202" s="832"/>
      <c r="K202" s="832">
        <v>86</v>
      </c>
      <c r="L202" s="849"/>
      <c r="M202" s="849"/>
      <c r="N202" s="832"/>
      <c r="O202" s="832"/>
      <c r="P202" s="849"/>
      <c r="Q202" s="849"/>
      <c r="R202" s="837"/>
      <c r="S202" s="850"/>
    </row>
    <row r="203" spans="1:19" ht="14.4" customHeight="1" x14ac:dyDescent="0.3">
      <c r="A203" s="831" t="s">
        <v>566</v>
      </c>
      <c r="B203" s="832" t="s">
        <v>3362</v>
      </c>
      <c r="C203" s="832" t="s">
        <v>589</v>
      </c>
      <c r="D203" s="832" t="s">
        <v>1849</v>
      </c>
      <c r="E203" s="832" t="s">
        <v>3379</v>
      </c>
      <c r="F203" s="832" t="s">
        <v>3429</v>
      </c>
      <c r="G203" s="832" t="s">
        <v>3430</v>
      </c>
      <c r="H203" s="849">
        <v>1</v>
      </c>
      <c r="I203" s="849">
        <v>59</v>
      </c>
      <c r="J203" s="832"/>
      <c r="K203" s="832">
        <v>59</v>
      </c>
      <c r="L203" s="849"/>
      <c r="M203" s="849"/>
      <c r="N203" s="832"/>
      <c r="O203" s="832"/>
      <c r="P203" s="849">
        <v>3</v>
      </c>
      <c r="Q203" s="849">
        <v>177</v>
      </c>
      <c r="R203" s="837"/>
      <c r="S203" s="850">
        <v>59</v>
      </c>
    </row>
    <row r="204" spans="1:19" ht="14.4" customHeight="1" x14ac:dyDescent="0.3">
      <c r="A204" s="831" t="s">
        <v>566</v>
      </c>
      <c r="B204" s="832" t="s">
        <v>3362</v>
      </c>
      <c r="C204" s="832" t="s">
        <v>589</v>
      </c>
      <c r="D204" s="832" t="s">
        <v>1849</v>
      </c>
      <c r="E204" s="832" t="s">
        <v>3379</v>
      </c>
      <c r="F204" s="832" t="s">
        <v>3433</v>
      </c>
      <c r="G204" s="832" t="s">
        <v>3434</v>
      </c>
      <c r="H204" s="849"/>
      <c r="I204" s="849"/>
      <c r="J204" s="832"/>
      <c r="K204" s="832"/>
      <c r="L204" s="849">
        <v>1</v>
      </c>
      <c r="M204" s="849">
        <v>183</v>
      </c>
      <c r="N204" s="832">
        <v>1</v>
      </c>
      <c r="O204" s="832">
        <v>183</v>
      </c>
      <c r="P204" s="849">
        <v>1</v>
      </c>
      <c r="Q204" s="849">
        <v>375</v>
      </c>
      <c r="R204" s="837">
        <v>2.0491803278688523</v>
      </c>
      <c r="S204" s="850">
        <v>375</v>
      </c>
    </row>
    <row r="205" spans="1:19" ht="14.4" customHeight="1" x14ac:dyDescent="0.3">
      <c r="A205" s="831" t="s">
        <v>566</v>
      </c>
      <c r="B205" s="832" t="s">
        <v>3362</v>
      </c>
      <c r="C205" s="832" t="s">
        <v>589</v>
      </c>
      <c r="D205" s="832" t="s">
        <v>1849</v>
      </c>
      <c r="E205" s="832" t="s">
        <v>3379</v>
      </c>
      <c r="F205" s="832" t="s">
        <v>3438</v>
      </c>
      <c r="G205" s="832" t="s">
        <v>3439</v>
      </c>
      <c r="H205" s="849"/>
      <c r="I205" s="849"/>
      <c r="J205" s="832"/>
      <c r="K205" s="832"/>
      <c r="L205" s="849"/>
      <c r="M205" s="849"/>
      <c r="N205" s="832"/>
      <c r="O205" s="832"/>
      <c r="P205" s="849">
        <v>1</v>
      </c>
      <c r="Q205" s="849">
        <v>374</v>
      </c>
      <c r="R205" s="837"/>
      <c r="S205" s="850">
        <v>374</v>
      </c>
    </row>
    <row r="206" spans="1:19" ht="14.4" customHeight="1" x14ac:dyDescent="0.3">
      <c r="A206" s="831" t="s">
        <v>566</v>
      </c>
      <c r="B206" s="832" t="s">
        <v>3362</v>
      </c>
      <c r="C206" s="832" t="s">
        <v>589</v>
      </c>
      <c r="D206" s="832" t="s">
        <v>1849</v>
      </c>
      <c r="E206" s="832" t="s">
        <v>3379</v>
      </c>
      <c r="F206" s="832" t="s">
        <v>3438</v>
      </c>
      <c r="G206" s="832" t="s">
        <v>3440</v>
      </c>
      <c r="H206" s="849"/>
      <c r="I206" s="849"/>
      <c r="J206" s="832"/>
      <c r="K206" s="832"/>
      <c r="L206" s="849"/>
      <c r="M206" s="849"/>
      <c r="N206" s="832"/>
      <c r="O206" s="832"/>
      <c r="P206" s="849">
        <v>1</v>
      </c>
      <c r="Q206" s="849">
        <v>374</v>
      </c>
      <c r="R206" s="837"/>
      <c r="S206" s="850">
        <v>374</v>
      </c>
    </row>
    <row r="207" spans="1:19" ht="14.4" customHeight="1" x14ac:dyDescent="0.3">
      <c r="A207" s="831" t="s">
        <v>566</v>
      </c>
      <c r="B207" s="832" t="s">
        <v>3362</v>
      </c>
      <c r="C207" s="832" t="s">
        <v>589</v>
      </c>
      <c r="D207" s="832" t="s">
        <v>1850</v>
      </c>
      <c r="E207" s="832" t="s">
        <v>3363</v>
      </c>
      <c r="F207" s="832" t="s">
        <v>3364</v>
      </c>
      <c r="G207" s="832" t="s">
        <v>3365</v>
      </c>
      <c r="H207" s="849">
        <v>0.4</v>
      </c>
      <c r="I207" s="849">
        <v>60.4</v>
      </c>
      <c r="J207" s="832"/>
      <c r="K207" s="832">
        <v>151</v>
      </c>
      <c r="L207" s="849"/>
      <c r="M207" s="849"/>
      <c r="N207" s="832"/>
      <c r="O207" s="832"/>
      <c r="P207" s="849"/>
      <c r="Q207" s="849"/>
      <c r="R207" s="837"/>
      <c r="S207" s="850"/>
    </row>
    <row r="208" spans="1:19" ht="14.4" customHeight="1" x14ac:dyDescent="0.3">
      <c r="A208" s="831" t="s">
        <v>566</v>
      </c>
      <c r="B208" s="832" t="s">
        <v>3362</v>
      </c>
      <c r="C208" s="832" t="s">
        <v>589</v>
      </c>
      <c r="D208" s="832" t="s">
        <v>1850</v>
      </c>
      <c r="E208" s="832" t="s">
        <v>3379</v>
      </c>
      <c r="F208" s="832" t="s">
        <v>3380</v>
      </c>
      <c r="G208" s="832" t="s">
        <v>3381</v>
      </c>
      <c r="H208" s="849">
        <v>1</v>
      </c>
      <c r="I208" s="849">
        <v>83</v>
      </c>
      <c r="J208" s="832">
        <v>0.16666666666666666</v>
      </c>
      <c r="K208" s="832">
        <v>83</v>
      </c>
      <c r="L208" s="849">
        <v>6</v>
      </c>
      <c r="M208" s="849">
        <v>498</v>
      </c>
      <c r="N208" s="832">
        <v>1</v>
      </c>
      <c r="O208" s="832">
        <v>83</v>
      </c>
      <c r="P208" s="849">
        <v>3</v>
      </c>
      <c r="Q208" s="849">
        <v>249</v>
      </c>
      <c r="R208" s="837">
        <v>0.5</v>
      </c>
      <c r="S208" s="850">
        <v>83</v>
      </c>
    </row>
    <row r="209" spans="1:19" ht="14.4" customHeight="1" x14ac:dyDescent="0.3">
      <c r="A209" s="831" t="s">
        <v>566</v>
      </c>
      <c r="B209" s="832" t="s">
        <v>3362</v>
      </c>
      <c r="C209" s="832" t="s">
        <v>589</v>
      </c>
      <c r="D209" s="832" t="s">
        <v>1850</v>
      </c>
      <c r="E209" s="832" t="s">
        <v>3379</v>
      </c>
      <c r="F209" s="832" t="s">
        <v>3382</v>
      </c>
      <c r="G209" s="832" t="s">
        <v>3383</v>
      </c>
      <c r="H209" s="849">
        <v>97</v>
      </c>
      <c r="I209" s="849">
        <v>3589</v>
      </c>
      <c r="J209" s="832">
        <v>0.84347826086956523</v>
      </c>
      <c r="K209" s="832">
        <v>37</v>
      </c>
      <c r="L209" s="849">
        <v>115</v>
      </c>
      <c r="M209" s="849">
        <v>4255</v>
      </c>
      <c r="N209" s="832">
        <v>1</v>
      </c>
      <c r="O209" s="832">
        <v>37</v>
      </c>
      <c r="P209" s="849">
        <v>140</v>
      </c>
      <c r="Q209" s="849">
        <v>5180</v>
      </c>
      <c r="R209" s="837">
        <v>1.2173913043478262</v>
      </c>
      <c r="S209" s="850">
        <v>37</v>
      </c>
    </row>
    <row r="210" spans="1:19" ht="14.4" customHeight="1" x14ac:dyDescent="0.3">
      <c r="A210" s="831" t="s">
        <v>566</v>
      </c>
      <c r="B210" s="832" t="s">
        <v>3362</v>
      </c>
      <c r="C210" s="832" t="s">
        <v>589</v>
      </c>
      <c r="D210" s="832" t="s">
        <v>1850</v>
      </c>
      <c r="E210" s="832" t="s">
        <v>3379</v>
      </c>
      <c r="F210" s="832" t="s">
        <v>3382</v>
      </c>
      <c r="G210" s="832" t="s">
        <v>3384</v>
      </c>
      <c r="H210" s="849">
        <v>1</v>
      </c>
      <c r="I210" s="849">
        <v>37</v>
      </c>
      <c r="J210" s="832">
        <v>0.2</v>
      </c>
      <c r="K210" s="832">
        <v>37</v>
      </c>
      <c r="L210" s="849">
        <v>5</v>
      </c>
      <c r="M210" s="849">
        <v>185</v>
      </c>
      <c r="N210" s="832">
        <v>1</v>
      </c>
      <c r="O210" s="832">
        <v>37</v>
      </c>
      <c r="P210" s="849"/>
      <c r="Q210" s="849"/>
      <c r="R210" s="837"/>
      <c r="S210" s="850"/>
    </row>
    <row r="211" spans="1:19" ht="14.4" customHeight="1" x14ac:dyDescent="0.3">
      <c r="A211" s="831" t="s">
        <v>566</v>
      </c>
      <c r="B211" s="832" t="s">
        <v>3362</v>
      </c>
      <c r="C211" s="832" t="s">
        <v>589</v>
      </c>
      <c r="D211" s="832" t="s">
        <v>1850</v>
      </c>
      <c r="E211" s="832" t="s">
        <v>3379</v>
      </c>
      <c r="F211" s="832" t="s">
        <v>3395</v>
      </c>
      <c r="G211" s="832" t="s">
        <v>3396</v>
      </c>
      <c r="H211" s="849"/>
      <c r="I211" s="849"/>
      <c r="J211" s="832"/>
      <c r="K211" s="832"/>
      <c r="L211" s="849">
        <v>1</v>
      </c>
      <c r="M211" s="849">
        <v>97</v>
      </c>
      <c r="N211" s="832">
        <v>1</v>
      </c>
      <c r="O211" s="832">
        <v>97</v>
      </c>
      <c r="P211" s="849"/>
      <c r="Q211" s="849"/>
      <c r="R211" s="837"/>
      <c r="S211" s="850"/>
    </row>
    <row r="212" spans="1:19" ht="14.4" customHeight="1" x14ac:dyDescent="0.3">
      <c r="A212" s="831" t="s">
        <v>566</v>
      </c>
      <c r="B212" s="832" t="s">
        <v>3362</v>
      </c>
      <c r="C212" s="832" t="s">
        <v>589</v>
      </c>
      <c r="D212" s="832" t="s">
        <v>1850</v>
      </c>
      <c r="E212" s="832" t="s">
        <v>3379</v>
      </c>
      <c r="F212" s="832" t="s">
        <v>3397</v>
      </c>
      <c r="G212" s="832" t="s">
        <v>3398</v>
      </c>
      <c r="H212" s="849">
        <v>181</v>
      </c>
      <c r="I212" s="849">
        <v>22806</v>
      </c>
      <c r="J212" s="832">
        <v>0.68560606060606055</v>
      </c>
      <c r="K212" s="832">
        <v>126</v>
      </c>
      <c r="L212" s="849">
        <v>264</v>
      </c>
      <c r="M212" s="849">
        <v>33264</v>
      </c>
      <c r="N212" s="832">
        <v>1</v>
      </c>
      <c r="O212" s="832">
        <v>126</v>
      </c>
      <c r="P212" s="849">
        <v>231</v>
      </c>
      <c r="Q212" s="849">
        <v>29337</v>
      </c>
      <c r="R212" s="837">
        <v>0.88194444444444442</v>
      </c>
      <c r="S212" s="850">
        <v>127</v>
      </c>
    </row>
    <row r="213" spans="1:19" ht="14.4" customHeight="1" x14ac:dyDescent="0.3">
      <c r="A213" s="831" t="s">
        <v>566</v>
      </c>
      <c r="B213" s="832" t="s">
        <v>3362</v>
      </c>
      <c r="C213" s="832" t="s">
        <v>589</v>
      </c>
      <c r="D213" s="832" t="s">
        <v>1850</v>
      </c>
      <c r="E213" s="832" t="s">
        <v>3379</v>
      </c>
      <c r="F213" s="832" t="s">
        <v>3397</v>
      </c>
      <c r="G213" s="832" t="s">
        <v>3399</v>
      </c>
      <c r="H213" s="849">
        <v>6</v>
      </c>
      <c r="I213" s="849">
        <v>756</v>
      </c>
      <c r="J213" s="832">
        <v>6</v>
      </c>
      <c r="K213" s="832">
        <v>126</v>
      </c>
      <c r="L213" s="849">
        <v>1</v>
      </c>
      <c r="M213" s="849">
        <v>126</v>
      </c>
      <c r="N213" s="832">
        <v>1</v>
      </c>
      <c r="O213" s="832">
        <v>126</v>
      </c>
      <c r="P213" s="849"/>
      <c r="Q213" s="849"/>
      <c r="R213" s="837"/>
      <c r="S213" s="850"/>
    </row>
    <row r="214" spans="1:19" ht="14.4" customHeight="1" x14ac:dyDescent="0.3">
      <c r="A214" s="831" t="s">
        <v>566</v>
      </c>
      <c r="B214" s="832" t="s">
        <v>3362</v>
      </c>
      <c r="C214" s="832" t="s">
        <v>589</v>
      </c>
      <c r="D214" s="832" t="s">
        <v>1850</v>
      </c>
      <c r="E214" s="832" t="s">
        <v>3379</v>
      </c>
      <c r="F214" s="832" t="s">
        <v>3411</v>
      </c>
      <c r="G214" s="832" t="s">
        <v>3412</v>
      </c>
      <c r="H214" s="849">
        <v>10</v>
      </c>
      <c r="I214" s="849">
        <v>333.31999999999994</v>
      </c>
      <c r="J214" s="832">
        <v>5.0003000300029994</v>
      </c>
      <c r="K214" s="832">
        <v>33.331999999999994</v>
      </c>
      <c r="L214" s="849">
        <v>2</v>
      </c>
      <c r="M214" s="849">
        <v>66.66</v>
      </c>
      <c r="N214" s="832">
        <v>1</v>
      </c>
      <c r="O214" s="832">
        <v>33.33</v>
      </c>
      <c r="P214" s="849"/>
      <c r="Q214" s="849"/>
      <c r="R214" s="837"/>
      <c r="S214" s="850"/>
    </row>
    <row r="215" spans="1:19" ht="14.4" customHeight="1" x14ac:dyDescent="0.3">
      <c r="A215" s="831" t="s">
        <v>566</v>
      </c>
      <c r="B215" s="832" t="s">
        <v>3362</v>
      </c>
      <c r="C215" s="832" t="s">
        <v>589</v>
      </c>
      <c r="D215" s="832" t="s">
        <v>1850</v>
      </c>
      <c r="E215" s="832" t="s">
        <v>3379</v>
      </c>
      <c r="F215" s="832" t="s">
        <v>3411</v>
      </c>
      <c r="G215" s="832" t="s">
        <v>3413</v>
      </c>
      <c r="H215" s="849">
        <v>266</v>
      </c>
      <c r="I215" s="849">
        <v>8866.66</v>
      </c>
      <c r="J215" s="832">
        <v>0.70556957411947629</v>
      </c>
      <c r="K215" s="832">
        <v>33.333308270676689</v>
      </c>
      <c r="L215" s="849">
        <v>377</v>
      </c>
      <c r="M215" s="849">
        <v>12566.67</v>
      </c>
      <c r="N215" s="832">
        <v>1</v>
      </c>
      <c r="O215" s="832">
        <v>33.333342175066313</v>
      </c>
      <c r="P215" s="849">
        <v>441</v>
      </c>
      <c r="Q215" s="849">
        <v>14700.01</v>
      </c>
      <c r="R215" s="837">
        <v>1.1697617586838835</v>
      </c>
      <c r="S215" s="850">
        <v>33.333356009070293</v>
      </c>
    </row>
    <row r="216" spans="1:19" ht="14.4" customHeight="1" x14ac:dyDescent="0.3">
      <c r="A216" s="831" t="s">
        <v>566</v>
      </c>
      <c r="B216" s="832" t="s">
        <v>3362</v>
      </c>
      <c r="C216" s="832" t="s">
        <v>589</v>
      </c>
      <c r="D216" s="832" t="s">
        <v>1850</v>
      </c>
      <c r="E216" s="832" t="s">
        <v>3379</v>
      </c>
      <c r="F216" s="832" t="s">
        <v>3414</v>
      </c>
      <c r="G216" s="832" t="s">
        <v>3415</v>
      </c>
      <c r="H216" s="849">
        <v>83</v>
      </c>
      <c r="I216" s="849">
        <v>20833</v>
      </c>
      <c r="J216" s="832">
        <v>1.3833333333333333</v>
      </c>
      <c r="K216" s="832">
        <v>251</v>
      </c>
      <c r="L216" s="849">
        <v>60</v>
      </c>
      <c r="M216" s="849">
        <v>15060</v>
      </c>
      <c r="N216" s="832">
        <v>1</v>
      </c>
      <c r="O216" s="832">
        <v>251</v>
      </c>
      <c r="P216" s="849">
        <v>82</v>
      </c>
      <c r="Q216" s="849">
        <v>20664</v>
      </c>
      <c r="R216" s="837">
        <v>1.3721115537848605</v>
      </c>
      <c r="S216" s="850">
        <v>252</v>
      </c>
    </row>
    <row r="217" spans="1:19" ht="14.4" customHeight="1" x14ac:dyDescent="0.3">
      <c r="A217" s="831" t="s">
        <v>566</v>
      </c>
      <c r="B217" s="832" t="s">
        <v>3362</v>
      </c>
      <c r="C217" s="832" t="s">
        <v>589</v>
      </c>
      <c r="D217" s="832" t="s">
        <v>1850</v>
      </c>
      <c r="E217" s="832" t="s">
        <v>3379</v>
      </c>
      <c r="F217" s="832" t="s">
        <v>3414</v>
      </c>
      <c r="G217" s="832" t="s">
        <v>3416</v>
      </c>
      <c r="H217" s="849">
        <v>14</v>
      </c>
      <c r="I217" s="849">
        <v>3514</v>
      </c>
      <c r="J217" s="832">
        <v>2</v>
      </c>
      <c r="K217" s="832">
        <v>251</v>
      </c>
      <c r="L217" s="849">
        <v>7</v>
      </c>
      <c r="M217" s="849">
        <v>1757</v>
      </c>
      <c r="N217" s="832">
        <v>1</v>
      </c>
      <c r="O217" s="832">
        <v>251</v>
      </c>
      <c r="P217" s="849">
        <v>2</v>
      </c>
      <c r="Q217" s="849">
        <v>504</v>
      </c>
      <c r="R217" s="837">
        <v>0.28685258964143429</v>
      </c>
      <c r="S217" s="850">
        <v>252</v>
      </c>
    </row>
    <row r="218" spans="1:19" ht="14.4" customHeight="1" x14ac:dyDescent="0.3">
      <c r="A218" s="831" t="s">
        <v>566</v>
      </c>
      <c r="B218" s="832" t="s">
        <v>3362</v>
      </c>
      <c r="C218" s="832" t="s">
        <v>589</v>
      </c>
      <c r="D218" s="832" t="s">
        <v>1850</v>
      </c>
      <c r="E218" s="832" t="s">
        <v>3379</v>
      </c>
      <c r="F218" s="832" t="s">
        <v>3422</v>
      </c>
      <c r="G218" s="832" t="s">
        <v>3423</v>
      </c>
      <c r="H218" s="849">
        <v>1</v>
      </c>
      <c r="I218" s="849">
        <v>86</v>
      </c>
      <c r="J218" s="832"/>
      <c r="K218" s="832">
        <v>86</v>
      </c>
      <c r="L218" s="849"/>
      <c r="M218" s="849"/>
      <c r="N218" s="832"/>
      <c r="O218" s="832"/>
      <c r="P218" s="849"/>
      <c r="Q218" s="849"/>
      <c r="R218" s="837"/>
      <c r="S218" s="850"/>
    </row>
    <row r="219" spans="1:19" ht="14.4" customHeight="1" x14ac:dyDescent="0.3">
      <c r="A219" s="831" t="s">
        <v>566</v>
      </c>
      <c r="B219" s="832" t="s">
        <v>3362</v>
      </c>
      <c r="C219" s="832" t="s">
        <v>589</v>
      </c>
      <c r="D219" s="832" t="s">
        <v>1850</v>
      </c>
      <c r="E219" s="832" t="s">
        <v>3379</v>
      </c>
      <c r="F219" s="832" t="s">
        <v>3433</v>
      </c>
      <c r="G219" s="832" t="s">
        <v>3434</v>
      </c>
      <c r="H219" s="849"/>
      <c r="I219" s="849"/>
      <c r="J219" s="832"/>
      <c r="K219" s="832"/>
      <c r="L219" s="849">
        <v>1</v>
      </c>
      <c r="M219" s="849">
        <v>183</v>
      </c>
      <c r="N219" s="832">
        <v>1</v>
      </c>
      <c r="O219" s="832">
        <v>183</v>
      </c>
      <c r="P219" s="849"/>
      <c r="Q219" s="849"/>
      <c r="R219" s="837"/>
      <c r="S219" s="850"/>
    </row>
    <row r="220" spans="1:19" ht="14.4" customHeight="1" x14ac:dyDescent="0.3">
      <c r="A220" s="831" t="s">
        <v>566</v>
      </c>
      <c r="B220" s="832" t="s">
        <v>3362</v>
      </c>
      <c r="C220" s="832" t="s">
        <v>589</v>
      </c>
      <c r="D220" s="832" t="s">
        <v>1850</v>
      </c>
      <c r="E220" s="832" t="s">
        <v>3379</v>
      </c>
      <c r="F220" s="832" t="s">
        <v>3433</v>
      </c>
      <c r="G220" s="832" t="s">
        <v>3435</v>
      </c>
      <c r="H220" s="849">
        <v>1</v>
      </c>
      <c r="I220" s="849">
        <v>183</v>
      </c>
      <c r="J220" s="832"/>
      <c r="K220" s="832">
        <v>183</v>
      </c>
      <c r="L220" s="849"/>
      <c r="M220" s="849"/>
      <c r="N220" s="832"/>
      <c r="O220" s="832"/>
      <c r="P220" s="849">
        <v>3</v>
      </c>
      <c r="Q220" s="849">
        <v>1125</v>
      </c>
      <c r="R220" s="837"/>
      <c r="S220" s="850">
        <v>375</v>
      </c>
    </row>
    <row r="221" spans="1:19" ht="14.4" customHeight="1" x14ac:dyDescent="0.3">
      <c r="A221" s="831" t="s">
        <v>566</v>
      </c>
      <c r="B221" s="832" t="s">
        <v>3362</v>
      </c>
      <c r="C221" s="832" t="s">
        <v>589</v>
      </c>
      <c r="D221" s="832" t="s">
        <v>1850</v>
      </c>
      <c r="E221" s="832" t="s">
        <v>3379</v>
      </c>
      <c r="F221" s="832" t="s">
        <v>3436</v>
      </c>
      <c r="G221" s="832" t="s">
        <v>3437</v>
      </c>
      <c r="H221" s="849">
        <v>1</v>
      </c>
      <c r="I221" s="849">
        <v>648</v>
      </c>
      <c r="J221" s="832"/>
      <c r="K221" s="832">
        <v>648</v>
      </c>
      <c r="L221" s="849"/>
      <c r="M221" s="849"/>
      <c r="N221" s="832"/>
      <c r="O221" s="832"/>
      <c r="P221" s="849"/>
      <c r="Q221" s="849"/>
      <c r="R221" s="837"/>
      <c r="S221" s="850"/>
    </row>
    <row r="222" spans="1:19" ht="14.4" customHeight="1" x14ac:dyDescent="0.3">
      <c r="A222" s="831" t="s">
        <v>566</v>
      </c>
      <c r="B222" s="832" t="s">
        <v>3362</v>
      </c>
      <c r="C222" s="832" t="s">
        <v>589</v>
      </c>
      <c r="D222" s="832" t="s">
        <v>1850</v>
      </c>
      <c r="E222" s="832" t="s">
        <v>3379</v>
      </c>
      <c r="F222" s="832" t="s">
        <v>3438</v>
      </c>
      <c r="G222" s="832" t="s">
        <v>3440</v>
      </c>
      <c r="H222" s="849">
        <v>41</v>
      </c>
      <c r="I222" s="849">
        <v>15252</v>
      </c>
      <c r="J222" s="832">
        <v>0.48678667177326695</v>
      </c>
      <c r="K222" s="832">
        <v>372</v>
      </c>
      <c r="L222" s="849">
        <v>84</v>
      </c>
      <c r="M222" s="849">
        <v>31332</v>
      </c>
      <c r="N222" s="832">
        <v>1</v>
      </c>
      <c r="O222" s="832">
        <v>373</v>
      </c>
      <c r="P222" s="849">
        <v>149</v>
      </c>
      <c r="Q222" s="849">
        <v>55726</v>
      </c>
      <c r="R222" s="837">
        <v>1.7785650453210775</v>
      </c>
      <c r="S222" s="850">
        <v>374</v>
      </c>
    </row>
    <row r="223" spans="1:19" ht="14.4" customHeight="1" x14ac:dyDescent="0.3">
      <c r="A223" s="831" t="s">
        <v>566</v>
      </c>
      <c r="B223" s="832" t="s">
        <v>3362</v>
      </c>
      <c r="C223" s="832" t="s">
        <v>589</v>
      </c>
      <c r="D223" s="832" t="s">
        <v>1851</v>
      </c>
      <c r="E223" s="832" t="s">
        <v>3363</v>
      </c>
      <c r="F223" s="832" t="s">
        <v>3364</v>
      </c>
      <c r="G223" s="832" t="s">
        <v>3365</v>
      </c>
      <c r="H223" s="849"/>
      <c r="I223" s="849"/>
      <c r="J223" s="832"/>
      <c r="K223" s="832"/>
      <c r="L223" s="849"/>
      <c r="M223" s="849"/>
      <c r="N223" s="832"/>
      <c r="O223" s="832"/>
      <c r="P223" s="849">
        <v>0.30000000000000004</v>
      </c>
      <c r="Q223" s="849">
        <v>20.91</v>
      </c>
      <c r="R223" s="837"/>
      <c r="S223" s="850">
        <v>69.699999999999989</v>
      </c>
    </row>
    <row r="224" spans="1:19" ht="14.4" customHeight="1" x14ac:dyDescent="0.3">
      <c r="A224" s="831" t="s">
        <v>566</v>
      </c>
      <c r="B224" s="832" t="s">
        <v>3362</v>
      </c>
      <c r="C224" s="832" t="s">
        <v>589</v>
      </c>
      <c r="D224" s="832" t="s">
        <v>1851</v>
      </c>
      <c r="E224" s="832" t="s">
        <v>3363</v>
      </c>
      <c r="F224" s="832" t="s">
        <v>3377</v>
      </c>
      <c r="G224" s="832" t="s">
        <v>3378</v>
      </c>
      <c r="H224" s="849">
        <v>4</v>
      </c>
      <c r="I224" s="849">
        <v>11974</v>
      </c>
      <c r="J224" s="832"/>
      <c r="K224" s="832">
        <v>2993.5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566</v>
      </c>
      <c r="B225" s="832" t="s">
        <v>3362</v>
      </c>
      <c r="C225" s="832" t="s">
        <v>589</v>
      </c>
      <c r="D225" s="832" t="s">
        <v>1851</v>
      </c>
      <c r="E225" s="832" t="s">
        <v>3379</v>
      </c>
      <c r="F225" s="832" t="s">
        <v>3382</v>
      </c>
      <c r="G225" s="832" t="s">
        <v>3383</v>
      </c>
      <c r="H225" s="849">
        <v>4</v>
      </c>
      <c r="I225" s="849">
        <v>148</v>
      </c>
      <c r="J225" s="832">
        <v>0.5714285714285714</v>
      </c>
      <c r="K225" s="832">
        <v>37</v>
      </c>
      <c r="L225" s="849">
        <v>7</v>
      </c>
      <c r="M225" s="849">
        <v>259</v>
      </c>
      <c r="N225" s="832">
        <v>1</v>
      </c>
      <c r="O225" s="832">
        <v>37</v>
      </c>
      <c r="P225" s="849">
        <v>3</v>
      </c>
      <c r="Q225" s="849">
        <v>111</v>
      </c>
      <c r="R225" s="837">
        <v>0.42857142857142855</v>
      </c>
      <c r="S225" s="850">
        <v>37</v>
      </c>
    </row>
    <row r="226" spans="1:19" ht="14.4" customHeight="1" x14ac:dyDescent="0.3">
      <c r="A226" s="831" t="s">
        <v>566</v>
      </c>
      <c r="B226" s="832" t="s">
        <v>3362</v>
      </c>
      <c r="C226" s="832" t="s">
        <v>589</v>
      </c>
      <c r="D226" s="832" t="s">
        <v>1851</v>
      </c>
      <c r="E226" s="832" t="s">
        <v>3379</v>
      </c>
      <c r="F226" s="832" t="s">
        <v>3397</v>
      </c>
      <c r="G226" s="832" t="s">
        <v>3398</v>
      </c>
      <c r="H226" s="849">
        <v>1</v>
      </c>
      <c r="I226" s="849">
        <v>126</v>
      </c>
      <c r="J226" s="832"/>
      <c r="K226" s="832">
        <v>126</v>
      </c>
      <c r="L226" s="849"/>
      <c r="M226" s="849"/>
      <c r="N226" s="832"/>
      <c r="O226" s="832"/>
      <c r="P226" s="849"/>
      <c r="Q226" s="849"/>
      <c r="R226" s="837"/>
      <c r="S226" s="850"/>
    </row>
    <row r="227" spans="1:19" ht="14.4" customHeight="1" x14ac:dyDescent="0.3">
      <c r="A227" s="831" t="s">
        <v>566</v>
      </c>
      <c r="B227" s="832" t="s">
        <v>3362</v>
      </c>
      <c r="C227" s="832" t="s">
        <v>589</v>
      </c>
      <c r="D227" s="832" t="s">
        <v>1851</v>
      </c>
      <c r="E227" s="832" t="s">
        <v>3379</v>
      </c>
      <c r="F227" s="832" t="s">
        <v>3397</v>
      </c>
      <c r="G227" s="832" t="s">
        <v>3399</v>
      </c>
      <c r="H227" s="849"/>
      <c r="I227" s="849"/>
      <c r="J227" s="832"/>
      <c r="K227" s="832"/>
      <c r="L227" s="849">
        <v>2</v>
      </c>
      <c r="M227" s="849">
        <v>252</v>
      </c>
      <c r="N227" s="832">
        <v>1</v>
      </c>
      <c r="O227" s="832">
        <v>126</v>
      </c>
      <c r="P227" s="849"/>
      <c r="Q227" s="849"/>
      <c r="R227" s="837"/>
      <c r="S227" s="850"/>
    </row>
    <row r="228" spans="1:19" ht="14.4" customHeight="1" x14ac:dyDescent="0.3">
      <c r="A228" s="831" t="s">
        <v>566</v>
      </c>
      <c r="B228" s="832" t="s">
        <v>3362</v>
      </c>
      <c r="C228" s="832" t="s">
        <v>589</v>
      </c>
      <c r="D228" s="832" t="s">
        <v>1851</v>
      </c>
      <c r="E228" s="832" t="s">
        <v>3379</v>
      </c>
      <c r="F228" s="832" t="s">
        <v>3411</v>
      </c>
      <c r="G228" s="832" t="s">
        <v>3412</v>
      </c>
      <c r="H228" s="849"/>
      <c r="I228" s="849"/>
      <c r="J228" s="832"/>
      <c r="K228" s="832"/>
      <c r="L228" s="849">
        <v>2</v>
      </c>
      <c r="M228" s="849">
        <v>66.67</v>
      </c>
      <c r="N228" s="832">
        <v>1</v>
      </c>
      <c r="O228" s="832">
        <v>33.335000000000001</v>
      </c>
      <c r="P228" s="849"/>
      <c r="Q228" s="849"/>
      <c r="R228" s="837"/>
      <c r="S228" s="850"/>
    </row>
    <row r="229" spans="1:19" ht="14.4" customHeight="1" x14ac:dyDescent="0.3">
      <c r="A229" s="831" t="s">
        <v>566</v>
      </c>
      <c r="B229" s="832" t="s">
        <v>3362</v>
      </c>
      <c r="C229" s="832" t="s">
        <v>589</v>
      </c>
      <c r="D229" s="832" t="s">
        <v>1851</v>
      </c>
      <c r="E229" s="832" t="s">
        <v>3379</v>
      </c>
      <c r="F229" s="832" t="s">
        <v>3427</v>
      </c>
      <c r="G229" s="832" t="s">
        <v>3428</v>
      </c>
      <c r="H229" s="849">
        <v>1</v>
      </c>
      <c r="I229" s="849">
        <v>131</v>
      </c>
      <c r="J229" s="832"/>
      <c r="K229" s="832">
        <v>131</v>
      </c>
      <c r="L229" s="849"/>
      <c r="M229" s="849"/>
      <c r="N229" s="832"/>
      <c r="O229" s="832"/>
      <c r="P229" s="849"/>
      <c r="Q229" s="849"/>
      <c r="R229" s="837"/>
      <c r="S229" s="850"/>
    </row>
    <row r="230" spans="1:19" ht="14.4" customHeight="1" x14ac:dyDescent="0.3">
      <c r="A230" s="831" t="s">
        <v>566</v>
      </c>
      <c r="B230" s="832" t="s">
        <v>3362</v>
      </c>
      <c r="C230" s="832" t="s">
        <v>589</v>
      </c>
      <c r="D230" s="832" t="s">
        <v>3359</v>
      </c>
      <c r="E230" s="832" t="s">
        <v>3379</v>
      </c>
      <c r="F230" s="832" t="s">
        <v>3382</v>
      </c>
      <c r="G230" s="832" t="s">
        <v>3383</v>
      </c>
      <c r="H230" s="849"/>
      <c r="I230" s="849"/>
      <c r="J230" s="832"/>
      <c r="K230" s="832"/>
      <c r="L230" s="849">
        <v>1</v>
      </c>
      <c r="M230" s="849">
        <v>37</v>
      </c>
      <c r="N230" s="832">
        <v>1</v>
      </c>
      <c r="O230" s="832">
        <v>37</v>
      </c>
      <c r="P230" s="849">
        <v>2</v>
      </c>
      <c r="Q230" s="849">
        <v>74</v>
      </c>
      <c r="R230" s="837">
        <v>2</v>
      </c>
      <c r="S230" s="850">
        <v>37</v>
      </c>
    </row>
    <row r="231" spans="1:19" ht="14.4" customHeight="1" x14ac:dyDescent="0.3">
      <c r="A231" s="831" t="s">
        <v>566</v>
      </c>
      <c r="B231" s="832" t="s">
        <v>3362</v>
      </c>
      <c r="C231" s="832" t="s">
        <v>589</v>
      </c>
      <c r="D231" s="832" t="s">
        <v>3359</v>
      </c>
      <c r="E231" s="832" t="s">
        <v>3379</v>
      </c>
      <c r="F231" s="832" t="s">
        <v>3411</v>
      </c>
      <c r="G231" s="832" t="s">
        <v>3412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33.33</v>
      </c>
      <c r="R231" s="837"/>
      <c r="S231" s="850">
        <v>33.33</v>
      </c>
    </row>
    <row r="232" spans="1:19" ht="14.4" customHeight="1" x14ac:dyDescent="0.3">
      <c r="A232" s="831" t="s">
        <v>566</v>
      </c>
      <c r="B232" s="832" t="s">
        <v>3362</v>
      </c>
      <c r="C232" s="832" t="s">
        <v>589</v>
      </c>
      <c r="D232" s="832" t="s">
        <v>3359</v>
      </c>
      <c r="E232" s="832" t="s">
        <v>3379</v>
      </c>
      <c r="F232" s="832" t="s">
        <v>3411</v>
      </c>
      <c r="G232" s="832" t="s">
        <v>3413</v>
      </c>
      <c r="H232" s="849"/>
      <c r="I232" s="849"/>
      <c r="J232" s="832"/>
      <c r="K232" s="832"/>
      <c r="L232" s="849">
        <v>1</v>
      </c>
      <c r="M232" s="849">
        <v>33.33</v>
      </c>
      <c r="N232" s="832">
        <v>1</v>
      </c>
      <c r="O232" s="832">
        <v>33.33</v>
      </c>
      <c r="P232" s="849"/>
      <c r="Q232" s="849"/>
      <c r="R232" s="837"/>
      <c r="S232" s="850"/>
    </row>
    <row r="233" spans="1:19" ht="14.4" customHeight="1" x14ac:dyDescent="0.3">
      <c r="A233" s="831" t="s">
        <v>566</v>
      </c>
      <c r="B233" s="832" t="s">
        <v>3362</v>
      </c>
      <c r="C233" s="832" t="s">
        <v>589</v>
      </c>
      <c r="D233" s="832" t="s">
        <v>3359</v>
      </c>
      <c r="E233" s="832" t="s">
        <v>3379</v>
      </c>
      <c r="F233" s="832" t="s">
        <v>3438</v>
      </c>
      <c r="G233" s="832" t="s">
        <v>3439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374</v>
      </c>
      <c r="R233" s="837"/>
      <c r="S233" s="850">
        <v>374</v>
      </c>
    </row>
    <row r="234" spans="1:19" ht="14.4" customHeight="1" x14ac:dyDescent="0.3">
      <c r="A234" s="831" t="s">
        <v>566</v>
      </c>
      <c r="B234" s="832" t="s">
        <v>3362</v>
      </c>
      <c r="C234" s="832" t="s">
        <v>589</v>
      </c>
      <c r="D234" s="832" t="s">
        <v>3359</v>
      </c>
      <c r="E234" s="832" t="s">
        <v>3379</v>
      </c>
      <c r="F234" s="832" t="s">
        <v>3438</v>
      </c>
      <c r="G234" s="832" t="s">
        <v>3440</v>
      </c>
      <c r="H234" s="849"/>
      <c r="I234" s="849"/>
      <c r="J234" s="832"/>
      <c r="K234" s="832"/>
      <c r="L234" s="849">
        <v>1</v>
      </c>
      <c r="M234" s="849">
        <v>373</v>
      </c>
      <c r="N234" s="832">
        <v>1</v>
      </c>
      <c r="O234" s="832">
        <v>373</v>
      </c>
      <c r="P234" s="849"/>
      <c r="Q234" s="849"/>
      <c r="R234" s="837"/>
      <c r="S234" s="850"/>
    </row>
    <row r="235" spans="1:19" ht="14.4" customHeight="1" x14ac:dyDescent="0.3">
      <c r="A235" s="831" t="s">
        <v>566</v>
      </c>
      <c r="B235" s="832" t="s">
        <v>3362</v>
      </c>
      <c r="C235" s="832" t="s">
        <v>589</v>
      </c>
      <c r="D235" s="832" t="s">
        <v>3360</v>
      </c>
      <c r="E235" s="832" t="s">
        <v>3379</v>
      </c>
      <c r="F235" s="832" t="s">
        <v>3397</v>
      </c>
      <c r="G235" s="832" t="s">
        <v>3398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127</v>
      </c>
      <c r="R235" s="837"/>
      <c r="S235" s="850">
        <v>127</v>
      </c>
    </row>
    <row r="236" spans="1:19" ht="14.4" customHeight="1" x14ac:dyDescent="0.3">
      <c r="A236" s="831" t="s">
        <v>566</v>
      </c>
      <c r="B236" s="832" t="s">
        <v>3362</v>
      </c>
      <c r="C236" s="832" t="s">
        <v>589</v>
      </c>
      <c r="D236" s="832" t="s">
        <v>3360</v>
      </c>
      <c r="E236" s="832" t="s">
        <v>3379</v>
      </c>
      <c r="F236" s="832" t="s">
        <v>3411</v>
      </c>
      <c r="G236" s="832" t="s">
        <v>3412</v>
      </c>
      <c r="H236" s="849">
        <v>1</v>
      </c>
      <c r="I236" s="849">
        <v>33.33</v>
      </c>
      <c r="J236" s="832"/>
      <c r="K236" s="832">
        <v>33.33</v>
      </c>
      <c r="L236" s="849"/>
      <c r="M236" s="849"/>
      <c r="N236" s="832"/>
      <c r="O236" s="832"/>
      <c r="P236" s="849">
        <v>1</v>
      </c>
      <c r="Q236" s="849">
        <v>33.33</v>
      </c>
      <c r="R236" s="837"/>
      <c r="S236" s="850">
        <v>33.33</v>
      </c>
    </row>
    <row r="237" spans="1:19" ht="14.4" customHeight="1" x14ac:dyDescent="0.3">
      <c r="A237" s="831" t="s">
        <v>566</v>
      </c>
      <c r="B237" s="832" t="s">
        <v>3362</v>
      </c>
      <c r="C237" s="832" t="s">
        <v>589</v>
      </c>
      <c r="D237" s="832" t="s">
        <v>3360</v>
      </c>
      <c r="E237" s="832" t="s">
        <v>3379</v>
      </c>
      <c r="F237" s="832" t="s">
        <v>3411</v>
      </c>
      <c r="G237" s="832" t="s">
        <v>3413</v>
      </c>
      <c r="H237" s="849">
        <v>21</v>
      </c>
      <c r="I237" s="849">
        <v>700.01</v>
      </c>
      <c r="J237" s="832">
        <v>1.1667027783796395</v>
      </c>
      <c r="K237" s="832">
        <v>33.333809523809521</v>
      </c>
      <c r="L237" s="849">
        <v>18</v>
      </c>
      <c r="M237" s="849">
        <v>599.99</v>
      </c>
      <c r="N237" s="832">
        <v>1</v>
      </c>
      <c r="O237" s="832">
        <v>33.332777777777778</v>
      </c>
      <c r="P237" s="849">
        <v>18</v>
      </c>
      <c r="Q237" s="849">
        <v>600</v>
      </c>
      <c r="R237" s="837">
        <v>1.000016666944449</v>
      </c>
      <c r="S237" s="850">
        <v>33.333333333333336</v>
      </c>
    </row>
    <row r="238" spans="1:19" ht="14.4" customHeight="1" x14ac:dyDescent="0.3">
      <c r="A238" s="831" t="s">
        <v>566</v>
      </c>
      <c r="B238" s="832" t="s">
        <v>3362</v>
      </c>
      <c r="C238" s="832" t="s">
        <v>589</v>
      </c>
      <c r="D238" s="832" t="s">
        <v>3360</v>
      </c>
      <c r="E238" s="832" t="s">
        <v>3379</v>
      </c>
      <c r="F238" s="832" t="s">
        <v>3414</v>
      </c>
      <c r="G238" s="832" t="s">
        <v>3415</v>
      </c>
      <c r="H238" s="849">
        <v>2</v>
      </c>
      <c r="I238" s="849">
        <v>502</v>
      </c>
      <c r="J238" s="832"/>
      <c r="K238" s="832">
        <v>251</v>
      </c>
      <c r="L238" s="849"/>
      <c r="M238" s="849"/>
      <c r="N238" s="832"/>
      <c r="O238" s="832"/>
      <c r="P238" s="849">
        <v>1</v>
      </c>
      <c r="Q238" s="849">
        <v>252</v>
      </c>
      <c r="R238" s="837"/>
      <c r="S238" s="850">
        <v>252</v>
      </c>
    </row>
    <row r="239" spans="1:19" ht="14.4" customHeight="1" x14ac:dyDescent="0.3">
      <c r="A239" s="831" t="s">
        <v>566</v>
      </c>
      <c r="B239" s="832" t="s">
        <v>3362</v>
      </c>
      <c r="C239" s="832" t="s">
        <v>589</v>
      </c>
      <c r="D239" s="832" t="s">
        <v>3360</v>
      </c>
      <c r="E239" s="832" t="s">
        <v>3379</v>
      </c>
      <c r="F239" s="832" t="s">
        <v>3414</v>
      </c>
      <c r="G239" s="832" t="s">
        <v>3416</v>
      </c>
      <c r="H239" s="849"/>
      <c r="I239" s="849"/>
      <c r="J239" s="832"/>
      <c r="K239" s="832"/>
      <c r="L239" s="849"/>
      <c r="M239" s="849"/>
      <c r="N239" s="832"/>
      <c r="O239" s="832"/>
      <c r="P239" s="849">
        <v>2</v>
      </c>
      <c r="Q239" s="849">
        <v>504</v>
      </c>
      <c r="R239" s="837"/>
      <c r="S239" s="850">
        <v>252</v>
      </c>
    </row>
    <row r="240" spans="1:19" ht="14.4" customHeight="1" x14ac:dyDescent="0.3">
      <c r="A240" s="831" t="s">
        <v>566</v>
      </c>
      <c r="B240" s="832" t="s">
        <v>3362</v>
      </c>
      <c r="C240" s="832" t="s">
        <v>589</v>
      </c>
      <c r="D240" s="832" t="s">
        <v>3360</v>
      </c>
      <c r="E240" s="832" t="s">
        <v>3379</v>
      </c>
      <c r="F240" s="832" t="s">
        <v>3438</v>
      </c>
      <c r="G240" s="832" t="s">
        <v>3439</v>
      </c>
      <c r="H240" s="849">
        <v>1</v>
      </c>
      <c r="I240" s="849">
        <v>372</v>
      </c>
      <c r="J240" s="832"/>
      <c r="K240" s="832">
        <v>372</v>
      </c>
      <c r="L240" s="849"/>
      <c r="M240" s="849"/>
      <c r="N240" s="832"/>
      <c r="O240" s="832"/>
      <c r="P240" s="849">
        <v>1</v>
      </c>
      <c r="Q240" s="849">
        <v>374</v>
      </c>
      <c r="R240" s="837"/>
      <c r="S240" s="850">
        <v>374</v>
      </c>
    </row>
    <row r="241" spans="1:19" ht="14.4" customHeight="1" x14ac:dyDescent="0.3">
      <c r="A241" s="831" t="s">
        <v>566</v>
      </c>
      <c r="B241" s="832" t="s">
        <v>3362</v>
      </c>
      <c r="C241" s="832" t="s">
        <v>589</v>
      </c>
      <c r="D241" s="832" t="s">
        <v>3360</v>
      </c>
      <c r="E241" s="832" t="s">
        <v>3379</v>
      </c>
      <c r="F241" s="832" t="s">
        <v>3438</v>
      </c>
      <c r="G241" s="832" t="s">
        <v>3440</v>
      </c>
      <c r="H241" s="849">
        <v>24</v>
      </c>
      <c r="I241" s="849">
        <v>8928</v>
      </c>
      <c r="J241" s="832">
        <v>1.2597714124453223</v>
      </c>
      <c r="K241" s="832">
        <v>372</v>
      </c>
      <c r="L241" s="849">
        <v>19</v>
      </c>
      <c r="M241" s="849">
        <v>7087</v>
      </c>
      <c r="N241" s="832">
        <v>1</v>
      </c>
      <c r="O241" s="832">
        <v>373</v>
      </c>
      <c r="P241" s="849">
        <v>18</v>
      </c>
      <c r="Q241" s="849">
        <v>6732</v>
      </c>
      <c r="R241" s="837">
        <v>0.94990828277127137</v>
      </c>
      <c r="S241" s="850">
        <v>374</v>
      </c>
    </row>
    <row r="242" spans="1:19" ht="14.4" customHeight="1" x14ac:dyDescent="0.3">
      <c r="A242" s="831" t="s">
        <v>566</v>
      </c>
      <c r="B242" s="832" t="s">
        <v>3362</v>
      </c>
      <c r="C242" s="832" t="s">
        <v>589</v>
      </c>
      <c r="D242" s="832" t="s">
        <v>1853</v>
      </c>
      <c r="E242" s="832" t="s">
        <v>3363</v>
      </c>
      <c r="F242" s="832" t="s">
        <v>3364</v>
      </c>
      <c r="G242" s="832" t="s">
        <v>3365</v>
      </c>
      <c r="H242" s="849"/>
      <c r="I242" s="849"/>
      <c r="J242" s="832"/>
      <c r="K242" s="832"/>
      <c r="L242" s="849"/>
      <c r="M242" s="849"/>
      <c r="N242" s="832"/>
      <c r="O242" s="832"/>
      <c r="P242" s="849">
        <v>0.5</v>
      </c>
      <c r="Q242" s="849">
        <v>34.85</v>
      </c>
      <c r="R242" s="837"/>
      <c r="S242" s="850">
        <v>69.7</v>
      </c>
    </row>
    <row r="243" spans="1:19" ht="14.4" customHeight="1" x14ac:dyDescent="0.3">
      <c r="A243" s="831" t="s">
        <v>566</v>
      </c>
      <c r="B243" s="832" t="s">
        <v>3362</v>
      </c>
      <c r="C243" s="832" t="s">
        <v>589</v>
      </c>
      <c r="D243" s="832" t="s">
        <v>1853</v>
      </c>
      <c r="E243" s="832" t="s">
        <v>3363</v>
      </c>
      <c r="F243" s="832" t="s">
        <v>3367</v>
      </c>
      <c r="G243" s="832" t="s">
        <v>3368</v>
      </c>
      <c r="H243" s="849"/>
      <c r="I243" s="849"/>
      <c r="J243" s="832"/>
      <c r="K243" s="832"/>
      <c r="L243" s="849"/>
      <c r="M243" s="849"/>
      <c r="N243" s="832"/>
      <c r="O243" s="832"/>
      <c r="P243" s="849">
        <v>0.9</v>
      </c>
      <c r="Q243" s="849">
        <v>256.57</v>
      </c>
      <c r="R243" s="837"/>
      <c r="S243" s="850">
        <v>285.07777777777778</v>
      </c>
    </row>
    <row r="244" spans="1:19" ht="14.4" customHeight="1" x14ac:dyDescent="0.3">
      <c r="A244" s="831" t="s">
        <v>566</v>
      </c>
      <c r="B244" s="832" t="s">
        <v>3362</v>
      </c>
      <c r="C244" s="832" t="s">
        <v>589</v>
      </c>
      <c r="D244" s="832" t="s">
        <v>1853</v>
      </c>
      <c r="E244" s="832" t="s">
        <v>3363</v>
      </c>
      <c r="F244" s="832" t="s">
        <v>3370</v>
      </c>
      <c r="G244" s="832" t="s">
        <v>648</v>
      </c>
      <c r="H244" s="849"/>
      <c r="I244" s="849"/>
      <c r="J244" s="832"/>
      <c r="K244" s="832"/>
      <c r="L244" s="849"/>
      <c r="M244" s="849"/>
      <c r="N244" s="832"/>
      <c r="O244" s="832"/>
      <c r="P244" s="849">
        <v>0.2</v>
      </c>
      <c r="Q244" s="849">
        <v>15.74</v>
      </c>
      <c r="R244" s="837"/>
      <c r="S244" s="850">
        <v>78.7</v>
      </c>
    </row>
    <row r="245" spans="1:19" ht="14.4" customHeight="1" x14ac:dyDescent="0.3">
      <c r="A245" s="831" t="s">
        <v>566</v>
      </c>
      <c r="B245" s="832" t="s">
        <v>3362</v>
      </c>
      <c r="C245" s="832" t="s">
        <v>589</v>
      </c>
      <c r="D245" s="832" t="s">
        <v>1853</v>
      </c>
      <c r="E245" s="832" t="s">
        <v>3379</v>
      </c>
      <c r="F245" s="832" t="s">
        <v>3380</v>
      </c>
      <c r="G245" s="832" t="s">
        <v>3381</v>
      </c>
      <c r="H245" s="849">
        <v>1</v>
      </c>
      <c r="I245" s="849">
        <v>83</v>
      </c>
      <c r="J245" s="832"/>
      <c r="K245" s="832">
        <v>83</v>
      </c>
      <c r="L245" s="849"/>
      <c r="M245" s="849"/>
      <c r="N245" s="832"/>
      <c r="O245" s="832"/>
      <c r="P245" s="849">
        <v>4</v>
      </c>
      <c r="Q245" s="849">
        <v>332</v>
      </c>
      <c r="R245" s="837"/>
      <c r="S245" s="850">
        <v>83</v>
      </c>
    </row>
    <row r="246" spans="1:19" ht="14.4" customHeight="1" x14ac:dyDescent="0.3">
      <c r="A246" s="831" t="s">
        <v>566</v>
      </c>
      <c r="B246" s="832" t="s">
        <v>3362</v>
      </c>
      <c r="C246" s="832" t="s">
        <v>589</v>
      </c>
      <c r="D246" s="832" t="s">
        <v>1853</v>
      </c>
      <c r="E246" s="832" t="s">
        <v>3379</v>
      </c>
      <c r="F246" s="832" t="s">
        <v>3382</v>
      </c>
      <c r="G246" s="832" t="s">
        <v>3383</v>
      </c>
      <c r="H246" s="849">
        <v>11</v>
      </c>
      <c r="I246" s="849">
        <v>407</v>
      </c>
      <c r="J246" s="832"/>
      <c r="K246" s="832">
        <v>37</v>
      </c>
      <c r="L246" s="849"/>
      <c r="M246" s="849"/>
      <c r="N246" s="832"/>
      <c r="O246" s="832"/>
      <c r="P246" s="849">
        <v>5</v>
      </c>
      <c r="Q246" s="849">
        <v>185</v>
      </c>
      <c r="R246" s="837"/>
      <c r="S246" s="850">
        <v>37</v>
      </c>
    </row>
    <row r="247" spans="1:19" ht="14.4" customHeight="1" x14ac:dyDescent="0.3">
      <c r="A247" s="831" t="s">
        <v>566</v>
      </c>
      <c r="B247" s="832" t="s">
        <v>3362</v>
      </c>
      <c r="C247" s="832" t="s">
        <v>589</v>
      </c>
      <c r="D247" s="832" t="s">
        <v>1853</v>
      </c>
      <c r="E247" s="832" t="s">
        <v>3379</v>
      </c>
      <c r="F247" s="832" t="s">
        <v>3392</v>
      </c>
      <c r="G247" s="832" t="s">
        <v>3394</v>
      </c>
      <c r="H247" s="849"/>
      <c r="I247" s="849"/>
      <c r="J247" s="832"/>
      <c r="K247" s="832"/>
      <c r="L247" s="849"/>
      <c r="M247" s="849"/>
      <c r="N247" s="832"/>
      <c r="O247" s="832"/>
      <c r="P247" s="849">
        <v>1</v>
      </c>
      <c r="Q247" s="849">
        <v>130</v>
      </c>
      <c r="R247" s="837"/>
      <c r="S247" s="850">
        <v>130</v>
      </c>
    </row>
    <row r="248" spans="1:19" ht="14.4" customHeight="1" x14ac:dyDescent="0.3">
      <c r="A248" s="831" t="s">
        <v>566</v>
      </c>
      <c r="B248" s="832" t="s">
        <v>3362</v>
      </c>
      <c r="C248" s="832" t="s">
        <v>589</v>
      </c>
      <c r="D248" s="832" t="s">
        <v>1853</v>
      </c>
      <c r="E248" s="832" t="s">
        <v>3379</v>
      </c>
      <c r="F248" s="832" t="s">
        <v>3397</v>
      </c>
      <c r="G248" s="832" t="s">
        <v>3398</v>
      </c>
      <c r="H248" s="849">
        <v>152</v>
      </c>
      <c r="I248" s="849">
        <v>19152</v>
      </c>
      <c r="J248" s="832">
        <v>1.3944954128440368</v>
      </c>
      <c r="K248" s="832">
        <v>126</v>
      </c>
      <c r="L248" s="849">
        <v>109</v>
      </c>
      <c r="M248" s="849">
        <v>13734</v>
      </c>
      <c r="N248" s="832">
        <v>1</v>
      </c>
      <c r="O248" s="832">
        <v>126</v>
      </c>
      <c r="P248" s="849">
        <v>102</v>
      </c>
      <c r="Q248" s="849">
        <v>12954</v>
      </c>
      <c r="R248" s="837">
        <v>0.94320664045434688</v>
      </c>
      <c r="S248" s="850">
        <v>127</v>
      </c>
    </row>
    <row r="249" spans="1:19" ht="14.4" customHeight="1" x14ac:dyDescent="0.3">
      <c r="A249" s="831" t="s">
        <v>566</v>
      </c>
      <c r="B249" s="832" t="s">
        <v>3362</v>
      </c>
      <c r="C249" s="832" t="s">
        <v>589</v>
      </c>
      <c r="D249" s="832" t="s">
        <v>1853</v>
      </c>
      <c r="E249" s="832" t="s">
        <v>3379</v>
      </c>
      <c r="F249" s="832" t="s">
        <v>3397</v>
      </c>
      <c r="G249" s="832" t="s">
        <v>3399</v>
      </c>
      <c r="H249" s="849">
        <v>1</v>
      </c>
      <c r="I249" s="849">
        <v>126</v>
      </c>
      <c r="J249" s="832">
        <v>1</v>
      </c>
      <c r="K249" s="832">
        <v>126</v>
      </c>
      <c r="L249" s="849">
        <v>1</v>
      </c>
      <c r="M249" s="849">
        <v>126</v>
      </c>
      <c r="N249" s="832">
        <v>1</v>
      </c>
      <c r="O249" s="832">
        <v>126</v>
      </c>
      <c r="P249" s="849">
        <v>4</v>
      </c>
      <c r="Q249" s="849">
        <v>508</v>
      </c>
      <c r="R249" s="837">
        <v>4.0317460317460316</v>
      </c>
      <c r="S249" s="850">
        <v>127</v>
      </c>
    </row>
    <row r="250" spans="1:19" ht="14.4" customHeight="1" x14ac:dyDescent="0.3">
      <c r="A250" s="831" t="s">
        <v>566</v>
      </c>
      <c r="B250" s="832" t="s">
        <v>3362</v>
      </c>
      <c r="C250" s="832" t="s">
        <v>589</v>
      </c>
      <c r="D250" s="832" t="s">
        <v>1853</v>
      </c>
      <c r="E250" s="832" t="s">
        <v>3379</v>
      </c>
      <c r="F250" s="832" t="s">
        <v>3411</v>
      </c>
      <c r="G250" s="832" t="s">
        <v>3412</v>
      </c>
      <c r="H250" s="849">
        <v>5</v>
      </c>
      <c r="I250" s="849">
        <v>166.66</v>
      </c>
      <c r="J250" s="832">
        <v>2.5001500150015001</v>
      </c>
      <c r="K250" s="832">
        <v>33.332000000000001</v>
      </c>
      <c r="L250" s="849">
        <v>2</v>
      </c>
      <c r="M250" s="849">
        <v>66.66</v>
      </c>
      <c r="N250" s="832">
        <v>1</v>
      </c>
      <c r="O250" s="832">
        <v>33.33</v>
      </c>
      <c r="P250" s="849">
        <v>1</v>
      </c>
      <c r="Q250" s="849">
        <v>33.33</v>
      </c>
      <c r="R250" s="837">
        <v>0.5</v>
      </c>
      <c r="S250" s="850">
        <v>33.33</v>
      </c>
    </row>
    <row r="251" spans="1:19" ht="14.4" customHeight="1" x14ac:dyDescent="0.3">
      <c r="A251" s="831" t="s">
        <v>566</v>
      </c>
      <c r="B251" s="832" t="s">
        <v>3362</v>
      </c>
      <c r="C251" s="832" t="s">
        <v>589</v>
      </c>
      <c r="D251" s="832" t="s">
        <v>1853</v>
      </c>
      <c r="E251" s="832" t="s">
        <v>3379</v>
      </c>
      <c r="F251" s="832" t="s">
        <v>3411</v>
      </c>
      <c r="G251" s="832" t="s">
        <v>3413</v>
      </c>
      <c r="H251" s="849">
        <v>353</v>
      </c>
      <c r="I251" s="849">
        <v>11766.66</v>
      </c>
      <c r="J251" s="832">
        <v>1.0261645957316181</v>
      </c>
      <c r="K251" s="832">
        <v>33.333314447592066</v>
      </c>
      <c r="L251" s="849">
        <v>344</v>
      </c>
      <c r="M251" s="849">
        <v>11466.64</v>
      </c>
      <c r="N251" s="832">
        <v>1</v>
      </c>
      <c r="O251" s="832">
        <v>33.333255813953485</v>
      </c>
      <c r="P251" s="849">
        <v>260</v>
      </c>
      <c r="Q251" s="849">
        <v>8666.66</v>
      </c>
      <c r="R251" s="837">
        <v>0.75581512980262744</v>
      </c>
      <c r="S251" s="850">
        <v>33.333307692307692</v>
      </c>
    </row>
    <row r="252" spans="1:19" ht="14.4" customHeight="1" x14ac:dyDescent="0.3">
      <c r="A252" s="831" t="s">
        <v>566</v>
      </c>
      <c r="B252" s="832" t="s">
        <v>3362</v>
      </c>
      <c r="C252" s="832" t="s">
        <v>589</v>
      </c>
      <c r="D252" s="832" t="s">
        <v>1853</v>
      </c>
      <c r="E252" s="832" t="s">
        <v>3379</v>
      </c>
      <c r="F252" s="832" t="s">
        <v>3414</v>
      </c>
      <c r="G252" s="832" t="s">
        <v>3415</v>
      </c>
      <c r="H252" s="849">
        <v>207</v>
      </c>
      <c r="I252" s="849">
        <v>51957</v>
      </c>
      <c r="J252" s="832">
        <v>0.84146341463414631</v>
      </c>
      <c r="K252" s="832">
        <v>251</v>
      </c>
      <c r="L252" s="849">
        <v>246</v>
      </c>
      <c r="M252" s="849">
        <v>61746</v>
      </c>
      <c r="N252" s="832">
        <v>1</v>
      </c>
      <c r="O252" s="832">
        <v>251</v>
      </c>
      <c r="P252" s="849">
        <v>177</v>
      </c>
      <c r="Q252" s="849">
        <v>44604</v>
      </c>
      <c r="R252" s="837">
        <v>0.72237877757263624</v>
      </c>
      <c r="S252" s="850">
        <v>252</v>
      </c>
    </row>
    <row r="253" spans="1:19" ht="14.4" customHeight="1" x14ac:dyDescent="0.3">
      <c r="A253" s="831" t="s">
        <v>566</v>
      </c>
      <c r="B253" s="832" t="s">
        <v>3362</v>
      </c>
      <c r="C253" s="832" t="s">
        <v>589</v>
      </c>
      <c r="D253" s="832" t="s">
        <v>1853</v>
      </c>
      <c r="E253" s="832" t="s">
        <v>3379</v>
      </c>
      <c r="F253" s="832" t="s">
        <v>3414</v>
      </c>
      <c r="G253" s="832" t="s">
        <v>3416</v>
      </c>
      <c r="H253" s="849">
        <v>4</v>
      </c>
      <c r="I253" s="849">
        <v>1004</v>
      </c>
      <c r="J253" s="832">
        <v>2</v>
      </c>
      <c r="K253" s="832">
        <v>251</v>
      </c>
      <c r="L253" s="849">
        <v>2</v>
      </c>
      <c r="M253" s="849">
        <v>502</v>
      </c>
      <c r="N253" s="832">
        <v>1</v>
      </c>
      <c r="O253" s="832">
        <v>251</v>
      </c>
      <c r="P253" s="849">
        <v>1</v>
      </c>
      <c r="Q253" s="849">
        <v>252</v>
      </c>
      <c r="R253" s="837">
        <v>0.50199203187250996</v>
      </c>
      <c r="S253" s="850">
        <v>252</v>
      </c>
    </row>
    <row r="254" spans="1:19" ht="14.4" customHeight="1" x14ac:dyDescent="0.3">
      <c r="A254" s="831" t="s">
        <v>566</v>
      </c>
      <c r="B254" s="832" t="s">
        <v>3362</v>
      </c>
      <c r="C254" s="832" t="s">
        <v>589</v>
      </c>
      <c r="D254" s="832" t="s">
        <v>1853</v>
      </c>
      <c r="E254" s="832" t="s">
        <v>3379</v>
      </c>
      <c r="F254" s="832" t="s">
        <v>3417</v>
      </c>
      <c r="G254" s="832" t="s">
        <v>3418</v>
      </c>
      <c r="H254" s="849"/>
      <c r="I254" s="849"/>
      <c r="J254" s="832"/>
      <c r="K254" s="832"/>
      <c r="L254" s="849">
        <v>1</v>
      </c>
      <c r="M254" s="849">
        <v>116</v>
      </c>
      <c r="N254" s="832">
        <v>1</v>
      </c>
      <c r="O254" s="832">
        <v>116</v>
      </c>
      <c r="P254" s="849"/>
      <c r="Q254" s="849"/>
      <c r="R254" s="837"/>
      <c r="S254" s="850"/>
    </row>
    <row r="255" spans="1:19" ht="14.4" customHeight="1" x14ac:dyDescent="0.3">
      <c r="A255" s="831" t="s">
        <v>566</v>
      </c>
      <c r="B255" s="832" t="s">
        <v>3362</v>
      </c>
      <c r="C255" s="832" t="s">
        <v>589</v>
      </c>
      <c r="D255" s="832" t="s">
        <v>1853</v>
      </c>
      <c r="E255" s="832" t="s">
        <v>3379</v>
      </c>
      <c r="F255" s="832" t="s">
        <v>3417</v>
      </c>
      <c r="G255" s="832" t="s">
        <v>3419</v>
      </c>
      <c r="H255" s="849">
        <v>1</v>
      </c>
      <c r="I255" s="849">
        <v>116</v>
      </c>
      <c r="J255" s="832"/>
      <c r="K255" s="832">
        <v>116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" customHeight="1" x14ac:dyDescent="0.3">
      <c r="A256" s="831" t="s">
        <v>566</v>
      </c>
      <c r="B256" s="832" t="s">
        <v>3362</v>
      </c>
      <c r="C256" s="832" t="s">
        <v>589</v>
      </c>
      <c r="D256" s="832" t="s">
        <v>1853</v>
      </c>
      <c r="E256" s="832" t="s">
        <v>3379</v>
      </c>
      <c r="F256" s="832" t="s">
        <v>3429</v>
      </c>
      <c r="G256" s="832" t="s">
        <v>3430</v>
      </c>
      <c r="H256" s="849"/>
      <c r="I256" s="849"/>
      <c r="J256" s="832"/>
      <c r="K256" s="832"/>
      <c r="L256" s="849"/>
      <c r="M256" s="849"/>
      <c r="N256" s="832"/>
      <c r="O256" s="832"/>
      <c r="P256" s="849">
        <v>2</v>
      </c>
      <c r="Q256" s="849">
        <v>118</v>
      </c>
      <c r="R256" s="837"/>
      <c r="S256" s="850">
        <v>59</v>
      </c>
    </row>
    <row r="257" spans="1:19" ht="14.4" customHeight="1" x14ac:dyDescent="0.3">
      <c r="A257" s="831" t="s">
        <v>566</v>
      </c>
      <c r="B257" s="832" t="s">
        <v>3362</v>
      </c>
      <c r="C257" s="832" t="s">
        <v>589</v>
      </c>
      <c r="D257" s="832" t="s">
        <v>1852</v>
      </c>
      <c r="E257" s="832" t="s">
        <v>3379</v>
      </c>
      <c r="F257" s="832" t="s">
        <v>3382</v>
      </c>
      <c r="G257" s="832" t="s">
        <v>3384</v>
      </c>
      <c r="H257" s="849"/>
      <c r="I257" s="849"/>
      <c r="J257" s="832"/>
      <c r="K257" s="832"/>
      <c r="L257" s="849"/>
      <c r="M257" s="849"/>
      <c r="N257" s="832"/>
      <c r="O257" s="832"/>
      <c r="P257" s="849">
        <v>3</v>
      </c>
      <c r="Q257" s="849">
        <v>111</v>
      </c>
      <c r="R257" s="837"/>
      <c r="S257" s="850">
        <v>37</v>
      </c>
    </row>
    <row r="258" spans="1:19" ht="14.4" customHeight="1" x14ac:dyDescent="0.3">
      <c r="A258" s="831" t="s">
        <v>566</v>
      </c>
      <c r="B258" s="832" t="s">
        <v>3362</v>
      </c>
      <c r="C258" s="832" t="s">
        <v>589</v>
      </c>
      <c r="D258" s="832" t="s">
        <v>1852</v>
      </c>
      <c r="E258" s="832" t="s">
        <v>3379</v>
      </c>
      <c r="F258" s="832" t="s">
        <v>3397</v>
      </c>
      <c r="G258" s="832" t="s">
        <v>3399</v>
      </c>
      <c r="H258" s="849"/>
      <c r="I258" s="849"/>
      <c r="J258" s="832"/>
      <c r="K258" s="832"/>
      <c r="L258" s="849"/>
      <c r="M258" s="849"/>
      <c r="N258" s="832"/>
      <c r="O258" s="832"/>
      <c r="P258" s="849">
        <v>2</v>
      </c>
      <c r="Q258" s="849">
        <v>254</v>
      </c>
      <c r="R258" s="837"/>
      <c r="S258" s="850">
        <v>127</v>
      </c>
    </row>
    <row r="259" spans="1:19" ht="14.4" customHeight="1" x14ac:dyDescent="0.3">
      <c r="A259" s="831" t="s">
        <v>566</v>
      </c>
      <c r="B259" s="832" t="s">
        <v>3362</v>
      </c>
      <c r="C259" s="832" t="s">
        <v>589</v>
      </c>
      <c r="D259" s="832" t="s">
        <v>1852</v>
      </c>
      <c r="E259" s="832" t="s">
        <v>3379</v>
      </c>
      <c r="F259" s="832" t="s">
        <v>3411</v>
      </c>
      <c r="G259" s="832" t="s">
        <v>3412</v>
      </c>
      <c r="H259" s="849"/>
      <c r="I259" s="849"/>
      <c r="J259" s="832"/>
      <c r="K259" s="832"/>
      <c r="L259" s="849"/>
      <c r="M259" s="849"/>
      <c r="N259" s="832"/>
      <c r="O259" s="832"/>
      <c r="P259" s="849">
        <v>15</v>
      </c>
      <c r="Q259" s="849">
        <v>500</v>
      </c>
      <c r="R259" s="837"/>
      <c r="S259" s="850">
        <v>33.333333333333336</v>
      </c>
    </row>
    <row r="260" spans="1:19" ht="14.4" customHeight="1" x14ac:dyDescent="0.3">
      <c r="A260" s="831" t="s">
        <v>566</v>
      </c>
      <c r="B260" s="832" t="s">
        <v>3362</v>
      </c>
      <c r="C260" s="832" t="s">
        <v>589</v>
      </c>
      <c r="D260" s="832" t="s">
        <v>1852</v>
      </c>
      <c r="E260" s="832" t="s">
        <v>3379</v>
      </c>
      <c r="F260" s="832" t="s">
        <v>3414</v>
      </c>
      <c r="G260" s="832" t="s">
        <v>3416</v>
      </c>
      <c r="H260" s="849"/>
      <c r="I260" s="849"/>
      <c r="J260" s="832"/>
      <c r="K260" s="832"/>
      <c r="L260" s="849"/>
      <c r="M260" s="849"/>
      <c r="N260" s="832"/>
      <c r="O260" s="832"/>
      <c r="P260" s="849">
        <v>16</v>
      </c>
      <c r="Q260" s="849">
        <v>4032</v>
      </c>
      <c r="R260" s="837"/>
      <c r="S260" s="850">
        <v>252</v>
      </c>
    </row>
    <row r="261" spans="1:19" ht="14.4" customHeight="1" x14ac:dyDescent="0.3">
      <c r="A261" s="831" t="s">
        <v>566</v>
      </c>
      <c r="B261" s="832" t="s">
        <v>3443</v>
      </c>
      <c r="C261" s="832" t="s">
        <v>589</v>
      </c>
      <c r="D261" s="832" t="s">
        <v>3354</v>
      </c>
      <c r="E261" s="832" t="s">
        <v>3363</v>
      </c>
      <c r="F261" s="832" t="s">
        <v>3377</v>
      </c>
      <c r="G261" s="832" t="s">
        <v>3378</v>
      </c>
      <c r="H261" s="849">
        <v>4</v>
      </c>
      <c r="I261" s="849">
        <v>11974</v>
      </c>
      <c r="J261" s="832"/>
      <c r="K261" s="832">
        <v>2993.5</v>
      </c>
      <c r="L261" s="849"/>
      <c r="M261" s="849"/>
      <c r="N261" s="832"/>
      <c r="O261" s="832"/>
      <c r="P261" s="849"/>
      <c r="Q261" s="849"/>
      <c r="R261" s="837"/>
      <c r="S261" s="850"/>
    </row>
    <row r="262" spans="1:19" ht="14.4" customHeight="1" x14ac:dyDescent="0.3">
      <c r="A262" s="831" t="s">
        <v>566</v>
      </c>
      <c r="B262" s="832" t="s">
        <v>3443</v>
      </c>
      <c r="C262" s="832" t="s">
        <v>589</v>
      </c>
      <c r="D262" s="832" t="s">
        <v>3354</v>
      </c>
      <c r="E262" s="832" t="s">
        <v>3379</v>
      </c>
      <c r="F262" s="832" t="s">
        <v>3382</v>
      </c>
      <c r="G262" s="832" t="s">
        <v>3384</v>
      </c>
      <c r="H262" s="849">
        <v>1</v>
      </c>
      <c r="I262" s="849">
        <v>37</v>
      </c>
      <c r="J262" s="832"/>
      <c r="K262" s="832">
        <v>37</v>
      </c>
      <c r="L262" s="849"/>
      <c r="M262" s="849"/>
      <c r="N262" s="832"/>
      <c r="O262" s="832"/>
      <c r="P262" s="849">
        <v>1</v>
      </c>
      <c r="Q262" s="849">
        <v>37</v>
      </c>
      <c r="R262" s="837"/>
      <c r="S262" s="850">
        <v>37</v>
      </c>
    </row>
    <row r="263" spans="1:19" ht="14.4" customHeight="1" x14ac:dyDescent="0.3">
      <c r="A263" s="831" t="s">
        <v>566</v>
      </c>
      <c r="B263" s="832" t="s">
        <v>3443</v>
      </c>
      <c r="C263" s="832" t="s">
        <v>589</v>
      </c>
      <c r="D263" s="832" t="s">
        <v>3354</v>
      </c>
      <c r="E263" s="832" t="s">
        <v>3379</v>
      </c>
      <c r="F263" s="832" t="s">
        <v>3385</v>
      </c>
      <c r="G263" s="832" t="s">
        <v>3386</v>
      </c>
      <c r="H263" s="849">
        <v>1</v>
      </c>
      <c r="I263" s="849">
        <v>5</v>
      </c>
      <c r="J263" s="832"/>
      <c r="K263" s="832">
        <v>5</v>
      </c>
      <c r="L263" s="849"/>
      <c r="M263" s="849"/>
      <c r="N263" s="832"/>
      <c r="O263" s="832"/>
      <c r="P263" s="849"/>
      <c r="Q263" s="849"/>
      <c r="R263" s="837"/>
      <c r="S263" s="850"/>
    </row>
    <row r="264" spans="1:19" ht="14.4" customHeight="1" x14ac:dyDescent="0.3">
      <c r="A264" s="831" t="s">
        <v>566</v>
      </c>
      <c r="B264" s="832" t="s">
        <v>3443</v>
      </c>
      <c r="C264" s="832" t="s">
        <v>589</v>
      </c>
      <c r="D264" s="832" t="s">
        <v>3354</v>
      </c>
      <c r="E264" s="832" t="s">
        <v>3379</v>
      </c>
      <c r="F264" s="832" t="s">
        <v>3447</v>
      </c>
      <c r="G264" s="832" t="s">
        <v>3448</v>
      </c>
      <c r="H264" s="849"/>
      <c r="I264" s="849"/>
      <c r="J264" s="832"/>
      <c r="K264" s="832"/>
      <c r="L264" s="849">
        <v>1</v>
      </c>
      <c r="M264" s="849">
        <v>126</v>
      </c>
      <c r="N264" s="832">
        <v>1</v>
      </c>
      <c r="O264" s="832">
        <v>126</v>
      </c>
      <c r="P264" s="849"/>
      <c r="Q264" s="849"/>
      <c r="R264" s="837"/>
      <c r="S264" s="850"/>
    </row>
    <row r="265" spans="1:19" ht="14.4" customHeight="1" x14ac:dyDescent="0.3">
      <c r="A265" s="831" t="s">
        <v>566</v>
      </c>
      <c r="B265" s="832" t="s">
        <v>3443</v>
      </c>
      <c r="C265" s="832" t="s">
        <v>589</v>
      </c>
      <c r="D265" s="832" t="s">
        <v>3354</v>
      </c>
      <c r="E265" s="832" t="s">
        <v>3379</v>
      </c>
      <c r="F265" s="832" t="s">
        <v>3447</v>
      </c>
      <c r="G265" s="832" t="s">
        <v>3449</v>
      </c>
      <c r="H265" s="849">
        <v>2</v>
      </c>
      <c r="I265" s="849">
        <v>252</v>
      </c>
      <c r="J265" s="832">
        <v>2</v>
      </c>
      <c r="K265" s="832">
        <v>126</v>
      </c>
      <c r="L265" s="849">
        <v>1</v>
      </c>
      <c r="M265" s="849">
        <v>126</v>
      </c>
      <c r="N265" s="832">
        <v>1</v>
      </c>
      <c r="O265" s="832">
        <v>126</v>
      </c>
      <c r="P265" s="849"/>
      <c r="Q265" s="849"/>
      <c r="R265" s="837"/>
      <c r="S265" s="850"/>
    </row>
    <row r="266" spans="1:19" ht="14.4" customHeight="1" x14ac:dyDescent="0.3">
      <c r="A266" s="831" t="s">
        <v>566</v>
      </c>
      <c r="B266" s="832" t="s">
        <v>3443</v>
      </c>
      <c r="C266" s="832" t="s">
        <v>589</v>
      </c>
      <c r="D266" s="832" t="s">
        <v>3354</v>
      </c>
      <c r="E266" s="832" t="s">
        <v>3379</v>
      </c>
      <c r="F266" s="832" t="s">
        <v>3450</v>
      </c>
      <c r="G266" s="832" t="s">
        <v>3451</v>
      </c>
      <c r="H266" s="849">
        <v>3</v>
      </c>
      <c r="I266" s="849">
        <v>783</v>
      </c>
      <c r="J266" s="832">
        <v>1</v>
      </c>
      <c r="K266" s="832">
        <v>261</v>
      </c>
      <c r="L266" s="849">
        <v>3</v>
      </c>
      <c r="M266" s="849">
        <v>783</v>
      </c>
      <c r="N266" s="832">
        <v>1</v>
      </c>
      <c r="O266" s="832">
        <v>261</v>
      </c>
      <c r="P266" s="849"/>
      <c r="Q266" s="849"/>
      <c r="R266" s="837"/>
      <c r="S266" s="850"/>
    </row>
    <row r="267" spans="1:19" ht="14.4" customHeight="1" x14ac:dyDescent="0.3">
      <c r="A267" s="831" t="s">
        <v>566</v>
      </c>
      <c r="B267" s="832" t="s">
        <v>3443</v>
      </c>
      <c r="C267" s="832" t="s">
        <v>589</v>
      </c>
      <c r="D267" s="832" t="s">
        <v>3354</v>
      </c>
      <c r="E267" s="832" t="s">
        <v>3379</v>
      </c>
      <c r="F267" s="832" t="s">
        <v>3429</v>
      </c>
      <c r="G267" s="832" t="s">
        <v>3430</v>
      </c>
      <c r="H267" s="849"/>
      <c r="I267" s="849"/>
      <c r="J267" s="832"/>
      <c r="K267" s="832"/>
      <c r="L267" s="849"/>
      <c r="M267" s="849"/>
      <c r="N267" s="832"/>
      <c r="O267" s="832"/>
      <c r="P267" s="849">
        <v>1</v>
      </c>
      <c r="Q267" s="849">
        <v>59</v>
      </c>
      <c r="R267" s="837"/>
      <c r="S267" s="850">
        <v>59</v>
      </c>
    </row>
    <row r="268" spans="1:19" ht="14.4" customHeight="1" x14ac:dyDescent="0.3">
      <c r="A268" s="831" t="s">
        <v>566</v>
      </c>
      <c r="B268" s="832" t="s">
        <v>3443</v>
      </c>
      <c r="C268" s="832" t="s">
        <v>589</v>
      </c>
      <c r="D268" s="832" t="s">
        <v>1842</v>
      </c>
      <c r="E268" s="832" t="s">
        <v>3363</v>
      </c>
      <c r="F268" s="832" t="s">
        <v>3377</v>
      </c>
      <c r="G268" s="832" t="s">
        <v>3378</v>
      </c>
      <c r="H268" s="849">
        <v>23</v>
      </c>
      <c r="I268" s="849">
        <v>66318.14</v>
      </c>
      <c r="J268" s="832">
        <v>1.0042950262983663</v>
      </c>
      <c r="K268" s="832">
        <v>2883.3973913043478</v>
      </c>
      <c r="L268" s="849">
        <v>23</v>
      </c>
      <c r="M268" s="849">
        <v>66034.52</v>
      </c>
      <c r="N268" s="832">
        <v>1</v>
      </c>
      <c r="O268" s="832">
        <v>2871.0660869565218</v>
      </c>
      <c r="P268" s="849">
        <v>11</v>
      </c>
      <c r="Q268" s="849">
        <v>32454.62</v>
      </c>
      <c r="R268" s="837">
        <v>0.4914796079383934</v>
      </c>
      <c r="S268" s="850">
        <v>2950.42</v>
      </c>
    </row>
    <row r="269" spans="1:19" ht="14.4" customHeight="1" x14ac:dyDescent="0.3">
      <c r="A269" s="831" t="s">
        <v>566</v>
      </c>
      <c r="B269" s="832" t="s">
        <v>3443</v>
      </c>
      <c r="C269" s="832" t="s">
        <v>589</v>
      </c>
      <c r="D269" s="832" t="s">
        <v>1842</v>
      </c>
      <c r="E269" s="832" t="s">
        <v>3379</v>
      </c>
      <c r="F269" s="832" t="s">
        <v>3444</v>
      </c>
      <c r="G269" s="832" t="s">
        <v>3445</v>
      </c>
      <c r="H269" s="849"/>
      <c r="I269" s="849"/>
      <c r="J269" s="832"/>
      <c r="K269" s="832"/>
      <c r="L269" s="849">
        <v>10</v>
      </c>
      <c r="M269" s="849">
        <v>2510</v>
      </c>
      <c r="N269" s="832">
        <v>1</v>
      </c>
      <c r="O269" s="832">
        <v>251</v>
      </c>
      <c r="P269" s="849">
        <v>12</v>
      </c>
      <c r="Q269" s="849">
        <v>3024</v>
      </c>
      <c r="R269" s="837">
        <v>1.204780876494024</v>
      </c>
      <c r="S269" s="850">
        <v>252</v>
      </c>
    </row>
    <row r="270" spans="1:19" ht="14.4" customHeight="1" x14ac:dyDescent="0.3">
      <c r="A270" s="831" t="s">
        <v>566</v>
      </c>
      <c r="B270" s="832" t="s">
        <v>3443</v>
      </c>
      <c r="C270" s="832" t="s">
        <v>589</v>
      </c>
      <c r="D270" s="832" t="s">
        <v>1842</v>
      </c>
      <c r="E270" s="832" t="s">
        <v>3379</v>
      </c>
      <c r="F270" s="832" t="s">
        <v>3444</v>
      </c>
      <c r="G270" s="832" t="s">
        <v>3446</v>
      </c>
      <c r="H270" s="849">
        <v>4</v>
      </c>
      <c r="I270" s="849">
        <v>1004</v>
      </c>
      <c r="J270" s="832">
        <v>2</v>
      </c>
      <c r="K270" s="832">
        <v>251</v>
      </c>
      <c r="L270" s="849">
        <v>2</v>
      </c>
      <c r="M270" s="849">
        <v>502</v>
      </c>
      <c r="N270" s="832">
        <v>1</v>
      </c>
      <c r="O270" s="832">
        <v>251</v>
      </c>
      <c r="P270" s="849">
        <v>1</v>
      </c>
      <c r="Q270" s="849">
        <v>252</v>
      </c>
      <c r="R270" s="837">
        <v>0.50199203187250996</v>
      </c>
      <c r="S270" s="850">
        <v>252</v>
      </c>
    </row>
    <row r="271" spans="1:19" ht="14.4" customHeight="1" x14ac:dyDescent="0.3">
      <c r="A271" s="831" t="s">
        <v>566</v>
      </c>
      <c r="B271" s="832" t="s">
        <v>3443</v>
      </c>
      <c r="C271" s="832" t="s">
        <v>589</v>
      </c>
      <c r="D271" s="832" t="s">
        <v>1842</v>
      </c>
      <c r="E271" s="832" t="s">
        <v>3379</v>
      </c>
      <c r="F271" s="832" t="s">
        <v>3447</v>
      </c>
      <c r="G271" s="832" t="s">
        <v>3448</v>
      </c>
      <c r="H271" s="849">
        <v>2</v>
      </c>
      <c r="I271" s="849">
        <v>252</v>
      </c>
      <c r="J271" s="832"/>
      <c r="K271" s="832">
        <v>126</v>
      </c>
      <c r="L271" s="849"/>
      <c r="M271" s="849"/>
      <c r="N271" s="832"/>
      <c r="O271" s="832"/>
      <c r="P271" s="849"/>
      <c r="Q271" s="849"/>
      <c r="R271" s="837"/>
      <c r="S271" s="850"/>
    </row>
    <row r="272" spans="1:19" ht="14.4" customHeight="1" x14ac:dyDescent="0.3">
      <c r="A272" s="831" t="s">
        <v>566</v>
      </c>
      <c r="B272" s="832" t="s">
        <v>3443</v>
      </c>
      <c r="C272" s="832" t="s">
        <v>589</v>
      </c>
      <c r="D272" s="832" t="s">
        <v>1842</v>
      </c>
      <c r="E272" s="832" t="s">
        <v>3379</v>
      </c>
      <c r="F272" s="832" t="s">
        <v>3447</v>
      </c>
      <c r="G272" s="832" t="s">
        <v>3449</v>
      </c>
      <c r="H272" s="849">
        <v>14</v>
      </c>
      <c r="I272" s="849">
        <v>1764</v>
      </c>
      <c r="J272" s="832">
        <v>0.33333333333333331</v>
      </c>
      <c r="K272" s="832">
        <v>126</v>
      </c>
      <c r="L272" s="849">
        <v>42</v>
      </c>
      <c r="M272" s="849">
        <v>5292</v>
      </c>
      <c r="N272" s="832">
        <v>1</v>
      </c>
      <c r="O272" s="832">
        <v>126</v>
      </c>
      <c r="P272" s="849">
        <v>46</v>
      </c>
      <c r="Q272" s="849">
        <v>5842</v>
      </c>
      <c r="R272" s="837">
        <v>1.1039304610733183</v>
      </c>
      <c r="S272" s="850">
        <v>127</v>
      </c>
    </row>
    <row r="273" spans="1:19" ht="14.4" customHeight="1" x14ac:dyDescent="0.3">
      <c r="A273" s="831" t="s">
        <v>566</v>
      </c>
      <c r="B273" s="832" t="s">
        <v>3443</v>
      </c>
      <c r="C273" s="832" t="s">
        <v>589</v>
      </c>
      <c r="D273" s="832" t="s">
        <v>1842</v>
      </c>
      <c r="E273" s="832" t="s">
        <v>3379</v>
      </c>
      <c r="F273" s="832" t="s">
        <v>3450</v>
      </c>
      <c r="G273" s="832" t="s">
        <v>3451</v>
      </c>
      <c r="H273" s="849">
        <v>9</v>
      </c>
      <c r="I273" s="849">
        <v>2349</v>
      </c>
      <c r="J273" s="832">
        <v>0.6</v>
      </c>
      <c r="K273" s="832">
        <v>261</v>
      </c>
      <c r="L273" s="849">
        <v>15</v>
      </c>
      <c r="M273" s="849">
        <v>3915</v>
      </c>
      <c r="N273" s="832">
        <v>1</v>
      </c>
      <c r="O273" s="832">
        <v>261</v>
      </c>
      <c r="P273" s="849">
        <v>17</v>
      </c>
      <c r="Q273" s="849">
        <v>4454</v>
      </c>
      <c r="R273" s="837">
        <v>1.137675606641124</v>
      </c>
      <c r="S273" s="850">
        <v>262</v>
      </c>
    </row>
    <row r="274" spans="1:19" ht="14.4" customHeight="1" x14ac:dyDescent="0.3">
      <c r="A274" s="831" t="s">
        <v>566</v>
      </c>
      <c r="B274" s="832" t="s">
        <v>3443</v>
      </c>
      <c r="C274" s="832" t="s">
        <v>589</v>
      </c>
      <c r="D274" s="832" t="s">
        <v>1842</v>
      </c>
      <c r="E274" s="832" t="s">
        <v>3379</v>
      </c>
      <c r="F274" s="832" t="s">
        <v>3411</v>
      </c>
      <c r="G274" s="832" t="s">
        <v>3412</v>
      </c>
      <c r="H274" s="849">
        <v>1</v>
      </c>
      <c r="I274" s="849">
        <v>33.33</v>
      </c>
      <c r="J274" s="832"/>
      <c r="K274" s="832">
        <v>33.33</v>
      </c>
      <c r="L274" s="849"/>
      <c r="M274" s="849"/>
      <c r="N274" s="832"/>
      <c r="O274" s="832"/>
      <c r="P274" s="849"/>
      <c r="Q274" s="849"/>
      <c r="R274" s="837"/>
      <c r="S274" s="850"/>
    </row>
    <row r="275" spans="1:19" ht="14.4" customHeight="1" x14ac:dyDescent="0.3">
      <c r="A275" s="831" t="s">
        <v>566</v>
      </c>
      <c r="B275" s="832" t="s">
        <v>3443</v>
      </c>
      <c r="C275" s="832" t="s">
        <v>589</v>
      </c>
      <c r="D275" s="832" t="s">
        <v>1844</v>
      </c>
      <c r="E275" s="832" t="s">
        <v>3379</v>
      </c>
      <c r="F275" s="832" t="s">
        <v>3444</v>
      </c>
      <c r="G275" s="832" t="s">
        <v>3445</v>
      </c>
      <c r="H275" s="849"/>
      <c r="I275" s="849"/>
      <c r="J275" s="832"/>
      <c r="K275" s="832"/>
      <c r="L275" s="849"/>
      <c r="M275" s="849"/>
      <c r="N275" s="832"/>
      <c r="O275" s="832"/>
      <c r="P275" s="849">
        <v>1</v>
      </c>
      <c r="Q275" s="849">
        <v>252</v>
      </c>
      <c r="R275" s="837"/>
      <c r="S275" s="850">
        <v>252</v>
      </c>
    </row>
    <row r="276" spans="1:19" ht="14.4" customHeight="1" x14ac:dyDescent="0.3">
      <c r="A276" s="831" t="s">
        <v>566</v>
      </c>
      <c r="B276" s="832" t="s">
        <v>3443</v>
      </c>
      <c r="C276" s="832" t="s">
        <v>589</v>
      </c>
      <c r="D276" s="832" t="s">
        <v>1844</v>
      </c>
      <c r="E276" s="832" t="s">
        <v>3379</v>
      </c>
      <c r="F276" s="832" t="s">
        <v>3447</v>
      </c>
      <c r="G276" s="832" t="s">
        <v>3449</v>
      </c>
      <c r="H276" s="849"/>
      <c r="I276" s="849"/>
      <c r="J276" s="832"/>
      <c r="K276" s="832"/>
      <c r="L276" s="849"/>
      <c r="M276" s="849"/>
      <c r="N276" s="832"/>
      <c r="O276" s="832"/>
      <c r="P276" s="849">
        <v>2</v>
      </c>
      <c r="Q276" s="849">
        <v>254</v>
      </c>
      <c r="R276" s="837"/>
      <c r="S276" s="850">
        <v>127</v>
      </c>
    </row>
    <row r="277" spans="1:19" ht="14.4" customHeight="1" x14ac:dyDescent="0.3">
      <c r="A277" s="831" t="s">
        <v>566</v>
      </c>
      <c r="B277" s="832" t="s">
        <v>3443</v>
      </c>
      <c r="C277" s="832" t="s">
        <v>589</v>
      </c>
      <c r="D277" s="832" t="s">
        <v>1844</v>
      </c>
      <c r="E277" s="832" t="s">
        <v>3379</v>
      </c>
      <c r="F277" s="832" t="s">
        <v>3450</v>
      </c>
      <c r="G277" s="832" t="s">
        <v>3451</v>
      </c>
      <c r="H277" s="849"/>
      <c r="I277" s="849"/>
      <c r="J277" s="832"/>
      <c r="K277" s="832"/>
      <c r="L277" s="849"/>
      <c r="M277" s="849"/>
      <c r="N277" s="832"/>
      <c r="O277" s="832"/>
      <c r="P277" s="849">
        <v>3</v>
      </c>
      <c r="Q277" s="849">
        <v>786</v>
      </c>
      <c r="R277" s="837"/>
      <c r="S277" s="850">
        <v>262</v>
      </c>
    </row>
    <row r="278" spans="1:19" ht="14.4" customHeight="1" x14ac:dyDescent="0.3">
      <c r="A278" s="831" t="s">
        <v>566</v>
      </c>
      <c r="B278" s="832" t="s">
        <v>3443</v>
      </c>
      <c r="C278" s="832" t="s">
        <v>589</v>
      </c>
      <c r="D278" s="832" t="s">
        <v>1848</v>
      </c>
      <c r="E278" s="832" t="s">
        <v>3379</v>
      </c>
      <c r="F278" s="832" t="s">
        <v>3447</v>
      </c>
      <c r="G278" s="832" t="s">
        <v>3449</v>
      </c>
      <c r="H278" s="849">
        <v>1</v>
      </c>
      <c r="I278" s="849">
        <v>126</v>
      </c>
      <c r="J278" s="832"/>
      <c r="K278" s="832">
        <v>126</v>
      </c>
      <c r="L278" s="849"/>
      <c r="M278" s="849"/>
      <c r="N278" s="832"/>
      <c r="O278" s="832"/>
      <c r="P278" s="849">
        <v>1</v>
      </c>
      <c r="Q278" s="849">
        <v>127</v>
      </c>
      <c r="R278" s="837"/>
      <c r="S278" s="850">
        <v>127</v>
      </c>
    </row>
    <row r="279" spans="1:19" ht="14.4" customHeight="1" x14ac:dyDescent="0.3">
      <c r="A279" s="831" t="s">
        <v>566</v>
      </c>
      <c r="B279" s="832" t="s">
        <v>3443</v>
      </c>
      <c r="C279" s="832" t="s">
        <v>589</v>
      </c>
      <c r="D279" s="832" t="s">
        <v>1848</v>
      </c>
      <c r="E279" s="832" t="s">
        <v>3379</v>
      </c>
      <c r="F279" s="832" t="s">
        <v>3450</v>
      </c>
      <c r="G279" s="832" t="s">
        <v>3451</v>
      </c>
      <c r="H279" s="849">
        <v>1</v>
      </c>
      <c r="I279" s="849">
        <v>261</v>
      </c>
      <c r="J279" s="832"/>
      <c r="K279" s="832">
        <v>261</v>
      </c>
      <c r="L279" s="849"/>
      <c r="M279" s="849"/>
      <c r="N279" s="832"/>
      <c r="O279" s="832"/>
      <c r="P279" s="849">
        <v>1</v>
      </c>
      <c r="Q279" s="849">
        <v>262</v>
      </c>
      <c r="R279" s="837"/>
      <c r="S279" s="850">
        <v>262</v>
      </c>
    </row>
    <row r="280" spans="1:19" ht="14.4" customHeight="1" x14ac:dyDescent="0.3">
      <c r="A280" s="831" t="s">
        <v>566</v>
      </c>
      <c r="B280" s="832" t="s">
        <v>3443</v>
      </c>
      <c r="C280" s="832" t="s">
        <v>589</v>
      </c>
      <c r="D280" s="832" t="s">
        <v>1850</v>
      </c>
      <c r="E280" s="832" t="s">
        <v>3363</v>
      </c>
      <c r="F280" s="832" t="s">
        <v>3377</v>
      </c>
      <c r="G280" s="832" t="s">
        <v>3378</v>
      </c>
      <c r="H280" s="849">
        <v>12</v>
      </c>
      <c r="I280" s="849">
        <v>35152</v>
      </c>
      <c r="J280" s="832">
        <v>1.1300702789780632</v>
      </c>
      <c r="K280" s="832">
        <v>2929.3333333333335</v>
      </c>
      <c r="L280" s="849">
        <v>11</v>
      </c>
      <c r="M280" s="849">
        <v>31106.03</v>
      </c>
      <c r="N280" s="832">
        <v>1</v>
      </c>
      <c r="O280" s="832">
        <v>2827.820909090909</v>
      </c>
      <c r="P280" s="849">
        <v>16</v>
      </c>
      <c r="Q280" s="849">
        <v>47206.720000000001</v>
      </c>
      <c r="R280" s="837">
        <v>1.5176067148395345</v>
      </c>
      <c r="S280" s="850">
        <v>2950.42</v>
      </c>
    </row>
    <row r="281" spans="1:19" ht="14.4" customHeight="1" x14ac:dyDescent="0.3">
      <c r="A281" s="831" t="s">
        <v>566</v>
      </c>
      <c r="B281" s="832" t="s">
        <v>3443</v>
      </c>
      <c r="C281" s="832" t="s">
        <v>589</v>
      </c>
      <c r="D281" s="832" t="s">
        <v>1850</v>
      </c>
      <c r="E281" s="832" t="s">
        <v>3379</v>
      </c>
      <c r="F281" s="832" t="s">
        <v>3447</v>
      </c>
      <c r="G281" s="832" t="s">
        <v>3449</v>
      </c>
      <c r="H281" s="849">
        <v>8</v>
      </c>
      <c r="I281" s="849">
        <v>1008</v>
      </c>
      <c r="J281" s="832">
        <v>1</v>
      </c>
      <c r="K281" s="832">
        <v>126</v>
      </c>
      <c r="L281" s="849">
        <v>8</v>
      </c>
      <c r="M281" s="849">
        <v>1008</v>
      </c>
      <c r="N281" s="832">
        <v>1</v>
      </c>
      <c r="O281" s="832">
        <v>126</v>
      </c>
      <c r="P281" s="849">
        <v>7</v>
      </c>
      <c r="Q281" s="849">
        <v>889</v>
      </c>
      <c r="R281" s="837">
        <v>0.88194444444444442</v>
      </c>
      <c r="S281" s="850">
        <v>127</v>
      </c>
    </row>
    <row r="282" spans="1:19" ht="14.4" customHeight="1" x14ac:dyDescent="0.3">
      <c r="A282" s="831" t="s">
        <v>566</v>
      </c>
      <c r="B282" s="832" t="s">
        <v>3443</v>
      </c>
      <c r="C282" s="832" t="s">
        <v>589</v>
      </c>
      <c r="D282" s="832" t="s">
        <v>1850</v>
      </c>
      <c r="E282" s="832" t="s">
        <v>3379</v>
      </c>
      <c r="F282" s="832" t="s">
        <v>3450</v>
      </c>
      <c r="G282" s="832" t="s">
        <v>3451</v>
      </c>
      <c r="H282" s="849">
        <v>7</v>
      </c>
      <c r="I282" s="849">
        <v>1827</v>
      </c>
      <c r="J282" s="832">
        <v>1</v>
      </c>
      <c r="K282" s="832">
        <v>261</v>
      </c>
      <c r="L282" s="849">
        <v>7</v>
      </c>
      <c r="M282" s="849">
        <v>1827</v>
      </c>
      <c r="N282" s="832">
        <v>1</v>
      </c>
      <c r="O282" s="832">
        <v>261</v>
      </c>
      <c r="P282" s="849">
        <v>7</v>
      </c>
      <c r="Q282" s="849">
        <v>1834</v>
      </c>
      <c r="R282" s="837">
        <v>1.0038314176245211</v>
      </c>
      <c r="S282" s="850">
        <v>262</v>
      </c>
    </row>
    <row r="283" spans="1:19" ht="14.4" customHeight="1" x14ac:dyDescent="0.3">
      <c r="A283" s="831" t="s">
        <v>566</v>
      </c>
      <c r="B283" s="832" t="s">
        <v>3443</v>
      </c>
      <c r="C283" s="832" t="s">
        <v>589</v>
      </c>
      <c r="D283" s="832" t="s">
        <v>1850</v>
      </c>
      <c r="E283" s="832" t="s">
        <v>3379</v>
      </c>
      <c r="F283" s="832" t="s">
        <v>3411</v>
      </c>
      <c r="G283" s="832" t="s">
        <v>3412</v>
      </c>
      <c r="H283" s="849">
        <v>1</v>
      </c>
      <c r="I283" s="849">
        <v>33.33</v>
      </c>
      <c r="J283" s="832"/>
      <c r="K283" s="832">
        <v>33.33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566</v>
      </c>
      <c r="B284" s="832" t="s">
        <v>3443</v>
      </c>
      <c r="C284" s="832" t="s">
        <v>589</v>
      </c>
      <c r="D284" s="832" t="s">
        <v>1851</v>
      </c>
      <c r="E284" s="832" t="s">
        <v>3363</v>
      </c>
      <c r="F284" s="832" t="s">
        <v>3377</v>
      </c>
      <c r="G284" s="832" t="s">
        <v>3378</v>
      </c>
      <c r="H284" s="849">
        <v>0</v>
      </c>
      <c r="I284" s="849">
        <v>0</v>
      </c>
      <c r="J284" s="832"/>
      <c r="K284" s="832"/>
      <c r="L284" s="849"/>
      <c r="M284" s="849"/>
      <c r="N284" s="832"/>
      <c r="O284" s="832"/>
      <c r="P284" s="849">
        <v>4</v>
      </c>
      <c r="Q284" s="849">
        <v>11801.68</v>
      </c>
      <c r="R284" s="837"/>
      <c r="S284" s="850">
        <v>2950.42</v>
      </c>
    </row>
    <row r="285" spans="1:19" ht="14.4" customHeight="1" x14ac:dyDescent="0.3">
      <c r="A285" s="831" t="s">
        <v>566</v>
      </c>
      <c r="B285" s="832" t="s">
        <v>3443</v>
      </c>
      <c r="C285" s="832" t="s">
        <v>589</v>
      </c>
      <c r="D285" s="832" t="s">
        <v>1851</v>
      </c>
      <c r="E285" s="832" t="s">
        <v>3379</v>
      </c>
      <c r="F285" s="832" t="s">
        <v>3447</v>
      </c>
      <c r="G285" s="832" t="s">
        <v>3449</v>
      </c>
      <c r="H285" s="849">
        <v>2</v>
      </c>
      <c r="I285" s="849">
        <v>252</v>
      </c>
      <c r="J285" s="832"/>
      <c r="K285" s="832">
        <v>126</v>
      </c>
      <c r="L285" s="849"/>
      <c r="M285" s="849"/>
      <c r="N285" s="832"/>
      <c r="O285" s="832"/>
      <c r="P285" s="849">
        <v>6</v>
      </c>
      <c r="Q285" s="849">
        <v>762</v>
      </c>
      <c r="R285" s="837"/>
      <c r="S285" s="850">
        <v>127</v>
      </c>
    </row>
    <row r="286" spans="1:19" ht="14.4" customHeight="1" thickBot="1" x14ac:dyDescent="0.35">
      <c r="A286" s="839" t="s">
        <v>566</v>
      </c>
      <c r="B286" s="840" t="s">
        <v>3443</v>
      </c>
      <c r="C286" s="840" t="s">
        <v>589</v>
      </c>
      <c r="D286" s="840" t="s">
        <v>1851</v>
      </c>
      <c r="E286" s="840" t="s">
        <v>3379</v>
      </c>
      <c r="F286" s="840" t="s">
        <v>3450</v>
      </c>
      <c r="G286" s="840" t="s">
        <v>3451</v>
      </c>
      <c r="H286" s="851">
        <v>2</v>
      </c>
      <c r="I286" s="851">
        <v>522</v>
      </c>
      <c r="J286" s="840"/>
      <c r="K286" s="840">
        <v>261</v>
      </c>
      <c r="L286" s="851"/>
      <c r="M286" s="851"/>
      <c r="N286" s="840"/>
      <c r="O286" s="840"/>
      <c r="P286" s="851">
        <v>6</v>
      </c>
      <c r="Q286" s="851">
        <v>1572</v>
      </c>
      <c r="R286" s="845"/>
      <c r="S286" s="852">
        <v>262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33007185.869999986</v>
      </c>
      <c r="C3" s="344">
        <f t="shared" ref="C3:R3" si="0">SUBTOTAL(9,C6:C1048576)</f>
        <v>30.952071003335586</v>
      </c>
      <c r="D3" s="344">
        <f t="shared" si="0"/>
        <v>29967307.559999991</v>
      </c>
      <c r="E3" s="344">
        <f t="shared" si="0"/>
        <v>22</v>
      </c>
      <c r="F3" s="344">
        <f t="shared" si="0"/>
        <v>32331635.879999995</v>
      </c>
      <c r="G3" s="347">
        <f>IF(D3&lt;&gt;0,F3/D3,"")</f>
        <v>1.0788969217626971</v>
      </c>
      <c r="H3" s="343">
        <f t="shared" si="0"/>
        <v>14487686.789999988</v>
      </c>
      <c r="I3" s="344">
        <f t="shared" si="0"/>
        <v>0.96091717582222791</v>
      </c>
      <c r="J3" s="344">
        <f t="shared" si="0"/>
        <v>15076936.029999996</v>
      </c>
      <c r="K3" s="344">
        <f t="shared" si="0"/>
        <v>1</v>
      </c>
      <c r="L3" s="344">
        <f t="shared" si="0"/>
        <v>17769184.289999995</v>
      </c>
      <c r="M3" s="345">
        <f>IF(J3&lt;&gt;0,L3/J3,"")</f>
        <v>1.1785673332196263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1" t="s">
        <v>2</v>
      </c>
      <c r="H5" s="866">
        <v>2015</v>
      </c>
      <c r="I5" s="867"/>
      <c r="J5" s="867">
        <v>2017</v>
      </c>
      <c r="K5" s="867"/>
      <c r="L5" s="867">
        <v>2018</v>
      </c>
      <c r="M5" s="901" t="s">
        <v>2</v>
      </c>
      <c r="N5" s="866">
        <v>2015</v>
      </c>
      <c r="O5" s="867"/>
      <c r="P5" s="867">
        <v>2017</v>
      </c>
      <c r="Q5" s="867"/>
      <c r="R5" s="867">
        <v>2018</v>
      </c>
      <c r="S5" s="901" t="s">
        <v>2</v>
      </c>
    </row>
    <row r="6" spans="1:19" ht="14.4" customHeight="1" x14ac:dyDescent="0.3">
      <c r="A6" s="856" t="s">
        <v>3454</v>
      </c>
      <c r="B6" s="883">
        <v>1377</v>
      </c>
      <c r="C6" s="825">
        <v>0.89512653331859882</v>
      </c>
      <c r="D6" s="883">
        <v>1538.33</v>
      </c>
      <c r="E6" s="825">
        <v>1</v>
      </c>
      <c r="F6" s="883">
        <v>1042</v>
      </c>
      <c r="G6" s="830">
        <v>0.67735791410165569</v>
      </c>
      <c r="H6" s="883"/>
      <c r="I6" s="825"/>
      <c r="J6" s="883"/>
      <c r="K6" s="825"/>
      <c r="L6" s="883"/>
      <c r="M6" s="830"/>
      <c r="N6" s="883"/>
      <c r="O6" s="825"/>
      <c r="P6" s="883"/>
      <c r="Q6" s="825"/>
      <c r="R6" s="883"/>
      <c r="S6" s="231"/>
    </row>
    <row r="7" spans="1:19" ht="14.4" customHeight="1" x14ac:dyDescent="0.3">
      <c r="A7" s="857" t="s">
        <v>3455</v>
      </c>
      <c r="B7" s="885">
        <v>907.32999999999993</v>
      </c>
      <c r="C7" s="832">
        <v>0.54581821900585326</v>
      </c>
      <c r="D7" s="885">
        <v>1662.33</v>
      </c>
      <c r="E7" s="832">
        <v>1</v>
      </c>
      <c r="F7" s="885">
        <v>1041.33</v>
      </c>
      <c r="G7" s="837">
        <v>0.62642796556640379</v>
      </c>
      <c r="H7" s="885"/>
      <c r="I7" s="832"/>
      <c r="J7" s="885"/>
      <c r="K7" s="832"/>
      <c r="L7" s="885"/>
      <c r="M7" s="837"/>
      <c r="N7" s="885"/>
      <c r="O7" s="832"/>
      <c r="P7" s="885"/>
      <c r="Q7" s="832"/>
      <c r="R7" s="885"/>
      <c r="S7" s="838"/>
    </row>
    <row r="8" spans="1:19" ht="14.4" customHeight="1" x14ac:dyDescent="0.3">
      <c r="A8" s="857" t="s">
        <v>3456</v>
      </c>
      <c r="B8" s="885">
        <v>3624</v>
      </c>
      <c r="C8" s="832">
        <v>0.59218976217633013</v>
      </c>
      <c r="D8" s="885">
        <v>6119.66</v>
      </c>
      <c r="E8" s="832">
        <v>1</v>
      </c>
      <c r="F8" s="885">
        <v>4336.66</v>
      </c>
      <c r="G8" s="837">
        <v>0.70864394427141375</v>
      </c>
      <c r="H8" s="885"/>
      <c r="I8" s="832"/>
      <c r="J8" s="885"/>
      <c r="K8" s="832"/>
      <c r="L8" s="885"/>
      <c r="M8" s="837"/>
      <c r="N8" s="885"/>
      <c r="O8" s="832"/>
      <c r="P8" s="885"/>
      <c r="Q8" s="832"/>
      <c r="R8" s="885"/>
      <c r="S8" s="838"/>
    </row>
    <row r="9" spans="1:19" ht="14.4" customHeight="1" x14ac:dyDescent="0.3">
      <c r="A9" s="857" t="s">
        <v>3457</v>
      </c>
      <c r="B9" s="885"/>
      <c r="C9" s="832"/>
      <c r="D9" s="885">
        <v>251</v>
      </c>
      <c r="E9" s="832">
        <v>1</v>
      </c>
      <c r="F9" s="885">
        <v>756</v>
      </c>
      <c r="G9" s="837">
        <v>3.0119521912350598</v>
      </c>
      <c r="H9" s="885"/>
      <c r="I9" s="832"/>
      <c r="J9" s="885"/>
      <c r="K9" s="832"/>
      <c r="L9" s="885"/>
      <c r="M9" s="837"/>
      <c r="N9" s="885"/>
      <c r="O9" s="832"/>
      <c r="P9" s="885"/>
      <c r="Q9" s="832"/>
      <c r="R9" s="885"/>
      <c r="S9" s="838"/>
    </row>
    <row r="10" spans="1:19" ht="14.4" customHeight="1" x14ac:dyDescent="0.3">
      <c r="A10" s="857" t="s">
        <v>3458</v>
      </c>
      <c r="B10" s="885">
        <v>372</v>
      </c>
      <c r="C10" s="832"/>
      <c r="D10" s="885"/>
      <c r="E10" s="832"/>
      <c r="F10" s="885"/>
      <c r="G10" s="837"/>
      <c r="H10" s="885"/>
      <c r="I10" s="832"/>
      <c r="J10" s="885"/>
      <c r="K10" s="832"/>
      <c r="L10" s="885"/>
      <c r="M10" s="837"/>
      <c r="N10" s="885"/>
      <c r="O10" s="832"/>
      <c r="P10" s="885"/>
      <c r="Q10" s="832"/>
      <c r="R10" s="885"/>
      <c r="S10" s="838"/>
    </row>
    <row r="11" spans="1:19" ht="14.4" customHeight="1" x14ac:dyDescent="0.3">
      <c r="A11" s="857" t="s">
        <v>1823</v>
      </c>
      <c r="B11" s="885">
        <v>32901915.639999993</v>
      </c>
      <c r="C11" s="832">
        <v>1.1016410750417072</v>
      </c>
      <c r="D11" s="885">
        <v>29866275.309999995</v>
      </c>
      <c r="E11" s="832">
        <v>1</v>
      </c>
      <c r="F11" s="885">
        <v>32176650</v>
      </c>
      <c r="G11" s="837">
        <v>1.0773573090724986</v>
      </c>
      <c r="H11" s="885">
        <v>14487686.789999988</v>
      </c>
      <c r="I11" s="832">
        <v>0.96091717582222791</v>
      </c>
      <c r="J11" s="885">
        <v>15076936.029999996</v>
      </c>
      <c r="K11" s="832">
        <v>1</v>
      </c>
      <c r="L11" s="885">
        <v>17769184.289999995</v>
      </c>
      <c r="M11" s="837">
        <v>1.1785673332196263</v>
      </c>
      <c r="N11" s="885"/>
      <c r="O11" s="832"/>
      <c r="P11" s="885"/>
      <c r="Q11" s="832"/>
      <c r="R11" s="885"/>
      <c r="S11" s="838"/>
    </row>
    <row r="12" spans="1:19" ht="14.4" customHeight="1" x14ac:dyDescent="0.3">
      <c r="A12" s="857" t="s">
        <v>3459</v>
      </c>
      <c r="B12" s="885">
        <v>7729.65</v>
      </c>
      <c r="C12" s="832">
        <v>1.1551756604078118</v>
      </c>
      <c r="D12" s="885">
        <v>6691.32</v>
      </c>
      <c r="E12" s="832">
        <v>1</v>
      </c>
      <c r="F12" s="885">
        <v>7808.32</v>
      </c>
      <c r="G12" s="837">
        <v>1.1669326829384934</v>
      </c>
      <c r="H12" s="885"/>
      <c r="I12" s="832"/>
      <c r="J12" s="885"/>
      <c r="K12" s="832"/>
      <c r="L12" s="885"/>
      <c r="M12" s="837"/>
      <c r="N12" s="885"/>
      <c r="O12" s="832"/>
      <c r="P12" s="885"/>
      <c r="Q12" s="832"/>
      <c r="R12" s="885"/>
      <c r="S12" s="838"/>
    </row>
    <row r="13" spans="1:19" ht="14.4" customHeight="1" x14ac:dyDescent="0.3">
      <c r="A13" s="857" t="s">
        <v>3460</v>
      </c>
      <c r="B13" s="885">
        <v>377</v>
      </c>
      <c r="C13" s="832">
        <v>1</v>
      </c>
      <c r="D13" s="885">
        <v>377</v>
      </c>
      <c r="E13" s="832">
        <v>1</v>
      </c>
      <c r="F13" s="885"/>
      <c r="G13" s="837"/>
      <c r="H13" s="885"/>
      <c r="I13" s="832"/>
      <c r="J13" s="885"/>
      <c r="K13" s="832"/>
      <c r="L13" s="885"/>
      <c r="M13" s="837"/>
      <c r="N13" s="885"/>
      <c r="O13" s="832"/>
      <c r="P13" s="885"/>
      <c r="Q13" s="832"/>
      <c r="R13" s="885"/>
      <c r="S13" s="838"/>
    </row>
    <row r="14" spans="1:19" ht="14.4" customHeight="1" x14ac:dyDescent="0.3">
      <c r="A14" s="857" t="s">
        <v>3461</v>
      </c>
      <c r="B14" s="885">
        <v>251</v>
      </c>
      <c r="C14" s="832">
        <v>0.125</v>
      </c>
      <c r="D14" s="885">
        <v>2008</v>
      </c>
      <c r="E14" s="832">
        <v>1</v>
      </c>
      <c r="F14" s="885">
        <v>1764</v>
      </c>
      <c r="G14" s="837">
        <v>0.87848605577689243</v>
      </c>
      <c r="H14" s="885"/>
      <c r="I14" s="832"/>
      <c r="J14" s="885"/>
      <c r="K14" s="832"/>
      <c r="L14" s="885"/>
      <c r="M14" s="837"/>
      <c r="N14" s="885"/>
      <c r="O14" s="832"/>
      <c r="P14" s="885"/>
      <c r="Q14" s="832"/>
      <c r="R14" s="885"/>
      <c r="S14" s="838"/>
    </row>
    <row r="15" spans="1:19" ht="14.4" customHeight="1" x14ac:dyDescent="0.3">
      <c r="A15" s="857" t="s">
        <v>3462</v>
      </c>
      <c r="B15" s="885">
        <v>11545</v>
      </c>
      <c r="C15" s="832">
        <v>0.65281311846197343</v>
      </c>
      <c r="D15" s="885">
        <v>17685</v>
      </c>
      <c r="E15" s="832">
        <v>1</v>
      </c>
      <c r="F15" s="885">
        <v>16616</v>
      </c>
      <c r="G15" s="837">
        <v>0.93955329375176699</v>
      </c>
      <c r="H15" s="885"/>
      <c r="I15" s="832"/>
      <c r="J15" s="885"/>
      <c r="K15" s="832"/>
      <c r="L15" s="885"/>
      <c r="M15" s="837"/>
      <c r="N15" s="885"/>
      <c r="O15" s="832"/>
      <c r="P15" s="885"/>
      <c r="Q15" s="832"/>
      <c r="R15" s="885"/>
      <c r="S15" s="838"/>
    </row>
    <row r="16" spans="1:19" ht="14.4" customHeight="1" x14ac:dyDescent="0.3">
      <c r="A16" s="857" t="s">
        <v>3463</v>
      </c>
      <c r="B16" s="885"/>
      <c r="C16" s="832"/>
      <c r="D16" s="885">
        <v>251</v>
      </c>
      <c r="E16" s="832">
        <v>1</v>
      </c>
      <c r="F16" s="885">
        <v>379</v>
      </c>
      <c r="G16" s="837">
        <v>1.5099601593625498</v>
      </c>
      <c r="H16" s="885"/>
      <c r="I16" s="832"/>
      <c r="J16" s="885"/>
      <c r="K16" s="832"/>
      <c r="L16" s="885"/>
      <c r="M16" s="837"/>
      <c r="N16" s="885"/>
      <c r="O16" s="832"/>
      <c r="P16" s="885"/>
      <c r="Q16" s="832"/>
      <c r="R16" s="885"/>
      <c r="S16" s="838"/>
    </row>
    <row r="17" spans="1:19" ht="14.4" customHeight="1" x14ac:dyDescent="0.3">
      <c r="A17" s="857" t="s">
        <v>3464</v>
      </c>
      <c r="B17" s="885"/>
      <c r="C17" s="832"/>
      <c r="D17" s="885"/>
      <c r="E17" s="832"/>
      <c r="F17" s="885">
        <v>127</v>
      </c>
      <c r="G17" s="837"/>
      <c r="H17" s="885"/>
      <c r="I17" s="832"/>
      <c r="J17" s="885"/>
      <c r="K17" s="832"/>
      <c r="L17" s="885"/>
      <c r="M17" s="837"/>
      <c r="N17" s="885"/>
      <c r="O17" s="832"/>
      <c r="P17" s="885"/>
      <c r="Q17" s="832"/>
      <c r="R17" s="885"/>
      <c r="S17" s="838"/>
    </row>
    <row r="18" spans="1:19" ht="14.4" customHeight="1" x14ac:dyDescent="0.3">
      <c r="A18" s="857" t="s">
        <v>3465</v>
      </c>
      <c r="B18" s="885"/>
      <c r="C18" s="832"/>
      <c r="D18" s="885">
        <v>746</v>
      </c>
      <c r="E18" s="832">
        <v>1</v>
      </c>
      <c r="F18" s="885"/>
      <c r="G18" s="837"/>
      <c r="H18" s="885"/>
      <c r="I18" s="832"/>
      <c r="J18" s="885"/>
      <c r="K18" s="832"/>
      <c r="L18" s="885"/>
      <c r="M18" s="837"/>
      <c r="N18" s="885"/>
      <c r="O18" s="832"/>
      <c r="P18" s="885"/>
      <c r="Q18" s="832"/>
      <c r="R18" s="885"/>
      <c r="S18" s="838"/>
    </row>
    <row r="19" spans="1:19" ht="14.4" customHeight="1" x14ac:dyDescent="0.3">
      <c r="A19" s="857" t="s">
        <v>3466</v>
      </c>
      <c r="B19" s="885">
        <v>624</v>
      </c>
      <c r="C19" s="832"/>
      <c r="D19" s="885"/>
      <c r="E19" s="832"/>
      <c r="F19" s="885"/>
      <c r="G19" s="837"/>
      <c r="H19" s="885"/>
      <c r="I19" s="832"/>
      <c r="J19" s="885"/>
      <c r="K19" s="832"/>
      <c r="L19" s="885"/>
      <c r="M19" s="837"/>
      <c r="N19" s="885"/>
      <c r="O19" s="832"/>
      <c r="P19" s="885"/>
      <c r="Q19" s="832"/>
      <c r="R19" s="885"/>
      <c r="S19" s="838"/>
    </row>
    <row r="20" spans="1:19" ht="14.4" customHeight="1" x14ac:dyDescent="0.3">
      <c r="A20" s="857" t="s">
        <v>3467</v>
      </c>
      <c r="B20" s="885">
        <v>3172.66</v>
      </c>
      <c r="C20" s="832">
        <v>1.2049601215343715</v>
      </c>
      <c r="D20" s="885">
        <v>2633</v>
      </c>
      <c r="E20" s="832">
        <v>1</v>
      </c>
      <c r="F20" s="885">
        <v>2774</v>
      </c>
      <c r="G20" s="837">
        <v>1.0535510824154957</v>
      </c>
      <c r="H20" s="885"/>
      <c r="I20" s="832"/>
      <c r="J20" s="885"/>
      <c r="K20" s="832"/>
      <c r="L20" s="885"/>
      <c r="M20" s="837"/>
      <c r="N20" s="885"/>
      <c r="O20" s="832"/>
      <c r="P20" s="885"/>
      <c r="Q20" s="832"/>
      <c r="R20" s="885"/>
      <c r="S20" s="838"/>
    </row>
    <row r="21" spans="1:19" ht="14.4" customHeight="1" x14ac:dyDescent="0.3">
      <c r="A21" s="857" t="s">
        <v>3468</v>
      </c>
      <c r="B21" s="885">
        <v>48021.960000000014</v>
      </c>
      <c r="C21" s="832">
        <v>1.361566877792594</v>
      </c>
      <c r="D21" s="885">
        <v>35269.630000000005</v>
      </c>
      <c r="E21" s="832">
        <v>1</v>
      </c>
      <c r="F21" s="885">
        <v>89330.260000000024</v>
      </c>
      <c r="G21" s="837">
        <v>2.5327813192256343</v>
      </c>
      <c r="H21" s="885"/>
      <c r="I21" s="832"/>
      <c r="J21" s="885"/>
      <c r="K21" s="832"/>
      <c r="L21" s="885"/>
      <c r="M21" s="837"/>
      <c r="N21" s="885"/>
      <c r="O21" s="832"/>
      <c r="P21" s="885"/>
      <c r="Q21" s="832"/>
      <c r="R21" s="885"/>
      <c r="S21" s="838"/>
    </row>
    <row r="22" spans="1:19" ht="14.4" customHeight="1" x14ac:dyDescent="0.3">
      <c r="A22" s="857" t="s">
        <v>3469</v>
      </c>
      <c r="B22" s="885">
        <v>1158.33</v>
      </c>
      <c r="C22" s="832">
        <v>9.1930952380952373</v>
      </c>
      <c r="D22" s="885">
        <v>126</v>
      </c>
      <c r="E22" s="832">
        <v>1</v>
      </c>
      <c r="F22" s="885">
        <v>252</v>
      </c>
      <c r="G22" s="837">
        <v>2</v>
      </c>
      <c r="H22" s="885"/>
      <c r="I22" s="832"/>
      <c r="J22" s="885"/>
      <c r="K22" s="832"/>
      <c r="L22" s="885"/>
      <c r="M22" s="837"/>
      <c r="N22" s="885"/>
      <c r="O22" s="832"/>
      <c r="P22" s="885"/>
      <c r="Q22" s="832"/>
      <c r="R22" s="885"/>
      <c r="S22" s="838"/>
    </row>
    <row r="23" spans="1:19" ht="14.4" customHeight="1" x14ac:dyDescent="0.3">
      <c r="A23" s="857" t="s">
        <v>3470</v>
      </c>
      <c r="B23" s="885"/>
      <c r="C23" s="832"/>
      <c r="D23" s="885">
        <v>373</v>
      </c>
      <c r="E23" s="832">
        <v>1</v>
      </c>
      <c r="F23" s="885"/>
      <c r="G23" s="837"/>
      <c r="H23" s="885"/>
      <c r="I23" s="832"/>
      <c r="J23" s="885"/>
      <c r="K23" s="832"/>
      <c r="L23" s="885"/>
      <c r="M23" s="837"/>
      <c r="N23" s="885"/>
      <c r="O23" s="832"/>
      <c r="P23" s="885"/>
      <c r="Q23" s="832"/>
      <c r="R23" s="885"/>
      <c r="S23" s="838"/>
    </row>
    <row r="24" spans="1:19" ht="14.4" customHeight="1" x14ac:dyDescent="0.3">
      <c r="A24" s="857" t="s">
        <v>3471</v>
      </c>
      <c r="B24" s="885">
        <v>3556</v>
      </c>
      <c r="C24" s="832">
        <v>0.94524189261031366</v>
      </c>
      <c r="D24" s="885">
        <v>3762</v>
      </c>
      <c r="E24" s="832">
        <v>1</v>
      </c>
      <c r="F24" s="885">
        <v>6250.33</v>
      </c>
      <c r="G24" s="837">
        <v>1.6614380648591174</v>
      </c>
      <c r="H24" s="885"/>
      <c r="I24" s="832"/>
      <c r="J24" s="885"/>
      <c r="K24" s="832"/>
      <c r="L24" s="885"/>
      <c r="M24" s="837"/>
      <c r="N24" s="885"/>
      <c r="O24" s="832"/>
      <c r="P24" s="885"/>
      <c r="Q24" s="832"/>
      <c r="R24" s="885"/>
      <c r="S24" s="838"/>
    </row>
    <row r="25" spans="1:19" ht="14.4" customHeight="1" x14ac:dyDescent="0.3">
      <c r="A25" s="857" t="s">
        <v>3472</v>
      </c>
      <c r="B25" s="885">
        <v>252</v>
      </c>
      <c r="C25" s="832"/>
      <c r="D25" s="885"/>
      <c r="E25" s="832"/>
      <c r="F25" s="885">
        <v>1665</v>
      </c>
      <c r="G25" s="837"/>
      <c r="H25" s="885"/>
      <c r="I25" s="832"/>
      <c r="J25" s="885"/>
      <c r="K25" s="832"/>
      <c r="L25" s="885"/>
      <c r="M25" s="837"/>
      <c r="N25" s="885"/>
      <c r="O25" s="832"/>
      <c r="P25" s="885"/>
      <c r="Q25" s="832"/>
      <c r="R25" s="885"/>
      <c r="S25" s="838"/>
    </row>
    <row r="26" spans="1:19" ht="14.4" customHeight="1" x14ac:dyDescent="0.3">
      <c r="A26" s="857" t="s">
        <v>3473</v>
      </c>
      <c r="B26" s="885">
        <v>2607.33</v>
      </c>
      <c r="C26" s="832">
        <v>0.53903866032664871</v>
      </c>
      <c r="D26" s="885">
        <v>4837</v>
      </c>
      <c r="E26" s="832">
        <v>1</v>
      </c>
      <c r="F26" s="885">
        <v>2192.33</v>
      </c>
      <c r="G26" s="837">
        <v>0.45324167872648335</v>
      </c>
      <c r="H26" s="885"/>
      <c r="I26" s="832"/>
      <c r="J26" s="885"/>
      <c r="K26" s="832"/>
      <c r="L26" s="885"/>
      <c r="M26" s="837"/>
      <c r="N26" s="885"/>
      <c r="O26" s="832"/>
      <c r="P26" s="885"/>
      <c r="Q26" s="832"/>
      <c r="R26" s="885"/>
      <c r="S26" s="838"/>
    </row>
    <row r="27" spans="1:19" ht="14.4" customHeight="1" x14ac:dyDescent="0.3">
      <c r="A27" s="857" t="s">
        <v>3474</v>
      </c>
      <c r="B27" s="885">
        <v>2456</v>
      </c>
      <c r="C27" s="832">
        <v>1.2825065274151437</v>
      </c>
      <c r="D27" s="885">
        <v>1915</v>
      </c>
      <c r="E27" s="832">
        <v>1</v>
      </c>
      <c r="F27" s="885">
        <v>2567</v>
      </c>
      <c r="G27" s="837">
        <v>1.3404699738903394</v>
      </c>
      <c r="H27" s="885"/>
      <c r="I27" s="832"/>
      <c r="J27" s="885"/>
      <c r="K27" s="832"/>
      <c r="L27" s="885"/>
      <c r="M27" s="837"/>
      <c r="N27" s="885"/>
      <c r="O27" s="832"/>
      <c r="P27" s="885"/>
      <c r="Q27" s="832"/>
      <c r="R27" s="885"/>
      <c r="S27" s="838"/>
    </row>
    <row r="28" spans="1:19" ht="14.4" customHeight="1" x14ac:dyDescent="0.3">
      <c r="A28" s="857" t="s">
        <v>3475</v>
      </c>
      <c r="B28" s="885">
        <v>8109.98</v>
      </c>
      <c r="C28" s="832">
        <v>1.1090828778241681</v>
      </c>
      <c r="D28" s="885">
        <v>7312.33</v>
      </c>
      <c r="E28" s="832">
        <v>1</v>
      </c>
      <c r="F28" s="885">
        <v>7417.99</v>
      </c>
      <c r="G28" s="837">
        <v>1.0144495666907811</v>
      </c>
      <c r="H28" s="885"/>
      <c r="I28" s="832"/>
      <c r="J28" s="885"/>
      <c r="K28" s="832"/>
      <c r="L28" s="885"/>
      <c r="M28" s="837"/>
      <c r="N28" s="885"/>
      <c r="O28" s="832"/>
      <c r="P28" s="885"/>
      <c r="Q28" s="832"/>
      <c r="R28" s="885"/>
      <c r="S28" s="838"/>
    </row>
    <row r="29" spans="1:19" ht="14.4" customHeight="1" x14ac:dyDescent="0.3">
      <c r="A29" s="857" t="s">
        <v>3476</v>
      </c>
      <c r="B29" s="885">
        <v>3140.33</v>
      </c>
      <c r="C29" s="832">
        <v>0.81936044418236942</v>
      </c>
      <c r="D29" s="885">
        <v>3832.66</v>
      </c>
      <c r="E29" s="832">
        <v>1</v>
      </c>
      <c r="F29" s="885">
        <v>3259</v>
      </c>
      <c r="G29" s="837">
        <v>0.850323274175116</v>
      </c>
      <c r="H29" s="885"/>
      <c r="I29" s="832"/>
      <c r="J29" s="885"/>
      <c r="K29" s="832"/>
      <c r="L29" s="885"/>
      <c r="M29" s="837"/>
      <c r="N29" s="885"/>
      <c r="O29" s="832"/>
      <c r="P29" s="885"/>
      <c r="Q29" s="832"/>
      <c r="R29" s="885"/>
      <c r="S29" s="838"/>
    </row>
    <row r="30" spans="1:19" ht="14.4" customHeight="1" x14ac:dyDescent="0.3">
      <c r="A30" s="857" t="s">
        <v>3477</v>
      </c>
      <c r="B30" s="885">
        <v>879</v>
      </c>
      <c r="C30" s="832">
        <v>6.9761904761904763</v>
      </c>
      <c r="D30" s="885">
        <v>126</v>
      </c>
      <c r="E30" s="832">
        <v>1</v>
      </c>
      <c r="F30" s="885">
        <v>504</v>
      </c>
      <c r="G30" s="837">
        <v>4</v>
      </c>
      <c r="H30" s="885"/>
      <c r="I30" s="832"/>
      <c r="J30" s="885"/>
      <c r="K30" s="832"/>
      <c r="L30" s="885"/>
      <c r="M30" s="837"/>
      <c r="N30" s="885"/>
      <c r="O30" s="832"/>
      <c r="P30" s="885"/>
      <c r="Q30" s="832"/>
      <c r="R30" s="885"/>
      <c r="S30" s="838"/>
    </row>
    <row r="31" spans="1:19" ht="14.4" customHeight="1" thickBot="1" x14ac:dyDescent="0.35">
      <c r="A31" s="889" t="s">
        <v>3478</v>
      </c>
      <c r="B31" s="887">
        <v>5109.66</v>
      </c>
      <c r="C31" s="840">
        <v>1.453263518951988</v>
      </c>
      <c r="D31" s="887">
        <v>3515.99</v>
      </c>
      <c r="E31" s="840">
        <v>1</v>
      </c>
      <c r="F31" s="887">
        <v>4903.66</v>
      </c>
      <c r="G31" s="845">
        <v>1.3946740462856835</v>
      </c>
      <c r="H31" s="887"/>
      <c r="I31" s="840"/>
      <c r="J31" s="887"/>
      <c r="K31" s="840"/>
      <c r="L31" s="887"/>
      <c r="M31" s="845"/>
      <c r="N31" s="887"/>
      <c r="O31" s="840"/>
      <c r="P31" s="887"/>
      <c r="Q31" s="840"/>
      <c r="R31" s="887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4174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20024.03</v>
      </c>
      <c r="G3" s="208">
        <f t="shared" si="0"/>
        <v>47494872.659999989</v>
      </c>
      <c r="H3" s="208"/>
      <c r="I3" s="208"/>
      <c r="J3" s="208">
        <f t="shared" si="0"/>
        <v>19128.749999999996</v>
      </c>
      <c r="K3" s="208">
        <f t="shared" si="0"/>
        <v>45044243.589999996</v>
      </c>
      <c r="L3" s="208"/>
      <c r="M3" s="208"/>
      <c r="N3" s="208">
        <f t="shared" si="0"/>
        <v>20482.479999999996</v>
      </c>
      <c r="O3" s="208">
        <f t="shared" si="0"/>
        <v>50100820.169999987</v>
      </c>
      <c r="P3" s="79">
        <f>IF(K3=0,0,O3/K3)</f>
        <v>1.1122579974041915</v>
      </c>
      <c r="Q3" s="209">
        <f>IF(N3=0,0,O3/N3)</f>
        <v>2446.0329105655173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3479</v>
      </c>
      <c r="B6" s="825" t="s">
        <v>3362</v>
      </c>
      <c r="C6" s="825" t="s">
        <v>3379</v>
      </c>
      <c r="D6" s="825" t="s">
        <v>3382</v>
      </c>
      <c r="E6" s="825" t="s">
        <v>3384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37</v>
      </c>
      <c r="P6" s="830"/>
      <c r="Q6" s="848">
        <v>37</v>
      </c>
    </row>
    <row r="7" spans="1:17" ht="14.4" customHeight="1" x14ac:dyDescent="0.3">
      <c r="A7" s="831" t="s">
        <v>3479</v>
      </c>
      <c r="B7" s="832" t="s">
        <v>3362</v>
      </c>
      <c r="C7" s="832" t="s">
        <v>3379</v>
      </c>
      <c r="D7" s="832" t="s">
        <v>3397</v>
      </c>
      <c r="E7" s="832" t="s">
        <v>3398</v>
      </c>
      <c r="F7" s="849">
        <v>2</v>
      </c>
      <c r="G7" s="849">
        <v>252</v>
      </c>
      <c r="H7" s="849">
        <v>1</v>
      </c>
      <c r="I7" s="849">
        <v>126</v>
      </c>
      <c r="J7" s="849">
        <v>2</v>
      </c>
      <c r="K7" s="849">
        <v>252</v>
      </c>
      <c r="L7" s="849">
        <v>1</v>
      </c>
      <c r="M7" s="849">
        <v>126</v>
      </c>
      <c r="N7" s="849"/>
      <c r="O7" s="849"/>
      <c r="P7" s="837"/>
      <c r="Q7" s="850"/>
    </row>
    <row r="8" spans="1:17" ht="14.4" customHeight="1" x14ac:dyDescent="0.3">
      <c r="A8" s="831" t="s">
        <v>3479</v>
      </c>
      <c r="B8" s="832" t="s">
        <v>3362</v>
      </c>
      <c r="C8" s="832" t="s">
        <v>3379</v>
      </c>
      <c r="D8" s="832" t="s">
        <v>3397</v>
      </c>
      <c r="E8" s="832" t="s">
        <v>3399</v>
      </c>
      <c r="F8" s="849"/>
      <c r="G8" s="849"/>
      <c r="H8" s="849"/>
      <c r="I8" s="849"/>
      <c r="J8" s="849">
        <v>3</v>
      </c>
      <c r="K8" s="849">
        <v>378</v>
      </c>
      <c r="L8" s="849">
        <v>1</v>
      </c>
      <c r="M8" s="849">
        <v>126</v>
      </c>
      <c r="N8" s="849">
        <v>1</v>
      </c>
      <c r="O8" s="849">
        <v>127</v>
      </c>
      <c r="P8" s="837">
        <v>0.33597883597883599</v>
      </c>
      <c r="Q8" s="850">
        <v>127</v>
      </c>
    </row>
    <row r="9" spans="1:17" ht="14.4" customHeight="1" x14ac:dyDescent="0.3">
      <c r="A9" s="831" t="s">
        <v>3479</v>
      </c>
      <c r="B9" s="832" t="s">
        <v>3362</v>
      </c>
      <c r="C9" s="832" t="s">
        <v>3379</v>
      </c>
      <c r="D9" s="832" t="s">
        <v>3411</v>
      </c>
      <c r="E9" s="832" t="s">
        <v>3413</v>
      </c>
      <c r="F9" s="849"/>
      <c r="G9" s="849"/>
      <c r="H9" s="849"/>
      <c r="I9" s="849"/>
      <c r="J9" s="849">
        <v>1</v>
      </c>
      <c r="K9" s="849">
        <v>33.33</v>
      </c>
      <c r="L9" s="849">
        <v>1</v>
      </c>
      <c r="M9" s="849">
        <v>33.33</v>
      </c>
      <c r="N9" s="849"/>
      <c r="O9" s="849"/>
      <c r="P9" s="837"/>
      <c r="Q9" s="850"/>
    </row>
    <row r="10" spans="1:17" ht="14.4" customHeight="1" x14ac:dyDescent="0.3">
      <c r="A10" s="831" t="s">
        <v>3479</v>
      </c>
      <c r="B10" s="832" t="s">
        <v>3362</v>
      </c>
      <c r="C10" s="832" t="s">
        <v>3379</v>
      </c>
      <c r="D10" s="832" t="s">
        <v>3414</v>
      </c>
      <c r="E10" s="832" t="s">
        <v>3415</v>
      </c>
      <c r="F10" s="849">
        <v>1</v>
      </c>
      <c r="G10" s="849">
        <v>251</v>
      </c>
      <c r="H10" s="849">
        <v>0.5</v>
      </c>
      <c r="I10" s="849">
        <v>251</v>
      </c>
      <c r="J10" s="849">
        <v>2</v>
      </c>
      <c r="K10" s="849">
        <v>502</v>
      </c>
      <c r="L10" s="849">
        <v>1</v>
      </c>
      <c r="M10" s="849">
        <v>251</v>
      </c>
      <c r="N10" s="849">
        <v>2</v>
      </c>
      <c r="O10" s="849">
        <v>504</v>
      </c>
      <c r="P10" s="837">
        <v>1.0039840637450199</v>
      </c>
      <c r="Q10" s="850">
        <v>252</v>
      </c>
    </row>
    <row r="11" spans="1:17" ht="14.4" customHeight="1" x14ac:dyDescent="0.3">
      <c r="A11" s="831" t="s">
        <v>3479</v>
      </c>
      <c r="B11" s="832" t="s">
        <v>3362</v>
      </c>
      <c r="C11" s="832" t="s">
        <v>3379</v>
      </c>
      <c r="D11" s="832" t="s">
        <v>3414</v>
      </c>
      <c r="E11" s="832" t="s">
        <v>3416</v>
      </c>
      <c r="F11" s="849">
        <v>2</v>
      </c>
      <c r="G11" s="849">
        <v>502</v>
      </c>
      <c r="H11" s="849"/>
      <c r="I11" s="849">
        <v>251</v>
      </c>
      <c r="J11" s="849"/>
      <c r="K11" s="849"/>
      <c r="L11" s="849"/>
      <c r="M11" s="849"/>
      <c r="N11" s="849"/>
      <c r="O11" s="849"/>
      <c r="P11" s="837"/>
      <c r="Q11" s="850"/>
    </row>
    <row r="12" spans="1:17" ht="14.4" customHeight="1" x14ac:dyDescent="0.3">
      <c r="A12" s="831" t="s">
        <v>3479</v>
      </c>
      <c r="B12" s="832" t="s">
        <v>3362</v>
      </c>
      <c r="C12" s="832" t="s">
        <v>3379</v>
      </c>
      <c r="D12" s="832" t="s">
        <v>3438</v>
      </c>
      <c r="E12" s="832" t="s">
        <v>3439</v>
      </c>
      <c r="F12" s="849"/>
      <c r="G12" s="849"/>
      <c r="H12" s="849"/>
      <c r="I12" s="849"/>
      <c r="J12" s="849">
        <v>1</v>
      </c>
      <c r="K12" s="849">
        <v>373</v>
      </c>
      <c r="L12" s="849">
        <v>1</v>
      </c>
      <c r="M12" s="849">
        <v>373</v>
      </c>
      <c r="N12" s="849">
        <v>1</v>
      </c>
      <c r="O12" s="849">
        <v>374</v>
      </c>
      <c r="P12" s="837">
        <v>1.0026809651474531</v>
      </c>
      <c r="Q12" s="850">
        <v>374</v>
      </c>
    </row>
    <row r="13" spans="1:17" ht="14.4" customHeight="1" x14ac:dyDescent="0.3">
      <c r="A13" s="831" t="s">
        <v>3479</v>
      </c>
      <c r="B13" s="832" t="s">
        <v>3362</v>
      </c>
      <c r="C13" s="832" t="s">
        <v>3379</v>
      </c>
      <c r="D13" s="832" t="s">
        <v>3438</v>
      </c>
      <c r="E13" s="832" t="s">
        <v>3440</v>
      </c>
      <c r="F13" s="849">
        <v>1</v>
      </c>
      <c r="G13" s="849">
        <v>372</v>
      </c>
      <c r="H13" s="849"/>
      <c r="I13" s="849">
        <v>372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3480</v>
      </c>
      <c r="B14" s="832" t="s">
        <v>3362</v>
      </c>
      <c r="C14" s="832" t="s">
        <v>3379</v>
      </c>
      <c r="D14" s="832" t="s">
        <v>3397</v>
      </c>
      <c r="E14" s="832" t="s">
        <v>3398</v>
      </c>
      <c r="F14" s="849"/>
      <c r="G14" s="849"/>
      <c r="H14" s="849"/>
      <c r="I14" s="849"/>
      <c r="J14" s="849">
        <v>1</v>
      </c>
      <c r="K14" s="849">
        <v>126</v>
      </c>
      <c r="L14" s="849">
        <v>1</v>
      </c>
      <c r="M14" s="849">
        <v>126</v>
      </c>
      <c r="N14" s="849"/>
      <c r="O14" s="849"/>
      <c r="P14" s="837"/>
      <c r="Q14" s="850"/>
    </row>
    <row r="15" spans="1:17" ht="14.4" customHeight="1" x14ac:dyDescent="0.3">
      <c r="A15" s="831" t="s">
        <v>3480</v>
      </c>
      <c r="B15" s="832" t="s">
        <v>3362</v>
      </c>
      <c r="C15" s="832" t="s">
        <v>3379</v>
      </c>
      <c r="D15" s="832" t="s">
        <v>3397</v>
      </c>
      <c r="E15" s="832" t="s">
        <v>3399</v>
      </c>
      <c r="F15" s="849"/>
      <c r="G15" s="849"/>
      <c r="H15" s="849"/>
      <c r="I15" s="849"/>
      <c r="J15" s="849">
        <v>1</v>
      </c>
      <c r="K15" s="849">
        <v>126</v>
      </c>
      <c r="L15" s="849">
        <v>1</v>
      </c>
      <c r="M15" s="849">
        <v>126</v>
      </c>
      <c r="N15" s="849"/>
      <c r="O15" s="849"/>
      <c r="P15" s="837"/>
      <c r="Q15" s="850"/>
    </row>
    <row r="16" spans="1:17" ht="14.4" customHeight="1" x14ac:dyDescent="0.3">
      <c r="A16" s="831" t="s">
        <v>3480</v>
      </c>
      <c r="B16" s="832" t="s">
        <v>3362</v>
      </c>
      <c r="C16" s="832" t="s">
        <v>3379</v>
      </c>
      <c r="D16" s="832" t="s">
        <v>3411</v>
      </c>
      <c r="E16" s="832" t="s">
        <v>3413</v>
      </c>
      <c r="F16" s="849">
        <v>1</v>
      </c>
      <c r="G16" s="849">
        <v>33.33</v>
      </c>
      <c r="H16" s="849">
        <v>1</v>
      </c>
      <c r="I16" s="849">
        <v>33.33</v>
      </c>
      <c r="J16" s="849">
        <v>1</v>
      </c>
      <c r="K16" s="849">
        <v>33.33</v>
      </c>
      <c r="L16" s="849">
        <v>1</v>
      </c>
      <c r="M16" s="849">
        <v>33.33</v>
      </c>
      <c r="N16" s="849">
        <v>1</v>
      </c>
      <c r="O16" s="849">
        <v>33.33</v>
      </c>
      <c r="P16" s="837">
        <v>1</v>
      </c>
      <c r="Q16" s="850">
        <v>33.33</v>
      </c>
    </row>
    <row r="17" spans="1:17" ht="14.4" customHeight="1" x14ac:dyDescent="0.3">
      <c r="A17" s="831" t="s">
        <v>3480</v>
      </c>
      <c r="B17" s="832" t="s">
        <v>3362</v>
      </c>
      <c r="C17" s="832" t="s">
        <v>3379</v>
      </c>
      <c r="D17" s="832" t="s">
        <v>3414</v>
      </c>
      <c r="E17" s="832" t="s">
        <v>3415</v>
      </c>
      <c r="F17" s="849">
        <v>2</v>
      </c>
      <c r="G17" s="849">
        <v>502</v>
      </c>
      <c r="H17" s="849">
        <v>0.66666666666666663</v>
      </c>
      <c r="I17" s="849">
        <v>251</v>
      </c>
      <c r="J17" s="849">
        <v>3</v>
      </c>
      <c r="K17" s="849">
        <v>753</v>
      </c>
      <c r="L17" s="849">
        <v>1</v>
      </c>
      <c r="M17" s="849">
        <v>251</v>
      </c>
      <c r="N17" s="849">
        <v>3</v>
      </c>
      <c r="O17" s="849">
        <v>756</v>
      </c>
      <c r="P17" s="837">
        <v>1.0039840637450199</v>
      </c>
      <c r="Q17" s="850">
        <v>252</v>
      </c>
    </row>
    <row r="18" spans="1:17" ht="14.4" customHeight="1" x14ac:dyDescent="0.3">
      <c r="A18" s="831" t="s">
        <v>3480</v>
      </c>
      <c r="B18" s="832" t="s">
        <v>3362</v>
      </c>
      <c r="C18" s="832" t="s">
        <v>3379</v>
      </c>
      <c r="D18" s="832" t="s">
        <v>3414</v>
      </c>
      <c r="E18" s="832" t="s">
        <v>3416</v>
      </c>
      <c r="F18" s="849"/>
      <c r="G18" s="849"/>
      <c r="H18" s="849"/>
      <c r="I18" s="849"/>
      <c r="J18" s="849">
        <v>1</v>
      </c>
      <c r="K18" s="849">
        <v>251</v>
      </c>
      <c r="L18" s="849">
        <v>1</v>
      </c>
      <c r="M18" s="849">
        <v>251</v>
      </c>
      <c r="N18" s="849">
        <v>1</v>
      </c>
      <c r="O18" s="849">
        <v>252</v>
      </c>
      <c r="P18" s="837">
        <v>1.0039840637450199</v>
      </c>
      <c r="Q18" s="850">
        <v>252</v>
      </c>
    </row>
    <row r="19" spans="1:17" ht="14.4" customHeight="1" x14ac:dyDescent="0.3">
      <c r="A19" s="831" t="s">
        <v>3480</v>
      </c>
      <c r="B19" s="832" t="s">
        <v>3362</v>
      </c>
      <c r="C19" s="832" t="s">
        <v>3379</v>
      </c>
      <c r="D19" s="832" t="s">
        <v>3438</v>
      </c>
      <c r="E19" s="832" t="s">
        <v>3439</v>
      </c>
      <c r="F19" s="849">
        <v>1</v>
      </c>
      <c r="G19" s="849">
        <v>372</v>
      </c>
      <c r="H19" s="849"/>
      <c r="I19" s="849">
        <v>372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3480</v>
      </c>
      <c r="B20" s="832" t="s">
        <v>3362</v>
      </c>
      <c r="C20" s="832" t="s">
        <v>3379</v>
      </c>
      <c r="D20" s="832" t="s">
        <v>3438</v>
      </c>
      <c r="E20" s="832" t="s">
        <v>3440</v>
      </c>
      <c r="F20" s="849"/>
      <c r="G20" s="849"/>
      <c r="H20" s="849"/>
      <c r="I20" s="849"/>
      <c r="J20" s="849">
        <v>1</v>
      </c>
      <c r="K20" s="849">
        <v>373</v>
      </c>
      <c r="L20" s="849">
        <v>1</v>
      </c>
      <c r="M20" s="849">
        <v>373</v>
      </c>
      <c r="N20" s="849"/>
      <c r="O20" s="849"/>
      <c r="P20" s="837"/>
      <c r="Q20" s="850"/>
    </row>
    <row r="21" spans="1:17" ht="14.4" customHeight="1" x14ac:dyDescent="0.3">
      <c r="A21" s="831" t="s">
        <v>3481</v>
      </c>
      <c r="B21" s="832" t="s">
        <v>3362</v>
      </c>
      <c r="C21" s="832" t="s">
        <v>3379</v>
      </c>
      <c r="D21" s="832" t="s">
        <v>3382</v>
      </c>
      <c r="E21" s="832" t="s">
        <v>3383</v>
      </c>
      <c r="F21" s="849"/>
      <c r="G21" s="849"/>
      <c r="H21" s="849"/>
      <c r="I21" s="849"/>
      <c r="J21" s="849"/>
      <c r="K21" s="849"/>
      <c r="L21" s="849"/>
      <c r="M21" s="849"/>
      <c r="N21" s="849">
        <v>3</v>
      </c>
      <c r="O21" s="849">
        <v>111</v>
      </c>
      <c r="P21" s="837"/>
      <c r="Q21" s="850">
        <v>37</v>
      </c>
    </row>
    <row r="22" spans="1:17" ht="14.4" customHeight="1" x14ac:dyDescent="0.3">
      <c r="A22" s="831" t="s">
        <v>3481</v>
      </c>
      <c r="B22" s="832" t="s">
        <v>3362</v>
      </c>
      <c r="C22" s="832" t="s">
        <v>3379</v>
      </c>
      <c r="D22" s="832" t="s">
        <v>3382</v>
      </c>
      <c r="E22" s="832" t="s">
        <v>3384</v>
      </c>
      <c r="F22" s="849"/>
      <c r="G22" s="849"/>
      <c r="H22" s="849"/>
      <c r="I22" s="849"/>
      <c r="J22" s="849">
        <v>1</v>
      </c>
      <c r="K22" s="849">
        <v>37</v>
      </c>
      <c r="L22" s="849">
        <v>1</v>
      </c>
      <c r="M22" s="849">
        <v>37</v>
      </c>
      <c r="N22" s="849"/>
      <c r="O22" s="849"/>
      <c r="P22" s="837"/>
      <c r="Q22" s="850"/>
    </row>
    <row r="23" spans="1:17" ht="14.4" customHeight="1" x14ac:dyDescent="0.3">
      <c r="A23" s="831" t="s">
        <v>3481</v>
      </c>
      <c r="B23" s="832" t="s">
        <v>3362</v>
      </c>
      <c r="C23" s="832" t="s">
        <v>3379</v>
      </c>
      <c r="D23" s="832" t="s">
        <v>3397</v>
      </c>
      <c r="E23" s="832" t="s">
        <v>3398</v>
      </c>
      <c r="F23" s="849">
        <v>1</v>
      </c>
      <c r="G23" s="849">
        <v>126</v>
      </c>
      <c r="H23" s="849">
        <v>9.0909090909090912E-2</v>
      </c>
      <c r="I23" s="849">
        <v>126</v>
      </c>
      <c r="J23" s="849">
        <v>11</v>
      </c>
      <c r="K23" s="849">
        <v>1386</v>
      </c>
      <c r="L23" s="849">
        <v>1</v>
      </c>
      <c r="M23" s="849">
        <v>126</v>
      </c>
      <c r="N23" s="849">
        <v>7</v>
      </c>
      <c r="O23" s="849">
        <v>889</v>
      </c>
      <c r="P23" s="837">
        <v>0.64141414141414144</v>
      </c>
      <c r="Q23" s="850">
        <v>127</v>
      </c>
    </row>
    <row r="24" spans="1:17" ht="14.4" customHeight="1" x14ac:dyDescent="0.3">
      <c r="A24" s="831" t="s">
        <v>3481</v>
      </c>
      <c r="B24" s="832" t="s">
        <v>3362</v>
      </c>
      <c r="C24" s="832" t="s">
        <v>3379</v>
      </c>
      <c r="D24" s="832" t="s">
        <v>3397</v>
      </c>
      <c r="E24" s="832" t="s">
        <v>3399</v>
      </c>
      <c r="F24" s="849">
        <v>4</v>
      </c>
      <c r="G24" s="849">
        <v>504</v>
      </c>
      <c r="H24" s="849">
        <v>4</v>
      </c>
      <c r="I24" s="849">
        <v>126</v>
      </c>
      <c r="J24" s="849">
        <v>1</v>
      </c>
      <c r="K24" s="849">
        <v>126</v>
      </c>
      <c r="L24" s="849">
        <v>1</v>
      </c>
      <c r="M24" s="849">
        <v>126</v>
      </c>
      <c r="N24" s="849">
        <v>2</v>
      </c>
      <c r="O24" s="849">
        <v>254</v>
      </c>
      <c r="P24" s="837">
        <v>2.0158730158730158</v>
      </c>
      <c r="Q24" s="850">
        <v>127</v>
      </c>
    </row>
    <row r="25" spans="1:17" ht="14.4" customHeight="1" x14ac:dyDescent="0.3">
      <c r="A25" s="831" t="s">
        <v>3481</v>
      </c>
      <c r="B25" s="832" t="s">
        <v>3362</v>
      </c>
      <c r="C25" s="832" t="s">
        <v>3379</v>
      </c>
      <c r="D25" s="832" t="s">
        <v>3411</v>
      </c>
      <c r="E25" s="832" t="s">
        <v>3413</v>
      </c>
      <c r="F25" s="849"/>
      <c r="G25" s="849"/>
      <c r="H25" s="849"/>
      <c r="I25" s="849"/>
      <c r="J25" s="849">
        <v>2</v>
      </c>
      <c r="K25" s="849">
        <v>66.66</v>
      </c>
      <c r="L25" s="849">
        <v>1</v>
      </c>
      <c r="M25" s="849">
        <v>33.33</v>
      </c>
      <c r="N25" s="849">
        <v>2</v>
      </c>
      <c r="O25" s="849">
        <v>66.66</v>
      </c>
      <c r="P25" s="837">
        <v>1</v>
      </c>
      <c r="Q25" s="850">
        <v>33.33</v>
      </c>
    </row>
    <row r="26" spans="1:17" ht="14.4" customHeight="1" x14ac:dyDescent="0.3">
      <c r="A26" s="831" t="s">
        <v>3481</v>
      </c>
      <c r="B26" s="832" t="s">
        <v>3362</v>
      </c>
      <c r="C26" s="832" t="s">
        <v>3379</v>
      </c>
      <c r="D26" s="832" t="s">
        <v>3414</v>
      </c>
      <c r="E26" s="832" t="s">
        <v>3415</v>
      </c>
      <c r="F26" s="849">
        <v>2</v>
      </c>
      <c r="G26" s="849">
        <v>502</v>
      </c>
      <c r="H26" s="849">
        <v>0.4</v>
      </c>
      <c r="I26" s="849">
        <v>251</v>
      </c>
      <c r="J26" s="849">
        <v>5</v>
      </c>
      <c r="K26" s="849">
        <v>1255</v>
      </c>
      <c r="L26" s="849">
        <v>1</v>
      </c>
      <c r="M26" s="849">
        <v>251</v>
      </c>
      <c r="N26" s="849">
        <v>6</v>
      </c>
      <c r="O26" s="849">
        <v>1512</v>
      </c>
      <c r="P26" s="837">
        <v>1.204780876494024</v>
      </c>
      <c r="Q26" s="850">
        <v>252</v>
      </c>
    </row>
    <row r="27" spans="1:17" ht="14.4" customHeight="1" x14ac:dyDescent="0.3">
      <c r="A27" s="831" t="s">
        <v>3481</v>
      </c>
      <c r="B27" s="832" t="s">
        <v>3362</v>
      </c>
      <c r="C27" s="832" t="s">
        <v>3379</v>
      </c>
      <c r="D27" s="832" t="s">
        <v>3414</v>
      </c>
      <c r="E27" s="832" t="s">
        <v>3416</v>
      </c>
      <c r="F27" s="849">
        <v>4</v>
      </c>
      <c r="G27" s="849">
        <v>1004</v>
      </c>
      <c r="H27" s="849">
        <v>0.5714285714285714</v>
      </c>
      <c r="I27" s="849">
        <v>251</v>
      </c>
      <c r="J27" s="849">
        <v>7</v>
      </c>
      <c r="K27" s="849">
        <v>1757</v>
      </c>
      <c r="L27" s="849">
        <v>1</v>
      </c>
      <c r="M27" s="849">
        <v>251</v>
      </c>
      <c r="N27" s="849">
        <v>3</v>
      </c>
      <c r="O27" s="849">
        <v>756</v>
      </c>
      <c r="P27" s="837">
        <v>0.4302788844621514</v>
      </c>
      <c r="Q27" s="850">
        <v>252</v>
      </c>
    </row>
    <row r="28" spans="1:17" ht="14.4" customHeight="1" x14ac:dyDescent="0.3">
      <c r="A28" s="831" t="s">
        <v>3481</v>
      </c>
      <c r="B28" s="832" t="s">
        <v>3362</v>
      </c>
      <c r="C28" s="832" t="s">
        <v>3379</v>
      </c>
      <c r="D28" s="832" t="s">
        <v>3438</v>
      </c>
      <c r="E28" s="832" t="s">
        <v>3439</v>
      </c>
      <c r="F28" s="849">
        <v>2</v>
      </c>
      <c r="G28" s="849">
        <v>744</v>
      </c>
      <c r="H28" s="849">
        <v>0.99731903485254692</v>
      </c>
      <c r="I28" s="849">
        <v>372</v>
      </c>
      <c r="J28" s="849">
        <v>2</v>
      </c>
      <c r="K28" s="849">
        <v>746</v>
      </c>
      <c r="L28" s="849">
        <v>1</v>
      </c>
      <c r="M28" s="849">
        <v>373</v>
      </c>
      <c r="N28" s="849"/>
      <c r="O28" s="849"/>
      <c r="P28" s="837"/>
      <c r="Q28" s="850"/>
    </row>
    <row r="29" spans="1:17" ht="14.4" customHeight="1" x14ac:dyDescent="0.3">
      <c r="A29" s="831" t="s">
        <v>3481</v>
      </c>
      <c r="B29" s="832" t="s">
        <v>3362</v>
      </c>
      <c r="C29" s="832" t="s">
        <v>3379</v>
      </c>
      <c r="D29" s="832" t="s">
        <v>3438</v>
      </c>
      <c r="E29" s="832" t="s">
        <v>3440</v>
      </c>
      <c r="F29" s="849">
        <v>2</v>
      </c>
      <c r="G29" s="849">
        <v>744</v>
      </c>
      <c r="H29" s="849">
        <v>0.99731903485254692</v>
      </c>
      <c r="I29" s="849">
        <v>372</v>
      </c>
      <c r="J29" s="849">
        <v>2</v>
      </c>
      <c r="K29" s="849">
        <v>746</v>
      </c>
      <c r="L29" s="849">
        <v>1</v>
      </c>
      <c r="M29" s="849">
        <v>373</v>
      </c>
      <c r="N29" s="849">
        <v>2</v>
      </c>
      <c r="O29" s="849">
        <v>748</v>
      </c>
      <c r="P29" s="837">
        <v>1.0026809651474531</v>
      </c>
      <c r="Q29" s="850">
        <v>374</v>
      </c>
    </row>
    <row r="30" spans="1:17" ht="14.4" customHeight="1" x14ac:dyDescent="0.3">
      <c r="A30" s="831" t="s">
        <v>3482</v>
      </c>
      <c r="B30" s="832" t="s">
        <v>3362</v>
      </c>
      <c r="C30" s="832" t="s">
        <v>3379</v>
      </c>
      <c r="D30" s="832" t="s">
        <v>3414</v>
      </c>
      <c r="E30" s="832" t="s">
        <v>3415</v>
      </c>
      <c r="F30" s="849"/>
      <c r="G30" s="849"/>
      <c r="H30" s="849"/>
      <c r="I30" s="849"/>
      <c r="J30" s="849"/>
      <c r="K30" s="849"/>
      <c r="L30" s="849"/>
      <c r="M30" s="849"/>
      <c r="N30" s="849">
        <v>2</v>
      </c>
      <c r="O30" s="849">
        <v>504</v>
      </c>
      <c r="P30" s="837"/>
      <c r="Q30" s="850">
        <v>252</v>
      </c>
    </row>
    <row r="31" spans="1:17" ht="14.4" customHeight="1" x14ac:dyDescent="0.3">
      <c r="A31" s="831" t="s">
        <v>3482</v>
      </c>
      <c r="B31" s="832" t="s">
        <v>3362</v>
      </c>
      <c r="C31" s="832" t="s">
        <v>3379</v>
      </c>
      <c r="D31" s="832" t="s">
        <v>3414</v>
      </c>
      <c r="E31" s="832" t="s">
        <v>3416</v>
      </c>
      <c r="F31" s="849"/>
      <c r="G31" s="849"/>
      <c r="H31" s="849"/>
      <c r="I31" s="849"/>
      <c r="J31" s="849">
        <v>1</v>
      </c>
      <c r="K31" s="849">
        <v>251</v>
      </c>
      <c r="L31" s="849">
        <v>1</v>
      </c>
      <c r="M31" s="849">
        <v>251</v>
      </c>
      <c r="N31" s="849">
        <v>1</v>
      </c>
      <c r="O31" s="849">
        <v>252</v>
      </c>
      <c r="P31" s="837">
        <v>1.0039840637450199</v>
      </c>
      <c r="Q31" s="850">
        <v>252</v>
      </c>
    </row>
    <row r="32" spans="1:17" ht="14.4" customHeight="1" x14ac:dyDescent="0.3">
      <c r="A32" s="831" t="s">
        <v>3483</v>
      </c>
      <c r="B32" s="832" t="s">
        <v>3362</v>
      </c>
      <c r="C32" s="832" t="s">
        <v>3379</v>
      </c>
      <c r="D32" s="832" t="s">
        <v>3438</v>
      </c>
      <c r="E32" s="832" t="s">
        <v>3439</v>
      </c>
      <c r="F32" s="849">
        <v>1</v>
      </c>
      <c r="G32" s="849">
        <v>372</v>
      </c>
      <c r="H32" s="849"/>
      <c r="I32" s="849">
        <v>372</v>
      </c>
      <c r="J32" s="849"/>
      <c r="K32" s="849"/>
      <c r="L32" s="849"/>
      <c r="M32" s="849"/>
      <c r="N32" s="849"/>
      <c r="O32" s="849"/>
      <c r="P32" s="837"/>
      <c r="Q32" s="850"/>
    </row>
    <row r="33" spans="1:17" ht="14.4" customHeight="1" x14ac:dyDescent="0.3">
      <c r="A33" s="831" t="s">
        <v>566</v>
      </c>
      <c r="B33" s="832" t="s">
        <v>3362</v>
      </c>
      <c r="C33" s="832" t="s">
        <v>3379</v>
      </c>
      <c r="D33" s="832" t="s">
        <v>3382</v>
      </c>
      <c r="E33" s="832" t="s">
        <v>3383</v>
      </c>
      <c r="F33" s="849">
        <v>3</v>
      </c>
      <c r="G33" s="849">
        <v>111</v>
      </c>
      <c r="H33" s="849">
        <v>0.75</v>
      </c>
      <c r="I33" s="849">
        <v>37</v>
      </c>
      <c r="J33" s="849">
        <v>4</v>
      </c>
      <c r="K33" s="849">
        <v>148</v>
      </c>
      <c r="L33" s="849">
        <v>1</v>
      </c>
      <c r="M33" s="849">
        <v>37</v>
      </c>
      <c r="N33" s="849">
        <v>20</v>
      </c>
      <c r="O33" s="849">
        <v>740</v>
      </c>
      <c r="P33" s="837">
        <v>5</v>
      </c>
      <c r="Q33" s="850">
        <v>37</v>
      </c>
    </row>
    <row r="34" spans="1:17" ht="14.4" customHeight="1" x14ac:dyDescent="0.3">
      <c r="A34" s="831" t="s">
        <v>566</v>
      </c>
      <c r="B34" s="832" t="s">
        <v>3362</v>
      </c>
      <c r="C34" s="832" t="s">
        <v>3379</v>
      </c>
      <c r="D34" s="832" t="s">
        <v>3382</v>
      </c>
      <c r="E34" s="832" t="s">
        <v>3384</v>
      </c>
      <c r="F34" s="849">
        <v>2</v>
      </c>
      <c r="G34" s="849">
        <v>74</v>
      </c>
      <c r="H34" s="849"/>
      <c r="I34" s="849">
        <v>37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" customHeight="1" x14ac:dyDescent="0.3">
      <c r="A35" s="831" t="s">
        <v>566</v>
      </c>
      <c r="B35" s="832" t="s">
        <v>3362</v>
      </c>
      <c r="C35" s="832" t="s">
        <v>3379</v>
      </c>
      <c r="D35" s="832" t="s">
        <v>3385</v>
      </c>
      <c r="E35" s="832" t="s">
        <v>3386</v>
      </c>
      <c r="F35" s="849">
        <v>88</v>
      </c>
      <c r="G35" s="849">
        <v>440</v>
      </c>
      <c r="H35" s="849">
        <v>0.88888888888888884</v>
      </c>
      <c r="I35" s="849">
        <v>5</v>
      </c>
      <c r="J35" s="849">
        <v>99</v>
      </c>
      <c r="K35" s="849">
        <v>495</v>
      </c>
      <c r="L35" s="849">
        <v>1</v>
      </c>
      <c r="M35" s="849">
        <v>5</v>
      </c>
      <c r="N35" s="849">
        <v>82</v>
      </c>
      <c r="O35" s="849">
        <v>410</v>
      </c>
      <c r="P35" s="837">
        <v>0.82828282828282829</v>
      </c>
      <c r="Q35" s="850">
        <v>5</v>
      </c>
    </row>
    <row r="36" spans="1:17" ht="14.4" customHeight="1" x14ac:dyDescent="0.3">
      <c r="A36" s="831" t="s">
        <v>566</v>
      </c>
      <c r="B36" s="832" t="s">
        <v>3362</v>
      </c>
      <c r="C36" s="832" t="s">
        <v>3379</v>
      </c>
      <c r="D36" s="832" t="s">
        <v>3387</v>
      </c>
      <c r="E36" s="832" t="s">
        <v>3388</v>
      </c>
      <c r="F36" s="849">
        <v>1</v>
      </c>
      <c r="G36" s="849">
        <v>5</v>
      </c>
      <c r="H36" s="849"/>
      <c r="I36" s="849">
        <v>5</v>
      </c>
      <c r="J36" s="849"/>
      <c r="K36" s="849"/>
      <c r="L36" s="849"/>
      <c r="M36" s="849"/>
      <c r="N36" s="849">
        <v>1</v>
      </c>
      <c r="O36" s="849">
        <v>5</v>
      </c>
      <c r="P36" s="837"/>
      <c r="Q36" s="850">
        <v>5</v>
      </c>
    </row>
    <row r="37" spans="1:17" ht="14.4" customHeight="1" x14ac:dyDescent="0.3">
      <c r="A37" s="831" t="s">
        <v>566</v>
      </c>
      <c r="B37" s="832" t="s">
        <v>3362</v>
      </c>
      <c r="C37" s="832" t="s">
        <v>3379</v>
      </c>
      <c r="D37" s="832" t="s">
        <v>3397</v>
      </c>
      <c r="E37" s="832" t="s">
        <v>3398</v>
      </c>
      <c r="F37" s="849">
        <v>3</v>
      </c>
      <c r="G37" s="849">
        <v>378</v>
      </c>
      <c r="H37" s="849">
        <v>3</v>
      </c>
      <c r="I37" s="849">
        <v>126</v>
      </c>
      <c r="J37" s="849">
        <v>1</v>
      </c>
      <c r="K37" s="849">
        <v>126</v>
      </c>
      <c r="L37" s="849">
        <v>1</v>
      </c>
      <c r="M37" s="849">
        <v>126</v>
      </c>
      <c r="N37" s="849">
        <v>1</v>
      </c>
      <c r="O37" s="849">
        <v>127</v>
      </c>
      <c r="P37" s="837">
        <v>1.0079365079365079</v>
      </c>
      <c r="Q37" s="850">
        <v>127</v>
      </c>
    </row>
    <row r="38" spans="1:17" ht="14.4" customHeight="1" x14ac:dyDescent="0.3">
      <c r="A38" s="831" t="s">
        <v>566</v>
      </c>
      <c r="B38" s="832" t="s">
        <v>3362</v>
      </c>
      <c r="C38" s="832" t="s">
        <v>3379</v>
      </c>
      <c r="D38" s="832" t="s">
        <v>3397</v>
      </c>
      <c r="E38" s="832" t="s">
        <v>3399</v>
      </c>
      <c r="F38" s="849">
        <v>3</v>
      </c>
      <c r="G38" s="849">
        <v>378</v>
      </c>
      <c r="H38" s="849">
        <v>1.5</v>
      </c>
      <c r="I38" s="849">
        <v>126</v>
      </c>
      <c r="J38" s="849">
        <v>2</v>
      </c>
      <c r="K38" s="849">
        <v>252</v>
      </c>
      <c r="L38" s="849">
        <v>1</v>
      </c>
      <c r="M38" s="849">
        <v>126</v>
      </c>
      <c r="N38" s="849"/>
      <c r="O38" s="849"/>
      <c r="P38" s="837"/>
      <c r="Q38" s="850"/>
    </row>
    <row r="39" spans="1:17" ht="14.4" customHeight="1" x14ac:dyDescent="0.3">
      <c r="A39" s="831" t="s">
        <v>566</v>
      </c>
      <c r="B39" s="832" t="s">
        <v>3362</v>
      </c>
      <c r="C39" s="832" t="s">
        <v>3379</v>
      </c>
      <c r="D39" s="832" t="s">
        <v>3411</v>
      </c>
      <c r="E39" s="832" t="s">
        <v>3412</v>
      </c>
      <c r="F39" s="849">
        <v>6</v>
      </c>
      <c r="G39" s="849">
        <v>199.97999999999996</v>
      </c>
      <c r="H39" s="849"/>
      <c r="I39" s="849">
        <v>33.329999999999991</v>
      </c>
      <c r="J39" s="849"/>
      <c r="K39" s="849"/>
      <c r="L39" s="849"/>
      <c r="M39" s="849"/>
      <c r="N39" s="849">
        <v>3</v>
      </c>
      <c r="O39" s="849">
        <v>100</v>
      </c>
      <c r="P39" s="837"/>
      <c r="Q39" s="850">
        <v>33.333333333333336</v>
      </c>
    </row>
    <row r="40" spans="1:17" ht="14.4" customHeight="1" x14ac:dyDescent="0.3">
      <c r="A40" s="831" t="s">
        <v>566</v>
      </c>
      <c r="B40" s="832" t="s">
        <v>3362</v>
      </c>
      <c r="C40" s="832" t="s">
        <v>3379</v>
      </c>
      <c r="D40" s="832" t="s">
        <v>3411</v>
      </c>
      <c r="E40" s="832" t="s">
        <v>3413</v>
      </c>
      <c r="F40" s="849">
        <v>11</v>
      </c>
      <c r="G40" s="849">
        <v>366.65999999999991</v>
      </c>
      <c r="H40" s="849">
        <v>1.1000570039902793</v>
      </c>
      <c r="I40" s="849">
        <v>33.332727272727261</v>
      </c>
      <c r="J40" s="849">
        <v>10</v>
      </c>
      <c r="K40" s="849">
        <v>333.30999999999995</v>
      </c>
      <c r="L40" s="849">
        <v>1</v>
      </c>
      <c r="M40" s="849">
        <v>33.330999999999996</v>
      </c>
      <c r="N40" s="849">
        <v>12</v>
      </c>
      <c r="O40" s="849">
        <v>400</v>
      </c>
      <c r="P40" s="837">
        <v>1.2000840058804119</v>
      </c>
      <c r="Q40" s="850">
        <v>33.333333333333336</v>
      </c>
    </row>
    <row r="41" spans="1:17" ht="14.4" customHeight="1" x14ac:dyDescent="0.3">
      <c r="A41" s="831" t="s">
        <v>566</v>
      </c>
      <c r="B41" s="832" t="s">
        <v>3362</v>
      </c>
      <c r="C41" s="832" t="s">
        <v>3379</v>
      </c>
      <c r="D41" s="832" t="s">
        <v>3414</v>
      </c>
      <c r="E41" s="832" t="s">
        <v>3415</v>
      </c>
      <c r="F41" s="849">
        <v>5</v>
      </c>
      <c r="G41" s="849">
        <v>1255</v>
      </c>
      <c r="H41" s="849">
        <v>0.625</v>
      </c>
      <c r="I41" s="849">
        <v>251</v>
      </c>
      <c r="J41" s="849">
        <v>8</v>
      </c>
      <c r="K41" s="849">
        <v>2008</v>
      </c>
      <c r="L41" s="849">
        <v>1</v>
      </c>
      <c r="M41" s="849">
        <v>251</v>
      </c>
      <c r="N41" s="849">
        <v>8</v>
      </c>
      <c r="O41" s="849">
        <v>2016</v>
      </c>
      <c r="P41" s="837">
        <v>1.0039840637450199</v>
      </c>
      <c r="Q41" s="850">
        <v>252</v>
      </c>
    </row>
    <row r="42" spans="1:17" ht="14.4" customHeight="1" x14ac:dyDescent="0.3">
      <c r="A42" s="831" t="s">
        <v>566</v>
      </c>
      <c r="B42" s="832" t="s">
        <v>3362</v>
      </c>
      <c r="C42" s="832" t="s">
        <v>3379</v>
      </c>
      <c r="D42" s="832" t="s">
        <v>3414</v>
      </c>
      <c r="E42" s="832" t="s">
        <v>3416</v>
      </c>
      <c r="F42" s="849">
        <v>3</v>
      </c>
      <c r="G42" s="849">
        <v>753</v>
      </c>
      <c r="H42" s="849">
        <v>1.5</v>
      </c>
      <c r="I42" s="849">
        <v>251</v>
      </c>
      <c r="J42" s="849">
        <v>2</v>
      </c>
      <c r="K42" s="849">
        <v>502</v>
      </c>
      <c r="L42" s="849">
        <v>1</v>
      </c>
      <c r="M42" s="849">
        <v>251</v>
      </c>
      <c r="N42" s="849">
        <v>1</v>
      </c>
      <c r="O42" s="849">
        <v>252</v>
      </c>
      <c r="P42" s="837">
        <v>0.50199203187250996</v>
      </c>
      <c r="Q42" s="850">
        <v>252</v>
      </c>
    </row>
    <row r="43" spans="1:17" ht="14.4" customHeight="1" x14ac:dyDescent="0.3">
      <c r="A43" s="831" t="s">
        <v>566</v>
      </c>
      <c r="B43" s="832" t="s">
        <v>3362</v>
      </c>
      <c r="C43" s="832" t="s">
        <v>3379</v>
      </c>
      <c r="D43" s="832" t="s">
        <v>3438</v>
      </c>
      <c r="E43" s="832" t="s">
        <v>3439</v>
      </c>
      <c r="F43" s="849"/>
      <c r="G43" s="849"/>
      <c r="H43" s="849"/>
      <c r="I43" s="849"/>
      <c r="J43" s="849">
        <v>1</v>
      </c>
      <c r="K43" s="849">
        <v>373</v>
      </c>
      <c r="L43" s="849">
        <v>1</v>
      </c>
      <c r="M43" s="849">
        <v>373</v>
      </c>
      <c r="N43" s="849">
        <v>2</v>
      </c>
      <c r="O43" s="849">
        <v>748</v>
      </c>
      <c r="P43" s="837">
        <v>2.0053619302949062</v>
      </c>
      <c r="Q43" s="850">
        <v>374</v>
      </c>
    </row>
    <row r="44" spans="1:17" ht="14.4" customHeight="1" x14ac:dyDescent="0.3">
      <c r="A44" s="831" t="s">
        <v>566</v>
      </c>
      <c r="B44" s="832" t="s">
        <v>3362</v>
      </c>
      <c r="C44" s="832" t="s">
        <v>3379</v>
      </c>
      <c r="D44" s="832" t="s">
        <v>3438</v>
      </c>
      <c r="E44" s="832" t="s">
        <v>3440</v>
      </c>
      <c r="F44" s="849">
        <v>2</v>
      </c>
      <c r="G44" s="849">
        <v>744</v>
      </c>
      <c r="H44" s="849">
        <v>0.66487935656836461</v>
      </c>
      <c r="I44" s="849">
        <v>372</v>
      </c>
      <c r="J44" s="849">
        <v>3</v>
      </c>
      <c r="K44" s="849">
        <v>1119</v>
      </c>
      <c r="L44" s="849">
        <v>1</v>
      </c>
      <c r="M44" s="849">
        <v>373</v>
      </c>
      <c r="N44" s="849">
        <v>6</v>
      </c>
      <c r="O44" s="849">
        <v>2244</v>
      </c>
      <c r="P44" s="837">
        <v>2.0053619302949062</v>
      </c>
      <c r="Q44" s="850">
        <v>374</v>
      </c>
    </row>
    <row r="45" spans="1:17" ht="14.4" customHeight="1" x14ac:dyDescent="0.3">
      <c r="A45" s="831" t="s">
        <v>566</v>
      </c>
      <c r="B45" s="832" t="s">
        <v>3484</v>
      </c>
      <c r="C45" s="832" t="s">
        <v>3379</v>
      </c>
      <c r="D45" s="832" t="s">
        <v>3485</v>
      </c>
      <c r="E45" s="832" t="s">
        <v>3486</v>
      </c>
      <c r="F45" s="849">
        <v>14</v>
      </c>
      <c r="G45" s="849">
        <v>97972</v>
      </c>
      <c r="H45" s="849">
        <v>0.73642117289796905</v>
      </c>
      <c r="I45" s="849">
        <v>6998</v>
      </c>
      <c r="J45" s="849">
        <v>19</v>
      </c>
      <c r="K45" s="849">
        <v>133038</v>
      </c>
      <c r="L45" s="849">
        <v>1</v>
      </c>
      <c r="M45" s="849">
        <v>7002</v>
      </c>
      <c r="N45" s="849">
        <v>18</v>
      </c>
      <c r="O45" s="849">
        <v>126198</v>
      </c>
      <c r="P45" s="837">
        <v>0.94858611825192807</v>
      </c>
      <c r="Q45" s="850">
        <v>7011</v>
      </c>
    </row>
    <row r="46" spans="1:17" ht="14.4" customHeight="1" x14ac:dyDescent="0.3">
      <c r="A46" s="831" t="s">
        <v>566</v>
      </c>
      <c r="B46" s="832" t="s">
        <v>3484</v>
      </c>
      <c r="C46" s="832" t="s">
        <v>3379</v>
      </c>
      <c r="D46" s="832" t="s">
        <v>3487</v>
      </c>
      <c r="E46" s="832" t="s">
        <v>3488</v>
      </c>
      <c r="F46" s="849">
        <v>1</v>
      </c>
      <c r="G46" s="849">
        <v>3297</v>
      </c>
      <c r="H46" s="849"/>
      <c r="I46" s="849">
        <v>3297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566</v>
      </c>
      <c r="B47" s="832" t="s">
        <v>3484</v>
      </c>
      <c r="C47" s="832" t="s">
        <v>3379</v>
      </c>
      <c r="D47" s="832" t="s">
        <v>3489</v>
      </c>
      <c r="E47" s="832" t="s">
        <v>3490</v>
      </c>
      <c r="F47" s="849">
        <v>4</v>
      </c>
      <c r="G47" s="849">
        <v>18664</v>
      </c>
      <c r="H47" s="849">
        <v>0.7998285836725948</v>
      </c>
      <c r="I47" s="849">
        <v>4666</v>
      </c>
      <c r="J47" s="849">
        <v>5</v>
      </c>
      <c r="K47" s="849">
        <v>23335</v>
      </c>
      <c r="L47" s="849">
        <v>1</v>
      </c>
      <c r="M47" s="849">
        <v>4667</v>
      </c>
      <c r="N47" s="849">
        <v>3</v>
      </c>
      <c r="O47" s="849">
        <v>14016</v>
      </c>
      <c r="P47" s="837">
        <v>0.60064281122776941</v>
      </c>
      <c r="Q47" s="850">
        <v>4672</v>
      </c>
    </row>
    <row r="48" spans="1:17" ht="14.4" customHeight="1" x14ac:dyDescent="0.3">
      <c r="A48" s="831" t="s">
        <v>566</v>
      </c>
      <c r="B48" s="832" t="s">
        <v>3491</v>
      </c>
      <c r="C48" s="832" t="s">
        <v>3379</v>
      </c>
      <c r="D48" s="832" t="s">
        <v>3492</v>
      </c>
      <c r="E48" s="832" t="s">
        <v>3493</v>
      </c>
      <c r="F48" s="849">
        <v>1</v>
      </c>
      <c r="G48" s="849">
        <v>207</v>
      </c>
      <c r="H48" s="849"/>
      <c r="I48" s="849">
        <v>207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566</v>
      </c>
      <c r="B49" s="832" t="s">
        <v>3491</v>
      </c>
      <c r="C49" s="832" t="s">
        <v>3379</v>
      </c>
      <c r="D49" s="832" t="s">
        <v>3494</v>
      </c>
      <c r="E49" s="832" t="s">
        <v>3495</v>
      </c>
      <c r="F49" s="849">
        <v>1</v>
      </c>
      <c r="G49" s="849">
        <v>3650</v>
      </c>
      <c r="H49" s="849"/>
      <c r="I49" s="849">
        <v>3650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566</v>
      </c>
      <c r="B50" s="832" t="s">
        <v>3491</v>
      </c>
      <c r="C50" s="832" t="s">
        <v>3379</v>
      </c>
      <c r="D50" s="832" t="s">
        <v>3496</v>
      </c>
      <c r="E50" s="832" t="s">
        <v>3497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4350</v>
      </c>
      <c r="P50" s="837"/>
      <c r="Q50" s="850">
        <v>4350</v>
      </c>
    </row>
    <row r="51" spans="1:17" ht="14.4" customHeight="1" x14ac:dyDescent="0.3">
      <c r="A51" s="831" t="s">
        <v>566</v>
      </c>
      <c r="B51" s="832" t="s">
        <v>3491</v>
      </c>
      <c r="C51" s="832" t="s">
        <v>3379</v>
      </c>
      <c r="D51" s="832" t="s">
        <v>3498</v>
      </c>
      <c r="E51" s="832" t="s">
        <v>3499</v>
      </c>
      <c r="F51" s="849"/>
      <c r="G51" s="849"/>
      <c r="H51" s="849"/>
      <c r="I51" s="849"/>
      <c r="J51" s="849">
        <v>1</v>
      </c>
      <c r="K51" s="849">
        <v>1310</v>
      </c>
      <c r="L51" s="849">
        <v>1</v>
      </c>
      <c r="M51" s="849">
        <v>1310</v>
      </c>
      <c r="N51" s="849"/>
      <c r="O51" s="849"/>
      <c r="P51" s="837"/>
      <c r="Q51" s="850"/>
    </row>
    <row r="52" spans="1:17" ht="14.4" customHeight="1" x14ac:dyDescent="0.3">
      <c r="A52" s="831" t="s">
        <v>566</v>
      </c>
      <c r="B52" s="832" t="s">
        <v>3491</v>
      </c>
      <c r="C52" s="832" t="s">
        <v>3379</v>
      </c>
      <c r="D52" s="832" t="s">
        <v>3500</v>
      </c>
      <c r="E52" s="832" t="s">
        <v>3501</v>
      </c>
      <c r="F52" s="849"/>
      <c r="G52" s="849"/>
      <c r="H52" s="849"/>
      <c r="I52" s="849"/>
      <c r="J52" s="849">
        <v>1</v>
      </c>
      <c r="K52" s="849">
        <v>4266</v>
      </c>
      <c r="L52" s="849">
        <v>1</v>
      </c>
      <c r="M52" s="849">
        <v>4266</v>
      </c>
      <c r="N52" s="849"/>
      <c r="O52" s="849"/>
      <c r="P52" s="837"/>
      <c r="Q52" s="850"/>
    </row>
    <row r="53" spans="1:17" ht="14.4" customHeight="1" x14ac:dyDescent="0.3">
      <c r="A53" s="831" t="s">
        <v>566</v>
      </c>
      <c r="B53" s="832" t="s">
        <v>3491</v>
      </c>
      <c r="C53" s="832" t="s">
        <v>3379</v>
      </c>
      <c r="D53" s="832" t="s">
        <v>3502</v>
      </c>
      <c r="E53" s="832" t="s">
        <v>3503</v>
      </c>
      <c r="F53" s="849"/>
      <c r="G53" s="849"/>
      <c r="H53" s="849"/>
      <c r="I53" s="849"/>
      <c r="J53" s="849">
        <v>1</v>
      </c>
      <c r="K53" s="849">
        <v>2952</v>
      </c>
      <c r="L53" s="849">
        <v>1</v>
      </c>
      <c r="M53" s="849">
        <v>2952</v>
      </c>
      <c r="N53" s="849"/>
      <c r="O53" s="849"/>
      <c r="P53" s="837"/>
      <c r="Q53" s="850"/>
    </row>
    <row r="54" spans="1:17" ht="14.4" customHeight="1" x14ac:dyDescent="0.3">
      <c r="A54" s="831" t="s">
        <v>566</v>
      </c>
      <c r="B54" s="832" t="s">
        <v>3491</v>
      </c>
      <c r="C54" s="832" t="s">
        <v>3379</v>
      </c>
      <c r="D54" s="832" t="s">
        <v>3504</v>
      </c>
      <c r="E54" s="832" t="s">
        <v>3505</v>
      </c>
      <c r="F54" s="849"/>
      <c r="G54" s="849"/>
      <c r="H54" s="849"/>
      <c r="I54" s="849"/>
      <c r="J54" s="849">
        <v>1</v>
      </c>
      <c r="K54" s="849">
        <v>865</v>
      </c>
      <c r="L54" s="849">
        <v>1</v>
      </c>
      <c r="M54" s="849">
        <v>865</v>
      </c>
      <c r="N54" s="849"/>
      <c r="O54" s="849"/>
      <c r="P54" s="837"/>
      <c r="Q54" s="850"/>
    </row>
    <row r="55" spans="1:17" ht="14.4" customHeight="1" x14ac:dyDescent="0.3">
      <c r="A55" s="831" t="s">
        <v>566</v>
      </c>
      <c r="B55" s="832" t="s">
        <v>3491</v>
      </c>
      <c r="C55" s="832" t="s">
        <v>3379</v>
      </c>
      <c r="D55" s="832" t="s">
        <v>3506</v>
      </c>
      <c r="E55" s="832" t="s">
        <v>3507</v>
      </c>
      <c r="F55" s="849">
        <v>1</v>
      </c>
      <c r="G55" s="849">
        <v>120</v>
      </c>
      <c r="H55" s="849">
        <v>1</v>
      </c>
      <c r="I55" s="849">
        <v>120</v>
      </c>
      <c r="J55" s="849">
        <v>1</v>
      </c>
      <c r="K55" s="849">
        <v>120</v>
      </c>
      <c r="L55" s="849">
        <v>1</v>
      </c>
      <c r="M55" s="849">
        <v>120</v>
      </c>
      <c r="N55" s="849">
        <v>1</v>
      </c>
      <c r="O55" s="849">
        <v>121</v>
      </c>
      <c r="P55" s="837">
        <v>1.0083333333333333</v>
      </c>
      <c r="Q55" s="850">
        <v>121</v>
      </c>
    </row>
    <row r="56" spans="1:17" ht="14.4" customHeight="1" x14ac:dyDescent="0.3">
      <c r="A56" s="831" t="s">
        <v>566</v>
      </c>
      <c r="B56" s="832" t="s">
        <v>3491</v>
      </c>
      <c r="C56" s="832" t="s">
        <v>3379</v>
      </c>
      <c r="D56" s="832" t="s">
        <v>3508</v>
      </c>
      <c r="E56" s="832" t="s">
        <v>3509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353</v>
      </c>
      <c r="P56" s="837"/>
      <c r="Q56" s="850">
        <v>353</v>
      </c>
    </row>
    <row r="57" spans="1:17" ht="14.4" customHeight="1" x14ac:dyDescent="0.3">
      <c r="A57" s="831" t="s">
        <v>566</v>
      </c>
      <c r="B57" s="832" t="s">
        <v>3491</v>
      </c>
      <c r="C57" s="832" t="s">
        <v>3379</v>
      </c>
      <c r="D57" s="832" t="s">
        <v>3510</v>
      </c>
      <c r="E57" s="832" t="s">
        <v>3511</v>
      </c>
      <c r="F57" s="849"/>
      <c r="G57" s="849"/>
      <c r="H57" s="849"/>
      <c r="I57" s="849"/>
      <c r="J57" s="849">
        <v>1</v>
      </c>
      <c r="K57" s="849">
        <v>5711</v>
      </c>
      <c r="L57" s="849">
        <v>1</v>
      </c>
      <c r="M57" s="849">
        <v>5711</v>
      </c>
      <c r="N57" s="849"/>
      <c r="O57" s="849"/>
      <c r="P57" s="837"/>
      <c r="Q57" s="850"/>
    </row>
    <row r="58" spans="1:17" ht="14.4" customHeight="1" x14ac:dyDescent="0.3">
      <c r="A58" s="831" t="s">
        <v>566</v>
      </c>
      <c r="B58" s="832" t="s">
        <v>3491</v>
      </c>
      <c r="C58" s="832" t="s">
        <v>3379</v>
      </c>
      <c r="D58" s="832" t="s">
        <v>3512</v>
      </c>
      <c r="E58" s="832" t="s">
        <v>3513</v>
      </c>
      <c r="F58" s="849">
        <v>1</v>
      </c>
      <c r="G58" s="849">
        <v>331</v>
      </c>
      <c r="H58" s="849"/>
      <c r="I58" s="849">
        <v>331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566</v>
      </c>
      <c r="B59" s="832" t="s">
        <v>3491</v>
      </c>
      <c r="C59" s="832" t="s">
        <v>3379</v>
      </c>
      <c r="D59" s="832" t="s">
        <v>3514</v>
      </c>
      <c r="E59" s="832" t="s">
        <v>3515</v>
      </c>
      <c r="F59" s="849">
        <v>1</v>
      </c>
      <c r="G59" s="849">
        <v>1380</v>
      </c>
      <c r="H59" s="849"/>
      <c r="I59" s="849">
        <v>1380</v>
      </c>
      <c r="J59" s="849"/>
      <c r="K59" s="849"/>
      <c r="L59" s="849"/>
      <c r="M59" s="849"/>
      <c r="N59" s="849"/>
      <c r="O59" s="849"/>
      <c r="P59" s="837"/>
      <c r="Q59" s="850"/>
    </row>
    <row r="60" spans="1:17" ht="14.4" customHeight="1" x14ac:dyDescent="0.3">
      <c r="A60" s="831" t="s">
        <v>566</v>
      </c>
      <c r="B60" s="832" t="s">
        <v>3516</v>
      </c>
      <c r="C60" s="832" t="s">
        <v>3363</v>
      </c>
      <c r="D60" s="832" t="s">
        <v>3517</v>
      </c>
      <c r="E60" s="832" t="s">
        <v>1906</v>
      </c>
      <c r="F60" s="849">
        <v>5</v>
      </c>
      <c r="G60" s="849">
        <v>312.10000000000002</v>
      </c>
      <c r="H60" s="849"/>
      <c r="I60" s="849">
        <v>62.42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566</v>
      </c>
      <c r="B61" s="832" t="s">
        <v>3516</v>
      </c>
      <c r="C61" s="832" t="s">
        <v>3363</v>
      </c>
      <c r="D61" s="832" t="s">
        <v>3518</v>
      </c>
      <c r="E61" s="832" t="s">
        <v>1906</v>
      </c>
      <c r="F61" s="849">
        <v>55</v>
      </c>
      <c r="G61" s="849">
        <v>4690.6000000000004</v>
      </c>
      <c r="H61" s="849">
        <v>2.4405802530802534</v>
      </c>
      <c r="I61" s="849">
        <v>85.283636363636376</v>
      </c>
      <c r="J61" s="849">
        <v>24</v>
      </c>
      <c r="K61" s="849">
        <v>1921.92</v>
      </c>
      <c r="L61" s="849">
        <v>1</v>
      </c>
      <c r="M61" s="849">
        <v>80.08</v>
      </c>
      <c r="N61" s="849">
        <v>10</v>
      </c>
      <c r="O61" s="849">
        <v>800.8</v>
      </c>
      <c r="P61" s="837">
        <v>0.41666666666666663</v>
      </c>
      <c r="Q61" s="850">
        <v>80.08</v>
      </c>
    </row>
    <row r="62" spans="1:17" ht="14.4" customHeight="1" x14ac:dyDescent="0.3">
      <c r="A62" s="831" t="s">
        <v>566</v>
      </c>
      <c r="B62" s="832" t="s">
        <v>3516</v>
      </c>
      <c r="C62" s="832" t="s">
        <v>3363</v>
      </c>
      <c r="D62" s="832" t="s">
        <v>3519</v>
      </c>
      <c r="E62" s="832" t="s">
        <v>1906</v>
      </c>
      <c r="F62" s="849">
        <v>27</v>
      </c>
      <c r="G62" s="849">
        <v>2055.5100000000002</v>
      </c>
      <c r="H62" s="849"/>
      <c r="I62" s="849">
        <v>76.13000000000001</v>
      </c>
      <c r="J62" s="849"/>
      <c r="K62" s="849"/>
      <c r="L62" s="849"/>
      <c r="M62" s="849"/>
      <c r="N62" s="849">
        <v>36</v>
      </c>
      <c r="O62" s="849">
        <v>2740.68</v>
      </c>
      <c r="P62" s="837"/>
      <c r="Q62" s="850">
        <v>76.13</v>
      </c>
    </row>
    <row r="63" spans="1:17" ht="14.4" customHeight="1" x14ac:dyDescent="0.3">
      <c r="A63" s="831" t="s">
        <v>566</v>
      </c>
      <c r="B63" s="832" t="s">
        <v>3516</v>
      </c>
      <c r="C63" s="832" t="s">
        <v>3363</v>
      </c>
      <c r="D63" s="832" t="s">
        <v>3520</v>
      </c>
      <c r="E63" s="832" t="s">
        <v>1506</v>
      </c>
      <c r="F63" s="849">
        <v>1.4</v>
      </c>
      <c r="G63" s="849">
        <v>617.74</v>
      </c>
      <c r="H63" s="849"/>
      <c r="I63" s="849">
        <v>441.24285714285719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566</v>
      </c>
      <c r="B64" s="832" t="s">
        <v>3516</v>
      </c>
      <c r="C64" s="832" t="s">
        <v>3363</v>
      </c>
      <c r="D64" s="832" t="s">
        <v>3521</v>
      </c>
      <c r="E64" s="832" t="s">
        <v>852</v>
      </c>
      <c r="F64" s="849">
        <v>29</v>
      </c>
      <c r="G64" s="849">
        <v>1693.6000000000001</v>
      </c>
      <c r="H64" s="849">
        <v>0.59183673469387765</v>
      </c>
      <c r="I64" s="849">
        <v>58.400000000000006</v>
      </c>
      <c r="J64" s="849">
        <v>49</v>
      </c>
      <c r="K64" s="849">
        <v>2861.6</v>
      </c>
      <c r="L64" s="849">
        <v>1</v>
      </c>
      <c r="M64" s="849">
        <v>58.4</v>
      </c>
      <c r="N64" s="849">
        <v>228.3</v>
      </c>
      <c r="O64" s="849">
        <v>8193.74</v>
      </c>
      <c r="P64" s="837">
        <v>2.8633421861895445</v>
      </c>
      <c r="Q64" s="850">
        <v>35.890232150678926</v>
      </c>
    </row>
    <row r="65" spans="1:17" ht="14.4" customHeight="1" x14ac:dyDescent="0.3">
      <c r="A65" s="831" t="s">
        <v>566</v>
      </c>
      <c r="B65" s="832" t="s">
        <v>3516</v>
      </c>
      <c r="C65" s="832" t="s">
        <v>3363</v>
      </c>
      <c r="D65" s="832" t="s">
        <v>3522</v>
      </c>
      <c r="E65" s="832" t="s">
        <v>1100</v>
      </c>
      <c r="F65" s="849">
        <v>3.6</v>
      </c>
      <c r="G65" s="849">
        <v>560.11</v>
      </c>
      <c r="H65" s="849">
        <v>3.5999100199241596</v>
      </c>
      <c r="I65" s="849">
        <v>155.58611111111111</v>
      </c>
      <c r="J65" s="849">
        <v>1</v>
      </c>
      <c r="K65" s="849">
        <v>155.59</v>
      </c>
      <c r="L65" s="849">
        <v>1</v>
      </c>
      <c r="M65" s="849">
        <v>155.59</v>
      </c>
      <c r="N65" s="849">
        <v>0.7</v>
      </c>
      <c r="O65" s="849">
        <v>108.91</v>
      </c>
      <c r="P65" s="837">
        <v>0.69998071855517707</v>
      </c>
      <c r="Q65" s="850">
        <v>155.58571428571429</v>
      </c>
    </row>
    <row r="66" spans="1:17" ht="14.4" customHeight="1" x14ac:dyDescent="0.3">
      <c r="A66" s="831" t="s">
        <v>566</v>
      </c>
      <c r="B66" s="832" t="s">
        <v>3516</v>
      </c>
      <c r="C66" s="832" t="s">
        <v>3363</v>
      </c>
      <c r="D66" s="832" t="s">
        <v>3523</v>
      </c>
      <c r="E66" s="832" t="s">
        <v>3524</v>
      </c>
      <c r="F66" s="849">
        <v>0.2</v>
      </c>
      <c r="G66" s="849">
        <v>136.22</v>
      </c>
      <c r="H66" s="849">
        <v>1.9277660867707019E-2</v>
      </c>
      <c r="I66" s="849">
        <v>681.09999999999991</v>
      </c>
      <c r="J66" s="849">
        <v>12.700000000000001</v>
      </c>
      <c r="K66" s="849">
        <v>7066.2099999999991</v>
      </c>
      <c r="L66" s="849">
        <v>1</v>
      </c>
      <c r="M66" s="849">
        <v>556.39448818897631</v>
      </c>
      <c r="N66" s="849">
        <v>34.799999999999997</v>
      </c>
      <c r="O66" s="849">
        <v>19487.64</v>
      </c>
      <c r="P66" s="837">
        <v>2.7578631260605051</v>
      </c>
      <c r="Q66" s="850">
        <v>559.98965517241379</v>
      </c>
    </row>
    <row r="67" spans="1:17" ht="14.4" customHeight="1" x14ac:dyDescent="0.3">
      <c r="A67" s="831" t="s">
        <v>566</v>
      </c>
      <c r="B67" s="832" t="s">
        <v>3516</v>
      </c>
      <c r="C67" s="832" t="s">
        <v>3363</v>
      </c>
      <c r="D67" s="832" t="s">
        <v>3525</v>
      </c>
      <c r="E67" s="832" t="s">
        <v>3526</v>
      </c>
      <c r="F67" s="849"/>
      <c r="G67" s="849"/>
      <c r="H67" s="849"/>
      <c r="I67" s="849"/>
      <c r="J67" s="849">
        <v>1</v>
      </c>
      <c r="K67" s="849">
        <v>42.88</v>
      </c>
      <c r="L67" s="849">
        <v>1</v>
      </c>
      <c r="M67" s="849">
        <v>42.88</v>
      </c>
      <c r="N67" s="849"/>
      <c r="O67" s="849"/>
      <c r="P67" s="837"/>
      <c r="Q67" s="850"/>
    </row>
    <row r="68" spans="1:17" ht="14.4" customHeight="1" x14ac:dyDescent="0.3">
      <c r="A68" s="831" t="s">
        <v>566</v>
      </c>
      <c r="B68" s="832" t="s">
        <v>3516</v>
      </c>
      <c r="C68" s="832" t="s">
        <v>3363</v>
      </c>
      <c r="D68" s="832" t="s">
        <v>3527</v>
      </c>
      <c r="E68" s="832" t="s">
        <v>847</v>
      </c>
      <c r="F68" s="849">
        <v>32</v>
      </c>
      <c r="G68" s="849">
        <v>2471.04</v>
      </c>
      <c r="H68" s="849"/>
      <c r="I68" s="849">
        <v>77.22</v>
      </c>
      <c r="J68" s="849"/>
      <c r="K68" s="849"/>
      <c r="L68" s="849"/>
      <c r="M68" s="849"/>
      <c r="N68" s="849">
        <v>19</v>
      </c>
      <c r="O68" s="849">
        <v>1467.1799999999998</v>
      </c>
      <c r="P68" s="837"/>
      <c r="Q68" s="850">
        <v>77.219999999999985</v>
      </c>
    </row>
    <row r="69" spans="1:17" ht="14.4" customHeight="1" x14ac:dyDescent="0.3">
      <c r="A69" s="831" t="s">
        <v>566</v>
      </c>
      <c r="B69" s="832" t="s">
        <v>3516</v>
      </c>
      <c r="C69" s="832" t="s">
        <v>3363</v>
      </c>
      <c r="D69" s="832" t="s">
        <v>3528</v>
      </c>
      <c r="E69" s="832" t="s">
        <v>3529</v>
      </c>
      <c r="F69" s="849">
        <v>22.4</v>
      </c>
      <c r="G69" s="849">
        <v>6086.4500000000007</v>
      </c>
      <c r="H69" s="849">
        <v>0.92946030844316996</v>
      </c>
      <c r="I69" s="849">
        <v>271.71651785714289</v>
      </c>
      <c r="J69" s="849">
        <v>24.1</v>
      </c>
      <c r="K69" s="849">
        <v>6548.37</v>
      </c>
      <c r="L69" s="849">
        <v>1</v>
      </c>
      <c r="M69" s="849">
        <v>271.71659751037345</v>
      </c>
      <c r="N69" s="849">
        <v>16.600000000000001</v>
      </c>
      <c r="O69" s="849">
        <v>4294.3499999999995</v>
      </c>
      <c r="P69" s="837">
        <v>0.6557891505825113</v>
      </c>
      <c r="Q69" s="850">
        <v>258.69578313253004</v>
      </c>
    </row>
    <row r="70" spans="1:17" ht="14.4" customHeight="1" x14ac:dyDescent="0.3">
      <c r="A70" s="831" t="s">
        <v>566</v>
      </c>
      <c r="B70" s="832" t="s">
        <v>3516</v>
      </c>
      <c r="C70" s="832" t="s">
        <v>3363</v>
      </c>
      <c r="D70" s="832" t="s">
        <v>3530</v>
      </c>
      <c r="E70" s="832" t="s">
        <v>3531</v>
      </c>
      <c r="F70" s="849">
        <v>2</v>
      </c>
      <c r="G70" s="849">
        <v>107.30000000000001</v>
      </c>
      <c r="H70" s="849">
        <v>1.6000596480763496</v>
      </c>
      <c r="I70" s="849">
        <v>53.650000000000006</v>
      </c>
      <c r="J70" s="849">
        <v>1</v>
      </c>
      <c r="K70" s="849">
        <v>67.06</v>
      </c>
      <c r="L70" s="849">
        <v>1</v>
      </c>
      <c r="M70" s="849">
        <v>67.06</v>
      </c>
      <c r="N70" s="849"/>
      <c r="O70" s="849"/>
      <c r="P70" s="837"/>
      <c r="Q70" s="850"/>
    </row>
    <row r="71" spans="1:17" ht="14.4" customHeight="1" x14ac:dyDescent="0.3">
      <c r="A71" s="831" t="s">
        <v>566</v>
      </c>
      <c r="B71" s="832" t="s">
        <v>3516</v>
      </c>
      <c r="C71" s="832" t="s">
        <v>3363</v>
      </c>
      <c r="D71" s="832" t="s">
        <v>3532</v>
      </c>
      <c r="E71" s="832" t="s">
        <v>3533</v>
      </c>
      <c r="F71" s="849">
        <v>2.1</v>
      </c>
      <c r="G71" s="849">
        <v>6853.84</v>
      </c>
      <c r="H71" s="849"/>
      <c r="I71" s="849">
        <v>3263.7333333333331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566</v>
      </c>
      <c r="B72" s="832" t="s">
        <v>3516</v>
      </c>
      <c r="C72" s="832" t="s">
        <v>3363</v>
      </c>
      <c r="D72" s="832" t="s">
        <v>3534</v>
      </c>
      <c r="E72" s="832" t="s">
        <v>1644</v>
      </c>
      <c r="F72" s="849">
        <v>21</v>
      </c>
      <c r="G72" s="849">
        <v>1380.75</v>
      </c>
      <c r="H72" s="849">
        <v>0.23102329558098406</v>
      </c>
      <c r="I72" s="849">
        <v>65.75</v>
      </c>
      <c r="J72" s="849">
        <v>91</v>
      </c>
      <c r="K72" s="849">
        <v>5976.67</v>
      </c>
      <c r="L72" s="849">
        <v>1</v>
      </c>
      <c r="M72" s="849">
        <v>65.677692307692311</v>
      </c>
      <c r="N72" s="849"/>
      <c r="O72" s="849"/>
      <c r="P72" s="837"/>
      <c r="Q72" s="850"/>
    </row>
    <row r="73" spans="1:17" ht="14.4" customHeight="1" x14ac:dyDescent="0.3">
      <c r="A73" s="831" t="s">
        <v>566</v>
      </c>
      <c r="B73" s="832" t="s">
        <v>3516</v>
      </c>
      <c r="C73" s="832" t="s">
        <v>3363</v>
      </c>
      <c r="D73" s="832" t="s">
        <v>3535</v>
      </c>
      <c r="E73" s="832" t="s">
        <v>3536</v>
      </c>
      <c r="F73" s="849">
        <v>3.9</v>
      </c>
      <c r="G73" s="849">
        <v>307.32000000000005</v>
      </c>
      <c r="H73" s="849">
        <v>0.82974242669690601</v>
      </c>
      <c r="I73" s="849">
        <v>78.800000000000011</v>
      </c>
      <c r="J73" s="849">
        <v>4.7</v>
      </c>
      <c r="K73" s="849">
        <v>370.38</v>
      </c>
      <c r="L73" s="849">
        <v>1</v>
      </c>
      <c r="M73" s="849">
        <v>78.804255319148936</v>
      </c>
      <c r="N73" s="849">
        <v>15.6</v>
      </c>
      <c r="O73" s="849">
        <v>1229.48</v>
      </c>
      <c r="P73" s="837">
        <v>3.3195096927479888</v>
      </c>
      <c r="Q73" s="850">
        <v>78.812820512820522</v>
      </c>
    </row>
    <row r="74" spans="1:17" ht="14.4" customHeight="1" x14ac:dyDescent="0.3">
      <c r="A74" s="831" t="s">
        <v>566</v>
      </c>
      <c r="B74" s="832" t="s">
        <v>3516</v>
      </c>
      <c r="C74" s="832" t="s">
        <v>3363</v>
      </c>
      <c r="D74" s="832" t="s">
        <v>3537</v>
      </c>
      <c r="E74" s="832" t="s">
        <v>1768</v>
      </c>
      <c r="F74" s="849">
        <v>33</v>
      </c>
      <c r="G74" s="849">
        <v>2314.9499999999998</v>
      </c>
      <c r="H74" s="849">
        <v>1.0999999999999999</v>
      </c>
      <c r="I74" s="849">
        <v>70.149999999999991</v>
      </c>
      <c r="J74" s="849">
        <v>30</v>
      </c>
      <c r="K74" s="849">
        <v>2104.5</v>
      </c>
      <c r="L74" s="849">
        <v>1</v>
      </c>
      <c r="M74" s="849">
        <v>70.150000000000006</v>
      </c>
      <c r="N74" s="849">
        <v>89</v>
      </c>
      <c r="O74" s="849">
        <v>3927.5699999999997</v>
      </c>
      <c r="P74" s="837">
        <v>1.8662722736992159</v>
      </c>
      <c r="Q74" s="850">
        <v>44.129999999999995</v>
      </c>
    </row>
    <row r="75" spans="1:17" ht="14.4" customHeight="1" x14ac:dyDescent="0.3">
      <c r="A75" s="831" t="s">
        <v>566</v>
      </c>
      <c r="B75" s="832" t="s">
        <v>3516</v>
      </c>
      <c r="C75" s="832" t="s">
        <v>3363</v>
      </c>
      <c r="D75" s="832" t="s">
        <v>3538</v>
      </c>
      <c r="E75" s="832" t="s">
        <v>3539</v>
      </c>
      <c r="F75" s="849">
        <v>3.3</v>
      </c>
      <c r="G75" s="849">
        <v>2639.21</v>
      </c>
      <c r="H75" s="849"/>
      <c r="I75" s="849">
        <v>799.76060606060616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566</v>
      </c>
      <c r="B76" s="832" t="s">
        <v>3516</v>
      </c>
      <c r="C76" s="832" t="s">
        <v>3363</v>
      </c>
      <c r="D76" s="832" t="s">
        <v>3540</v>
      </c>
      <c r="E76" s="832" t="s">
        <v>1312</v>
      </c>
      <c r="F76" s="849"/>
      <c r="G76" s="849"/>
      <c r="H76" s="849"/>
      <c r="I76" s="849"/>
      <c r="J76" s="849">
        <v>13</v>
      </c>
      <c r="K76" s="849">
        <v>1202.3699999999999</v>
      </c>
      <c r="L76" s="849">
        <v>1</v>
      </c>
      <c r="M76" s="849">
        <v>92.49</v>
      </c>
      <c r="N76" s="849"/>
      <c r="O76" s="849"/>
      <c r="P76" s="837"/>
      <c r="Q76" s="850"/>
    </row>
    <row r="77" spans="1:17" ht="14.4" customHeight="1" x14ac:dyDescent="0.3">
      <c r="A77" s="831" t="s">
        <v>566</v>
      </c>
      <c r="B77" s="832" t="s">
        <v>3516</v>
      </c>
      <c r="C77" s="832" t="s">
        <v>3363</v>
      </c>
      <c r="D77" s="832" t="s">
        <v>3541</v>
      </c>
      <c r="E77" s="832" t="s">
        <v>3542</v>
      </c>
      <c r="F77" s="849">
        <v>61.7</v>
      </c>
      <c r="G77" s="849">
        <v>24174.059999999998</v>
      </c>
      <c r="H77" s="849">
        <v>1.2283504656988529</v>
      </c>
      <c r="I77" s="849">
        <v>391.79999999999995</v>
      </c>
      <c r="J77" s="849">
        <v>50.230000000000004</v>
      </c>
      <c r="K77" s="849">
        <v>19680.100000000002</v>
      </c>
      <c r="L77" s="849">
        <v>1</v>
      </c>
      <c r="M77" s="849">
        <v>391.79972128210233</v>
      </c>
      <c r="N77" s="849">
        <v>20</v>
      </c>
      <c r="O77" s="849">
        <v>7836</v>
      </c>
      <c r="P77" s="837">
        <v>0.39816870849233488</v>
      </c>
      <c r="Q77" s="850">
        <v>391.8</v>
      </c>
    </row>
    <row r="78" spans="1:17" ht="14.4" customHeight="1" x14ac:dyDescent="0.3">
      <c r="A78" s="831" t="s">
        <v>566</v>
      </c>
      <c r="B78" s="832" t="s">
        <v>3516</v>
      </c>
      <c r="C78" s="832" t="s">
        <v>3363</v>
      </c>
      <c r="D78" s="832" t="s">
        <v>3543</v>
      </c>
      <c r="E78" s="832" t="s">
        <v>3544</v>
      </c>
      <c r="F78" s="849">
        <v>4</v>
      </c>
      <c r="G78" s="849">
        <v>876.8</v>
      </c>
      <c r="H78" s="849">
        <v>0.14814814814814814</v>
      </c>
      <c r="I78" s="849">
        <v>219.2</v>
      </c>
      <c r="J78" s="849">
        <v>27</v>
      </c>
      <c r="K78" s="849">
        <v>5918.4</v>
      </c>
      <c r="L78" s="849">
        <v>1</v>
      </c>
      <c r="M78" s="849">
        <v>219.2</v>
      </c>
      <c r="N78" s="849">
        <v>8</v>
      </c>
      <c r="O78" s="849">
        <v>1753.6</v>
      </c>
      <c r="P78" s="837">
        <v>0.29629629629629628</v>
      </c>
      <c r="Q78" s="850">
        <v>219.2</v>
      </c>
    </row>
    <row r="79" spans="1:17" ht="14.4" customHeight="1" x14ac:dyDescent="0.3">
      <c r="A79" s="831" t="s">
        <v>566</v>
      </c>
      <c r="B79" s="832" t="s">
        <v>3516</v>
      </c>
      <c r="C79" s="832" t="s">
        <v>3363</v>
      </c>
      <c r="D79" s="832" t="s">
        <v>3545</v>
      </c>
      <c r="E79" s="832" t="s">
        <v>3546</v>
      </c>
      <c r="F79" s="849"/>
      <c r="G79" s="849"/>
      <c r="H79" s="849"/>
      <c r="I79" s="849"/>
      <c r="J79" s="849"/>
      <c r="K79" s="849"/>
      <c r="L79" s="849"/>
      <c r="M79" s="849"/>
      <c r="N79" s="849">
        <v>2</v>
      </c>
      <c r="O79" s="849">
        <v>912.3</v>
      </c>
      <c r="P79" s="837"/>
      <c r="Q79" s="850">
        <v>456.15</v>
      </c>
    </row>
    <row r="80" spans="1:17" ht="14.4" customHeight="1" x14ac:dyDescent="0.3">
      <c r="A80" s="831" t="s">
        <v>566</v>
      </c>
      <c r="B80" s="832" t="s">
        <v>3516</v>
      </c>
      <c r="C80" s="832" t="s">
        <v>3363</v>
      </c>
      <c r="D80" s="832" t="s">
        <v>3547</v>
      </c>
      <c r="E80" s="832"/>
      <c r="F80" s="849">
        <v>2</v>
      </c>
      <c r="G80" s="849">
        <v>5101.3599999999997</v>
      </c>
      <c r="H80" s="849"/>
      <c r="I80" s="849">
        <v>2550.6799999999998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566</v>
      </c>
      <c r="B81" s="832" t="s">
        <v>3516</v>
      </c>
      <c r="C81" s="832" t="s">
        <v>3363</v>
      </c>
      <c r="D81" s="832" t="s">
        <v>3548</v>
      </c>
      <c r="E81" s="832" t="s">
        <v>1510</v>
      </c>
      <c r="F81" s="849">
        <v>1.6</v>
      </c>
      <c r="G81" s="849">
        <v>686</v>
      </c>
      <c r="H81" s="849">
        <v>17.929952953476217</v>
      </c>
      <c r="I81" s="849">
        <v>428.75</v>
      </c>
      <c r="J81" s="849">
        <v>0.1</v>
      </c>
      <c r="K81" s="849">
        <v>38.26</v>
      </c>
      <c r="L81" s="849">
        <v>1</v>
      </c>
      <c r="M81" s="849">
        <v>382.59999999999997</v>
      </c>
      <c r="N81" s="849"/>
      <c r="O81" s="849"/>
      <c r="P81" s="837"/>
      <c r="Q81" s="850"/>
    </row>
    <row r="82" spans="1:17" ht="14.4" customHeight="1" x14ac:dyDescent="0.3">
      <c r="A82" s="831" t="s">
        <v>566</v>
      </c>
      <c r="B82" s="832" t="s">
        <v>3516</v>
      </c>
      <c r="C82" s="832" t="s">
        <v>3363</v>
      </c>
      <c r="D82" s="832" t="s">
        <v>3549</v>
      </c>
      <c r="E82" s="832" t="s">
        <v>1502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219.2</v>
      </c>
      <c r="P82" s="837"/>
      <c r="Q82" s="850">
        <v>219.2</v>
      </c>
    </row>
    <row r="83" spans="1:17" ht="14.4" customHeight="1" x14ac:dyDescent="0.3">
      <c r="A83" s="831" t="s">
        <v>566</v>
      </c>
      <c r="B83" s="832" t="s">
        <v>3516</v>
      </c>
      <c r="C83" s="832" t="s">
        <v>3363</v>
      </c>
      <c r="D83" s="832" t="s">
        <v>3550</v>
      </c>
      <c r="E83" s="832" t="s">
        <v>1510</v>
      </c>
      <c r="F83" s="849">
        <v>0.4</v>
      </c>
      <c r="G83" s="849">
        <v>343.02</v>
      </c>
      <c r="H83" s="849"/>
      <c r="I83" s="849">
        <v>857.55</v>
      </c>
      <c r="J83" s="849"/>
      <c r="K83" s="849"/>
      <c r="L83" s="849"/>
      <c r="M83" s="849"/>
      <c r="N83" s="849">
        <v>1.5</v>
      </c>
      <c r="O83" s="849">
        <v>1117.48</v>
      </c>
      <c r="P83" s="837"/>
      <c r="Q83" s="850">
        <v>744.98666666666668</v>
      </c>
    </row>
    <row r="84" spans="1:17" ht="14.4" customHeight="1" x14ac:dyDescent="0.3">
      <c r="A84" s="831" t="s">
        <v>566</v>
      </c>
      <c r="B84" s="832" t="s">
        <v>3516</v>
      </c>
      <c r="C84" s="832" t="s">
        <v>3363</v>
      </c>
      <c r="D84" s="832" t="s">
        <v>3551</v>
      </c>
      <c r="E84" s="832" t="s">
        <v>1494</v>
      </c>
      <c r="F84" s="849">
        <v>13</v>
      </c>
      <c r="G84" s="849">
        <v>854.75</v>
      </c>
      <c r="H84" s="849"/>
      <c r="I84" s="849">
        <v>65.75</v>
      </c>
      <c r="J84" s="849"/>
      <c r="K84" s="849"/>
      <c r="L84" s="849"/>
      <c r="M84" s="849"/>
      <c r="N84" s="849">
        <v>190</v>
      </c>
      <c r="O84" s="849">
        <v>10350.25</v>
      </c>
      <c r="P84" s="837"/>
      <c r="Q84" s="850">
        <v>54.475000000000001</v>
      </c>
    </row>
    <row r="85" spans="1:17" ht="14.4" customHeight="1" x14ac:dyDescent="0.3">
      <c r="A85" s="831" t="s">
        <v>566</v>
      </c>
      <c r="B85" s="832" t="s">
        <v>3516</v>
      </c>
      <c r="C85" s="832" t="s">
        <v>3363</v>
      </c>
      <c r="D85" s="832" t="s">
        <v>3552</v>
      </c>
      <c r="E85" s="832" t="s">
        <v>3524</v>
      </c>
      <c r="F85" s="849"/>
      <c r="G85" s="849"/>
      <c r="H85" s="849"/>
      <c r="I85" s="849"/>
      <c r="J85" s="849">
        <v>0.3</v>
      </c>
      <c r="K85" s="849">
        <v>100.58</v>
      </c>
      <c r="L85" s="849">
        <v>1</v>
      </c>
      <c r="M85" s="849">
        <v>335.26666666666665</v>
      </c>
      <c r="N85" s="849"/>
      <c r="O85" s="849"/>
      <c r="P85" s="837"/>
      <c r="Q85" s="850"/>
    </row>
    <row r="86" spans="1:17" ht="14.4" customHeight="1" x14ac:dyDescent="0.3">
      <c r="A86" s="831" t="s">
        <v>566</v>
      </c>
      <c r="B86" s="832" t="s">
        <v>3516</v>
      </c>
      <c r="C86" s="832" t="s">
        <v>3363</v>
      </c>
      <c r="D86" s="832" t="s">
        <v>3553</v>
      </c>
      <c r="E86" s="832" t="s">
        <v>1637</v>
      </c>
      <c r="F86" s="849">
        <v>1.9</v>
      </c>
      <c r="G86" s="849">
        <v>4038.64</v>
      </c>
      <c r="H86" s="849">
        <v>9.5</v>
      </c>
      <c r="I86" s="849">
        <v>2125.6</v>
      </c>
      <c r="J86" s="849">
        <v>0.2</v>
      </c>
      <c r="K86" s="849">
        <v>425.12</v>
      </c>
      <c r="L86" s="849">
        <v>1</v>
      </c>
      <c r="M86" s="849">
        <v>2125.6</v>
      </c>
      <c r="N86" s="849">
        <v>1.6</v>
      </c>
      <c r="O86" s="849">
        <v>3400.96</v>
      </c>
      <c r="P86" s="837">
        <v>8</v>
      </c>
      <c r="Q86" s="850">
        <v>2125.6</v>
      </c>
    </row>
    <row r="87" spans="1:17" ht="14.4" customHeight="1" x14ac:dyDescent="0.3">
      <c r="A87" s="831" t="s">
        <v>566</v>
      </c>
      <c r="B87" s="832" t="s">
        <v>3516</v>
      </c>
      <c r="C87" s="832" t="s">
        <v>3363</v>
      </c>
      <c r="D87" s="832" t="s">
        <v>3554</v>
      </c>
      <c r="E87" s="832" t="s">
        <v>1498</v>
      </c>
      <c r="F87" s="849">
        <v>4.7</v>
      </c>
      <c r="G87" s="849">
        <v>2961</v>
      </c>
      <c r="H87" s="849"/>
      <c r="I87" s="849">
        <v>630</v>
      </c>
      <c r="J87" s="849"/>
      <c r="K87" s="849"/>
      <c r="L87" s="849"/>
      <c r="M87" s="849"/>
      <c r="N87" s="849">
        <v>37.5</v>
      </c>
      <c r="O87" s="849">
        <v>18274.62</v>
      </c>
      <c r="P87" s="837"/>
      <c r="Q87" s="850">
        <v>487.32319999999999</v>
      </c>
    </row>
    <row r="88" spans="1:17" ht="14.4" customHeight="1" x14ac:dyDescent="0.3">
      <c r="A88" s="831" t="s">
        <v>566</v>
      </c>
      <c r="B88" s="832" t="s">
        <v>3516</v>
      </c>
      <c r="C88" s="832" t="s">
        <v>3363</v>
      </c>
      <c r="D88" s="832" t="s">
        <v>3555</v>
      </c>
      <c r="E88" s="832" t="s">
        <v>1498</v>
      </c>
      <c r="F88" s="849">
        <v>3.9000000000000004</v>
      </c>
      <c r="G88" s="849">
        <v>3700.29</v>
      </c>
      <c r="H88" s="849">
        <v>0.60009633223918935</v>
      </c>
      <c r="I88" s="849">
        <v>948.79230769230765</v>
      </c>
      <c r="J88" s="849">
        <v>7.7000000000000011</v>
      </c>
      <c r="K88" s="849">
        <v>6166.16</v>
      </c>
      <c r="L88" s="849">
        <v>1</v>
      </c>
      <c r="M88" s="849">
        <v>800.79999999999984</v>
      </c>
      <c r="N88" s="849">
        <v>15.050000000000002</v>
      </c>
      <c r="O88" s="849">
        <v>13418.27</v>
      </c>
      <c r="P88" s="837">
        <v>2.176114469945639</v>
      </c>
      <c r="Q88" s="850">
        <v>891.57940199335542</v>
      </c>
    </row>
    <row r="89" spans="1:17" ht="14.4" customHeight="1" x14ac:dyDescent="0.3">
      <c r="A89" s="831" t="s">
        <v>566</v>
      </c>
      <c r="B89" s="832" t="s">
        <v>3516</v>
      </c>
      <c r="C89" s="832" t="s">
        <v>3363</v>
      </c>
      <c r="D89" s="832" t="s">
        <v>3556</v>
      </c>
      <c r="E89" s="832" t="s">
        <v>3557</v>
      </c>
      <c r="F89" s="849"/>
      <c r="G89" s="849"/>
      <c r="H89" s="849"/>
      <c r="I89" s="849"/>
      <c r="J89" s="849"/>
      <c r="K89" s="849"/>
      <c r="L89" s="849"/>
      <c r="M89" s="849"/>
      <c r="N89" s="849">
        <v>0.1</v>
      </c>
      <c r="O89" s="849">
        <v>33.14</v>
      </c>
      <c r="P89" s="837"/>
      <c r="Q89" s="850">
        <v>331.4</v>
      </c>
    </row>
    <row r="90" spans="1:17" ht="14.4" customHeight="1" x14ac:dyDescent="0.3">
      <c r="A90" s="831" t="s">
        <v>566</v>
      </c>
      <c r="B90" s="832" t="s">
        <v>3516</v>
      </c>
      <c r="C90" s="832" t="s">
        <v>3363</v>
      </c>
      <c r="D90" s="832" t="s">
        <v>3558</v>
      </c>
      <c r="E90" s="832" t="s">
        <v>1759</v>
      </c>
      <c r="F90" s="849"/>
      <c r="G90" s="849"/>
      <c r="H90" s="849"/>
      <c r="I90" s="849"/>
      <c r="J90" s="849">
        <v>2.6</v>
      </c>
      <c r="K90" s="849">
        <v>8485.75</v>
      </c>
      <c r="L90" s="849">
        <v>1</v>
      </c>
      <c r="M90" s="849">
        <v>3263.75</v>
      </c>
      <c r="N90" s="849"/>
      <c r="O90" s="849"/>
      <c r="P90" s="837"/>
      <c r="Q90" s="850"/>
    </row>
    <row r="91" spans="1:17" ht="14.4" customHeight="1" x14ac:dyDescent="0.3">
      <c r="A91" s="831" t="s">
        <v>566</v>
      </c>
      <c r="B91" s="832" t="s">
        <v>3516</v>
      </c>
      <c r="C91" s="832" t="s">
        <v>3363</v>
      </c>
      <c r="D91" s="832" t="s">
        <v>3559</v>
      </c>
      <c r="E91" s="832" t="s">
        <v>1644</v>
      </c>
      <c r="F91" s="849"/>
      <c r="G91" s="849"/>
      <c r="H91" s="849"/>
      <c r="I91" s="849"/>
      <c r="J91" s="849"/>
      <c r="K91" s="849"/>
      <c r="L91" s="849"/>
      <c r="M91" s="849"/>
      <c r="N91" s="849">
        <v>7</v>
      </c>
      <c r="O91" s="849">
        <v>4141.8999999999996</v>
      </c>
      <c r="P91" s="837"/>
      <c r="Q91" s="850">
        <v>591.69999999999993</v>
      </c>
    </row>
    <row r="92" spans="1:17" ht="14.4" customHeight="1" x14ac:dyDescent="0.3">
      <c r="A92" s="831" t="s">
        <v>566</v>
      </c>
      <c r="B92" s="832" t="s">
        <v>3516</v>
      </c>
      <c r="C92" s="832" t="s">
        <v>3363</v>
      </c>
      <c r="D92" s="832" t="s">
        <v>3560</v>
      </c>
      <c r="E92" s="832" t="s">
        <v>3561</v>
      </c>
      <c r="F92" s="849"/>
      <c r="G92" s="849"/>
      <c r="H92" s="849"/>
      <c r="I92" s="849"/>
      <c r="J92" s="849">
        <v>9</v>
      </c>
      <c r="K92" s="849">
        <v>260911.7</v>
      </c>
      <c r="L92" s="849">
        <v>1</v>
      </c>
      <c r="M92" s="849">
        <v>28990.18888888889</v>
      </c>
      <c r="N92" s="849">
        <v>14</v>
      </c>
      <c r="O92" s="849">
        <v>405845.64</v>
      </c>
      <c r="P92" s="837">
        <v>1.5554903823784061</v>
      </c>
      <c r="Q92" s="850">
        <v>28988.974285714288</v>
      </c>
    </row>
    <row r="93" spans="1:17" ht="14.4" customHeight="1" x14ac:dyDescent="0.3">
      <c r="A93" s="831" t="s">
        <v>566</v>
      </c>
      <c r="B93" s="832" t="s">
        <v>3516</v>
      </c>
      <c r="C93" s="832" t="s">
        <v>3562</v>
      </c>
      <c r="D93" s="832" t="s">
        <v>3563</v>
      </c>
      <c r="E93" s="832" t="s">
        <v>3564</v>
      </c>
      <c r="F93" s="849">
        <v>22</v>
      </c>
      <c r="G93" s="849">
        <v>44106.95</v>
      </c>
      <c r="H93" s="849">
        <v>1.5883927314213442</v>
      </c>
      <c r="I93" s="849">
        <v>2004.8613636363634</v>
      </c>
      <c r="J93" s="849">
        <v>13</v>
      </c>
      <c r="K93" s="849">
        <v>27768.29</v>
      </c>
      <c r="L93" s="849">
        <v>1</v>
      </c>
      <c r="M93" s="849">
        <v>2136.0223076923075</v>
      </c>
      <c r="N93" s="849">
        <v>4</v>
      </c>
      <c r="O93" s="849">
        <v>8638.2800000000007</v>
      </c>
      <c r="P93" s="837">
        <v>0.31108433396510915</v>
      </c>
      <c r="Q93" s="850">
        <v>2159.5700000000002</v>
      </c>
    </row>
    <row r="94" spans="1:17" ht="14.4" customHeight="1" x14ac:dyDescent="0.3">
      <c r="A94" s="831" t="s">
        <v>566</v>
      </c>
      <c r="B94" s="832" t="s">
        <v>3516</v>
      </c>
      <c r="C94" s="832" t="s">
        <v>3562</v>
      </c>
      <c r="D94" s="832" t="s">
        <v>3565</v>
      </c>
      <c r="E94" s="832" t="s">
        <v>3566</v>
      </c>
      <c r="F94" s="849"/>
      <c r="G94" s="849"/>
      <c r="H94" s="849"/>
      <c r="I94" s="849"/>
      <c r="J94" s="849">
        <v>2</v>
      </c>
      <c r="K94" s="849">
        <v>5282.3</v>
      </c>
      <c r="L94" s="849">
        <v>1</v>
      </c>
      <c r="M94" s="849">
        <v>2641.15</v>
      </c>
      <c r="N94" s="849">
        <v>3</v>
      </c>
      <c r="O94" s="849">
        <v>7923.4500000000007</v>
      </c>
      <c r="P94" s="837">
        <v>1.5</v>
      </c>
      <c r="Q94" s="850">
        <v>2641.15</v>
      </c>
    </row>
    <row r="95" spans="1:17" ht="14.4" customHeight="1" x14ac:dyDescent="0.3">
      <c r="A95" s="831" t="s">
        <v>566</v>
      </c>
      <c r="B95" s="832" t="s">
        <v>3516</v>
      </c>
      <c r="C95" s="832" t="s">
        <v>3562</v>
      </c>
      <c r="D95" s="832" t="s">
        <v>3567</v>
      </c>
      <c r="E95" s="832" t="s">
        <v>3568</v>
      </c>
      <c r="F95" s="849">
        <v>1</v>
      </c>
      <c r="G95" s="849">
        <v>8292.09</v>
      </c>
      <c r="H95" s="849"/>
      <c r="I95" s="849">
        <v>8292.09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566</v>
      </c>
      <c r="B96" s="832" t="s">
        <v>3516</v>
      </c>
      <c r="C96" s="832" t="s">
        <v>3562</v>
      </c>
      <c r="D96" s="832" t="s">
        <v>3569</v>
      </c>
      <c r="E96" s="832" t="s">
        <v>3570</v>
      </c>
      <c r="F96" s="849">
        <v>1</v>
      </c>
      <c r="G96" s="849">
        <v>9904.81</v>
      </c>
      <c r="H96" s="849"/>
      <c r="I96" s="849">
        <v>9904.81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566</v>
      </c>
      <c r="B97" s="832" t="s">
        <v>3516</v>
      </c>
      <c r="C97" s="832" t="s">
        <v>3562</v>
      </c>
      <c r="D97" s="832" t="s">
        <v>3571</v>
      </c>
      <c r="E97" s="832" t="s">
        <v>3572</v>
      </c>
      <c r="F97" s="849">
        <v>14</v>
      </c>
      <c r="G97" s="849">
        <v>14876.84</v>
      </c>
      <c r="H97" s="849">
        <v>1.3642857208360959</v>
      </c>
      <c r="I97" s="849">
        <v>1062.6314285714286</v>
      </c>
      <c r="J97" s="849">
        <v>9</v>
      </c>
      <c r="K97" s="849">
        <v>10904.49</v>
      </c>
      <c r="L97" s="849">
        <v>1</v>
      </c>
      <c r="M97" s="849">
        <v>1211.6099999999999</v>
      </c>
      <c r="N97" s="849">
        <v>5</v>
      </c>
      <c r="O97" s="849">
        <v>6058.0499999999993</v>
      </c>
      <c r="P97" s="837">
        <v>0.55555555555555547</v>
      </c>
      <c r="Q97" s="850">
        <v>1211.6099999999999</v>
      </c>
    </row>
    <row r="98" spans="1:17" ht="14.4" customHeight="1" x14ac:dyDescent="0.3">
      <c r="A98" s="831" t="s">
        <v>566</v>
      </c>
      <c r="B98" s="832" t="s">
        <v>3516</v>
      </c>
      <c r="C98" s="832" t="s">
        <v>3562</v>
      </c>
      <c r="D98" s="832" t="s">
        <v>3573</v>
      </c>
      <c r="E98" s="832" t="s">
        <v>3574</v>
      </c>
      <c r="F98" s="849">
        <v>1</v>
      </c>
      <c r="G98" s="849">
        <v>241.81</v>
      </c>
      <c r="H98" s="849"/>
      <c r="I98" s="849">
        <v>241.81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566</v>
      </c>
      <c r="B99" s="832" t="s">
        <v>3516</v>
      </c>
      <c r="C99" s="832" t="s">
        <v>3575</v>
      </c>
      <c r="D99" s="832" t="s">
        <v>3576</v>
      </c>
      <c r="E99" s="832" t="s">
        <v>3577</v>
      </c>
      <c r="F99" s="849">
        <v>308</v>
      </c>
      <c r="G99" s="849">
        <v>211596</v>
      </c>
      <c r="H99" s="849">
        <v>0.95061728395061729</v>
      </c>
      <c r="I99" s="849">
        <v>687</v>
      </c>
      <c r="J99" s="849">
        <v>324</v>
      </c>
      <c r="K99" s="849">
        <v>222588</v>
      </c>
      <c r="L99" s="849">
        <v>1</v>
      </c>
      <c r="M99" s="849">
        <v>687</v>
      </c>
      <c r="N99" s="849">
        <v>316</v>
      </c>
      <c r="O99" s="849">
        <v>217092</v>
      </c>
      <c r="P99" s="837">
        <v>0.97530864197530864</v>
      </c>
      <c r="Q99" s="850">
        <v>687</v>
      </c>
    </row>
    <row r="100" spans="1:17" ht="14.4" customHeight="1" x14ac:dyDescent="0.3">
      <c r="A100" s="831" t="s">
        <v>566</v>
      </c>
      <c r="B100" s="832" t="s">
        <v>3516</v>
      </c>
      <c r="C100" s="832" t="s">
        <v>3575</v>
      </c>
      <c r="D100" s="832" t="s">
        <v>3578</v>
      </c>
      <c r="E100" s="832" t="s">
        <v>3579</v>
      </c>
      <c r="F100" s="849">
        <v>542</v>
      </c>
      <c r="G100" s="849">
        <v>130080</v>
      </c>
      <c r="H100" s="849">
        <v>1.1681034482758621</v>
      </c>
      <c r="I100" s="849">
        <v>240</v>
      </c>
      <c r="J100" s="849">
        <v>464</v>
      </c>
      <c r="K100" s="849">
        <v>111360</v>
      </c>
      <c r="L100" s="849">
        <v>1</v>
      </c>
      <c r="M100" s="849">
        <v>240</v>
      </c>
      <c r="N100" s="849">
        <v>476</v>
      </c>
      <c r="O100" s="849">
        <v>114240</v>
      </c>
      <c r="P100" s="837">
        <v>1.0258620689655173</v>
      </c>
      <c r="Q100" s="850">
        <v>240</v>
      </c>
    </row>
    <row r="101" spans="1:17" ht="14.4" customHeight="1" x14ac:dyDescent="0.3">
      <c r="A101" s="831" t="s">
        <v>566</v>
      </c>
      <c r="B101" s="832" t="s">
        <v>3516</v>
      </c>
      <c r="C101" s="832" t="s">
        <v>3575</v>
      </c>
      <c r="D101" s="832" t="s">
        <v>3580</v>
      </c>
      <c r="E101" s="832" t="s">
        <v>3579</v>
      </c>
      <c r="F101" s="849">
        <v>2</v>
      </c>
      <c r="G101" s="849">
        <v>494</v>
      </c>
      <c r="H101" s="849">
        <v>0.14285714285714285</v>
      </c>
      <c r="I101" s="849">
        <v>247</v>
      </c>
      <c r="J101" s="849">
        <v>14</v>
      </c>
      <c r="K101" s="849">
        <v>3458</v>
      </c>
      <c r="L101" s="849">
        <v>1</v>
      </c>
      <c r="M101" s="849">
        <v>247</v>
      </c>
      <c r="N101" s="849">
        <v>8</v>
      </c>
      <c r="O101" s="849">
        <v>1976</v>
      </c>
      <c r="P101" s="837">
        <v>0.5714285714285714</v>
      </c>
      <c r="Q101" s="850">
        <v>247</v>
      </c>
    </row>
    <row r="102" spans="1:17" ht="14.4" customHeight="1" x14ac:dyDescent="0.3">
      <c r="A102" s="831" t="s">
        <v>566</v>
      </c>
      <c r="B102" s="832" t="s">
        <v>3516</v>
      </c>
      <c r="C102" s="832" t="s">
        <v>3575</v>
      </c>
      <c r="D102" s="832" t="s">
        <v>3581</v>
      </c>
      <c r="E102" s="832" t="s">
        <v>3579</v>
      </c>
      <c r="F102" s="849">
        <v>29.16</v>
      </c>
      <c r="G102" s="849">
        <v>35445.160000000003</v>
      </c>
      <c r="H102" s="849">
        <v>1.2191125162341239</v>
      </c>
      <c r="I102" s="849">
        <v>1215.5404663923184</v>
      </c>
      <c r="J102" s="849">
        <v>23.91</v>
      </c>
      <c r="K102" s="849">
        <v>29074.559999999998</v>
      </c>
      <c r="L102" s="849">
        <v>1</v>
      </c>
      <c r="M102" s="849">
        <v>1216</v>
      </c>
      <c r="N102" s="849">
        <v>26.570000000000004</v>
      </c>
      <c r="O102" s="849">
        <v>32298.15</v>
      </c>
      <c r="P102" s="837">
        <v>1.1108732169979529</v>
      </c>
      <c r="Q102" s="850">
        <v>1215.5871283402332</v>
      </c>
    </row>
    <row r="103" spans="1:17" ht="14.4" customHeight="1" x14ac:dyDescent="0.3">
      <c r="A103" s="831" t="s">
        <v>566</v>
      </c>
      <c r="B103" s="832" t="s">
        <v>3516</v>
      </c>
      <c r="C103" s="832" t="s">
        <v>3575</v>
      </c>
      <c r="D103" s="832" t="s">
        <v>3582</v>
      </c>
      <c r="E103" s="832" t="s">
        <v>3583</v>
      </c>
      <c r="F103" s="849">
        <v>3.5</v>
      </c>
      <c r="G103" s="849">
        <v>15582.210000000003</v>
      </c>
      <c r="H103" s="849">
        <v>0.46666666666666667</v>
      </c>
      <c r="I103" s="849">
        <v>4452.0600000000004</v>
      </c>
      <c r="J103" s="849">
        <v>7.5</v>
      </c>
      <c r="K103" s="849">
        <v>33390.450000000004</v>
      </c>
      <c r="L103" s="849">
        <v>1</v>
      </c>
      <c r="M103" s="849">
        <v>4452.0600000000004</v>
      </c>
      <c r="N103" s="849">
        <v>3</v>
      </c>
      <c r="O103" s="849">
        <v>12766.32</v>
      </c>
      <c r="P103" s="837">
        <v>0.38233446988585051</v>
      </c>
      <c r="Q103" s="850">
        <v>4255.4399999999996</v>
      </c>
    </row>
    <row r="104" spans="1:17" ht="14.4" customHeight="1" x14ac:dyDescent="0.3">
      <c r="A104" s="831" t="s">
        <v>566</v>
      </c>
      <c r="B104" s="832" t="s">
        <v>3516</v>
      </c>
      <c r="C104" s="832" t="s">
        <v>3575</v>
      </c>
      <c r="D104" s="832" t="s">
        <v>3584</v>
      </c>
      <c r="E104" s="832" t="s">
        <v>3585</v>
      </c>
      <c r="F104" s="849"/>
      <c r="G104" s="849"/>
      <c r="H104" s="849"/>
      <c r="I104" s="849"/>
      <c r="J104" s="849">
        <v>1</v>
      </c>
      <c r="K104" s="849">
        <v>518.70000000000005</v>
      </c>
      <c r="L104" s="849">
        <v>1</v>
      </c>
      <c r="M104" s="849">
        <v>518.70000000000005</v>
      </c>
      <c r="N104" s="849"/>
      <c r="O104" s="849"/>
      <c r="P104" s="837"/>
      <c r="Q104" s="850"/>
    </row>
    <row r="105" spans="1:17" ht="14.4" customHeight="1" x14ac:dyDescent="0.3">
      <c r="A105" s="831" t="s">
        <v>566</v>
      </c>
      <c r="B105" s="832" t="s">
        <v>3516</v>
      </c>
      <c r="C105" s="832" t="s">
        <v>3575</v>
      </c>
      <c r="D105" s="832" t="s">
        <v>3586</v>
      </c>
      <c r="E105" s="832" t="s">
        <v>3587</v>
      </c>
      <c r="F105" s="849">
        <v>258</v>
      </c>
      <c r="G105" s="849">
        <v>57753.299999999996</v>
      </c>
      <c r="H105" s="849">
        <v>1.1266375545851528</v>
      </c>
      <c r="I105" s="849">
        <v>223.85</v>
      </c>
      <c r="J105" s="849">
        <v>229</v>
      </c>
      <c r="K105" s="849">
        <v>51261.649999999994</v>
      </c>
      <c r="L105" s="849">
        <v>1</v>
      </c>
      <c r="M105" s="849">
        <v>223.84999999999997</v>
      </c>
      <c r="N105" s="849">
        <v>263</v>
      </c>
      <c r="O105" s="849">
        <v>58872.549999999996</v>
      </c>
      <c r="P105" s="837">
        <v>1.1484716157205241</v>
      </c>
      <c r="Q105" s="850">
        <v>223.85</v>
      </c>
    </row>
    <row r="106" spans="1:17" ht="14.4" customHeight="1" x14ac:dyDescent="0.3">
      <c r="A106" s="831" t="s">
        <v>566</v>
      </c>
      <c r="B106" s="832" t="s">
        <v>3516</v>
      </c>
      <c r="C106" s="832" t="s">
        <v>3575</v>
      </c>
      <c r="D106" s="832" t="s">
        <v>3588</v>
      </c>
      <c r="E106" s="832" t="s">
        <v>3589</v>
      </c>
      <c r="F106" s="849"/>
      <c r="G106" s="849"/>
      <c r="H106" s="849"/>
      <c r="I106" s="849"/>
      <c r="J106" s="849">
        <v>1</v>
      </c>
      <c r="K106" s="849">
        <v>9375.98</v>
      </c>
      <c r="L106" s="849">
        <v>1</v>
      </c>
      <c r="M106" s="849">
        <v>9375.98</v>
      </c>
      <c r="N106" s="849"/>
      <c r="O106" s="849"/>
      <c r="P106" s="837"/>
      <c r="Q106" s="850"/>
    </row>
    <row r="107" spans="1:17" ht="14.4" customHeight="1" x14ac:dyDescent="0.3">
      <c r="A107" s="831" t="s">
        <v>566</v>
      </c>
      <c r="B107" s="832" t="s">
        <v>3516</v>
      </c>
      <c r="C107" s="832" t="s">
        <v>3575</v>
      </c>
      <c r="D107" s="832" t="s">
        <v>3590</v>
      </c>
      <c r="E107" s="832" t="s">
        <v>3591</v>
      </c>
      <c r="F107" s="849"/>
      <c r="G107" s="849"/>
      <c r="H107" s="849"/>
      <c r="I107" s="849"/>
      <c r="J107" s="849">
        <v>1</v>
      </c>
      <c r="K107" s="849">
        <v>6597.08</v>
      </c>
      <c r="L107" s="849">
        <v>1</v>
      </c>
      <c r="M107" s="849">
        <v>6597.08</v>
      </c>
      <c r="N107" s="849"/>
      <c r="O107" s="849"/>
      <c r="P107" s="837"/>
      <c r="Q107" s="850"/>
    </row>
    <row r="108" spans="1:17" ht="14.4" customHeight="1" x14ac:dyDescent="0.3">
      <c r="A108" s="831" t="s">
        <v>566</v>
      </c>
      <c r="B108" s="832" t="s">
        <v>3516</v>
      </c>
      <c r="C108" s="832" t="s">
        <v>3575</v>
      </c>
      <c r="D108" s="832" t="s">
        <v>3592</v>
      </c>
      <c r="E108" s="832" t="s">
        <v>3593</v>
      </c>
      <c r="F108" s="849">
        <v>5</v>
      </c>
      <c r="G108" s="849">
        <v>10783.35</v>
      </c>
      <c r="H108" s="849">
        <v>1.25</v>
      </c>
      <c r="I108" s="849">
        <v>2156.67</v>
      </c>
      <c r="J108" s="849">
        <v>4</v>
      </c>
      <c r="K108" s="849">
        <v>8626.68</v>
      </c>
      <c r="L108" s="849">
        <v>1</v>
      </c>
      <c r="M108" s="849">
        <v>2156.67</v>
      </c>
      <c r="N108" s="849">
        <v>3</v>
      </c>
      <c r="O108" s="849">
        <v>6470.01</v>
      </c>
      <c r="P108" s="837">
        <v>0.75</v>
      </c>
      <c r="Q108" s="850">
        <v>2156.67</v>
      </c>
    </row>
    <row r="109" spans="1:17" ht="14.4" customHeight="1" x14ac:dyDescent="0.3">
      <c r="A109" s="831" t="s">
        <v>566</v>
      </c>
      <c r="B109" s="832" t="s">
        <v>3516</v>
      </c>
      <c r="C109" s="832" t="s">
        <v>3575</v>
      </c>
      <c r="D109" s="832" t="s">
        <v>3594</v>
      </c>
      <c r="E109" s="832" t="s">
        <v>3593</v>
      </c>
      <c r="F109" s="849">
        <v>8</v>
      </c>
      <c r="G109" s="849">
        <v>45666.32</v>
      </c>
      <c r="H109" s="849">
        <v>2.666666666666667</v>
      </c>
      <c r="I109" s="849">
        <v>5708.29</v>
      </c>
      <c r="J109" s="849">
        <v>3</v>
      </c>
      <c r="K109" s="849">
        <v>17124.87</v>
      </c>
      <c r="L109" s="849">
        <v>1</v>
      </c>
      <c r="M109" s="849">
        <v>5708.29</v>
      </c>
      <c r="N109" s="849"/>
      <c r="O109" s="849"/>
      <c r="P109" s="837"/>
      <c r="Q109" s="850"/>
    </row>
    <row r="110" spans="1:17" ht="14.4" customHeight="1" x14ac:dyDescent="0.3">
      <c r="A110" s="831" t="s">
        <v>566</v>
      </c>
      <c r="B110" s="832" t="s">
        <v>3516</v>
      </c>
      <c r="C110" s="832" t="s">
        <v>3575</v>
      </c>
      <c r="D110" s="832" t="s">
        <v>3595</v>
      </c>
      <c r="E110" s="832" t="s">
        <v>3596</v>
      </c>
      <c r="F110" s="849">
        <v>5</v>
      </c>
      <c r="G110" s="849">
        <v>19690.899999999998</v>
      </c>
      <c r="H110" s="849">
        <v>1.25</v>
      </c>
      <c r="I110" s="849">
        <v>3938.1799999999994</v>
      </c>
      <c r="J110" s="849">
        <v>4</v>
      </c>
      <c r="K110" s="849">
        <v>15752.72</v>
      </c>
      <c r="L110" s="849">
        <v>1</v>
      </c>
      <c r="M110" s="849">
        <v>3938.18</v>
      </c>
      <c r="N110" s="849">
        <v>3</v>
      </c>
      <c r="O110" s="849">
        <v>11814.539999999999</v>
      </c>
      <c r="P110" s="837">
        <v>0.75</v>
      </c>
      <c r="Q110" s="850">
        <v>3938.18</v>
      </c>
    </row>
    <row r="111" spans="1:17" ht="14.4" customHeight="1" x14ac:dyDescent="0.3">
      <c r="A111" s="831" t="s">
        <v>566</v>
      </c>
      <c r="B111" s="832" t="s">
        <v>3516</v>
      </c>
      <c r="C111" s="832" t="s">
        <v>3575</v>
      </c>
      <c r="D111" s="832" t="s">
        <v>3597</v>
      </c>
      <c r="E111" s="832" t="s">
        <v>3598</v>
      </c>
      <c r="F111" s="849">
        <v>3</v>
      </c>
      <c r="G111" s="849">
        <v>11785.02</v>
      </c>
      <c r="H111" s="849">
        <v>0.75</v>
      </c>
      <c r="I111" s="849">
        <v>3928.34</v>
      </c>
      <c r="J111" s="849">
        <v>4</v>
      </c>
      <c r="K111" s="849">
        <v>15713.36</v>
      </c>
      <c r="L111" s="849">
        <v>1</v>
      </c>
      <c r="M111" s="849">
        <v>3928.34</v>
      </c>
      <c r="N111" s="849"/>
      <c r="O111" s="849"/>
      <c r="P111" s="837"/>
      <c r="Q111" s="850"/>
    </row>
    <row r="112" spans="1:17" ht="14.4" customHeight="1" x14ac:dyDescent="0.3">
      <c r="A112" s="831" t="s">
        <v>566</v>
      </c>
      <c r="B112" s="832" t="s">
        <v>3516</v>
      </c>
      <c r="C112" s="832" t="s">
        <v>3575</v>
      </c>
      <c r="D112" s="832" t="s">
        <v>3599</v>
      </c>
      <c r="E112" s="832" t="s">
        <v>3600</v>
      </c>
      <c r="F112" s="849">
        <v>2</v>
      </c>
      <c r="G112" s="849">
        <v>8770.74</v>
      </c>
      <c r="H112" s="849">
        <v>0.66666666666666663</v>
      </c>
      <c r="I112" s="849">
        <v>4385.37</v>
      </c>
      <c r="J112" s="849">
        <v>3</v>
      </c>
      <c r="K112" s="849">
        <v>13156.11</v>
      </c>
      <c r="L112" s="849">
        <v>1</v>
      </c>
      <c r="M112" s="849">
        <v>4385.37</v>
      </c>
      <c r="N112" s="849"/>
      <c r="O112" s="849"/>
      <c r="P112" s="837"/>
      <c r="Q112" s="850"/>
    </row>
    <row r="113" spans="1:17" ht="14.4" customHeight="1" x14ac:dyDescent="0.3">
      <c r="A113" s="831" t="s">
        <v>566</v>
      </c>
      <c r="B113" s="832" t="s">
        <v>3516</v>
      </c>
      <c r="C113" s="832" t="s">
        <v>3575</v>
      </c>
      <c r="D113" s="832" t="s">
        <v>3601</v>
      </c>
      <c r="E113" s="832" t="s">
        <v>3602</v>
      </c>
      <c r="F113" s="849"/>
      <c r="G113" s="849"/>
      <c r="H113" s="849"/>
      <c r="I113" s="849"/>
      <c r="J113" s="849">
        <v>1</v>
      </c>
      <c r="K113" s="849">
        <v>5255.92</v>
      </c>
      <c r="L113" s="849">
        <v>1</v>
      </c>
      <c r="M113" s="849">
        <v>5255.92</v>
      </c>
      <c r="N113" s="849"/>
      <c r="O113" s="849"/>
      <c r="P113" s="837"/>
      <c r="Q113" s="850"/>
    </row>
    <row r="114" spans="1:17" ht="14.4" customHeight="1" x14ac:dyDescent="0.3">
      <c r="A114" s="831" t="s">
        <v>566</v>
      </c>
      <c r="B114" s="832" t="s">
        <v>3516</v>
      </c>
      <c r="C114" s="832" t="s">
        <v>3575</v>
      </c>
      <c r="D114" s="832" t="s">
        <v>3603</v>
      </c>
      <c r="E114" s="832" t="s">
        <v>3604</v>
      </c>
      <c r="F114" s="849">
        <v>6</v>
      </c>
      <c r="G114" s="849">
        <v>23570.04</v>
      </c>
      <c r="H114" s="849"/>
      <c r="I114" s="849">
        <v>3928.34</v>
      </c>
      <c r="J114" s="849"/>
      <c r="K114" s="849"/>
      <c r="L114" s="849"/>
      <c r="M114" s="849"/>
      <c r="N114" s="849">
        <v>1</v>
      </c>
      <c r="O114" s="849">
        <v>3928.34</v>
      </c>
      <c r="P114" s="837"/>
      <c r="Q114" s="850">
        <v>3928.34</v>
      </c>
    </row>
    <row r="115" spans="1:17" ht="14.4" customHeight="1" x14ac:dyDescent="0.3">
      <c r="A115" s="831" t="s">
        <v>566</v>
      </c>
      <c r="B115" s="832" t="s">
        <v>3516</v>
      </c>
      <c r="C115" s="832" t="s">
        <v>3575</v>
      </c>
      <c r="D115" s="832" t="s">
        <v>3605</v>
      </c>
      <c r="E115" s="832" t="s">
        <v>3606</v>
      </c>
      <c r="F115" s="849">
        <v>4</v>
      </c>
      <c r="G115" s="849">
        <v>56133.2</v>
      </c>
      <c r="H115" s="849"/>
      <c r="I115" s="849">
        <v>14033.3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566</v>
      </c>
      <c r="B116" s="832" t="s">
        <v>3516</v>
      </c>
      <c r="C116" s="832" t="s">
        <v>3575</v>
      </c>
      <c r="D116" s="832" t="s">
        <v>3607</v>
      </c>
      <c r="E116" s="832" t="s">
        <v>3606</v>
      </c>
      <c r="F116" s="849">
        <v>2</v>
      </c>
      <c r="G116" s="849">
        <v>5355.92</v>
      </c>
      <c r="H116" s="849"/>
      <c r="I116" s="849">
        <v>2677.96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" customHeight="1" x14ac:dyDescent="0.3">
      <c r="A117" s="831" t="s">
        <v>566</v>
      </c>
      <c r="B117" s="832" t="s">
        <v>3516</v>
      </c>
      <c r="C117" s="832" t="s">
        <v>3575</v>
      </c>
      <c r="D117" s="832" t="s">
        <v>3608</v>
      </c>
      <c r="E117" s="832" t="s">
        <v>3609</v>
      </c>
      <c r="F117" s="849">
        <v>1</v>
      </c>
      <c r="G117" s="849">
        <v>3353.67</v>
      </c>
      <c r="H117" s="849">
        <v>0.2</v>
      </c>
      <c r="I117" s="849">
        <v>3353.67</v>
      </c>
      <c r="J117" s="849">
        <v>5</v>
      </c>
      <c r="K117" s="849">
        <v>16768.349999999999</v>
      </c>
      <c r="L117" s="849">
        <v>1</v>
      </c>
      <c r="M117" s="849">
        <v>3353.6699999999996</v>
      </c>
      <c r="N117" s="849">
        <v>3</v>
      </c>
      <c r="O117" s="849">
        <v>10061.01</v>
      </c>
      <c r="P117" s="837">
        <v>0.60000000000000009</v>
      </c>
      <c r="Q117" s="850">
        <v>3353.67</v>
      </c>
    </row>
    <row r="118" spans="1:17" ht="14.4" customHeight="1" x14ac:dyDescent="0.3">
      <c r="A118" s="831" t="s">
        <v>566</v>
      </c>
      <c r="B118" s="832" t="s">
        <v>3516</v>
      </c>
      <c r="C118" s="832" t="s">
        <v>3575</v>
      </c>
      <c r="D118" s="832" t="s">
        <v>3610</v>
      </c>
      <c r="E118" s="832" t="s">
        <v>3611</v>
      </c>
      <c r="F118" s="849">
        <v>0.5</v>
      </c>
      <c r="G118" s="849">
        <v>2150.4499999999998</v>
      </c>
      <c r="H118" s="849"/>
      <c r="I118" s="849">
        <v>4300.8999999999996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" customHeight="1" x14ac:dyDescent="0.3">
      <c r="A119" s="831" t="s">
        <v>566</v>
      </c>
      <c r="B119" s="832" t="s">
        <v>3516</v>
      </c>
      <c r="C119" s="832" t="s">
        <v>3575</v>
      </c>
      <c r="D119" s="832" t="s">
        <v>3612</v>
      </c>
      <c r="E119" s="832" t="s">
        <v>3613</v>
      </c>
      <c r="F119" s="849">
        <v>2</v>
      </c>
      <c r="G119" s="849">
        <v>9352</v>
      </c>
      <c r="H119" s="849">
        <v>0.66666666666666663</v>
      </c>
      <c r="I119" s="849">
        <v>4676</v>
      </c>
      <c r="J119" s="849">
        <v>3</v>
      </c>
      <c r="K119" s="849">
        <v>14028</v>
      </c>
      <c r="L119" s="849">
        <v>1</v>
      </c>
      <c r="M119" s="849">
        <v>4676</v>
      </c>
      <c r="N119" s="849">
        <v>3</v>
      </c>
      <c r="O119" s="849">
        <v>14028</v>
      </c>
      <c r="P119" s="837">
        <v>1</v>
      </c>
      <c r="Q119" s="850">
        <v>4676</v>
      </c>
    </row>
    <row r="120" spans="1:17" ht="14.4" customHeight="1" x14ac:dyDescent="0.3">
      <c r="A120" s="831" t="s">
        <v>566</v>
      </c>
      <c r="B120" s="832" t="s">
        <v>3516</v>
      </c>
      <c r="C120" s="832" t="s">
        <v>3575</v>
      </c>
      <c r="D120" s="832" t="s">
        <v>3614</v>
      </c>
      <c r="E120" s="832" t="s">
        <v>3613</v>
      </c>
      <c r="F120" s="849">
        <v>1</v>
      </c>
      <c r="G120" s="849">
        <v>5239</v>
      </c>
      <c r="H120" s="849">
        <v>1</v>
      </c>
      <c r="I120" s="849">
        <v>5239</v>
      </c>
      <c r="J120" s="849">
        <v>1</v>
      </c>
      <c r="K120" s="849">
        <v>5239</v>
      </c>
      <c r="L120" s="849">
        <v>1</v>
      </c>
      <c r="M120" s="849">
        <v>5239</v>
      </c>
      <c r="N120" s="849"/>
      <c r="O120" s="849"/>
      <c r="P120" s="837"/>
      <c r="Q120" s="850"/>
    </row>
    <row r="121" spans="1:17" ht="14.4" customHeight="1" x14ac:dyDescent="0.3">
      <c r="A121" s="831" t="s">
        <v>566</v>
      </c>
      <c r="B121" s="832" t="s">
        <v>3516</v>
      </c>
      <c r="C121" s="832" t="s">
        <v>3575</v>
      </c>
      <c r="D121" s="832" t="s">
        <v>3615</v>
      </c>
      <c r="E121" s="832" t="s">
        <v>3613</v>
      </c>
      <c r="F121" s="849">
        <v>1</v>
      </c>
      <c r="G121" s="849">
        <v>5823</v>
      </c>
      <c r="H121" s="849"/>
      <c r="I121" s="849">
        <v>5823</v>
      </c>
      <c r="J121" s="849"/>
      <c r="K121" s="849"/>
      <c r="L121" s="849"/>
      <c r="M121" s="849"/>
      <c r="N121" s="849">
        <v>1</v>
      </c>
      <c r="O121" s="849">
        <v>5823</v>
      </c>
      <c r="P121" s="837"/>
      <c r="Q121" s="850">
        <v>5823</v>
      </c>
    </row>
    <row r="122" spans="1:17" ht="14.4" customHeight="1" x14ac:dyDescent="0.3">
      <c r="A122" s="831" t="s">
        <v>566</v>
      </c>
      <c r="B122" s="832" t="s">
        <v>3516</v>
      </c>
      <c r="C122" s="832" t="s">
        <v>3575</v>
      </c>
      <c r="D122" s="832" t="s">
        <v>3616</v>
      </c>
      <c r="E122" s="832" t="s">
        <v>3613</v>
      </c>
      <c r="F122" s="849"/>
      <c r="G122" s="849"/>
      <c r="H122" s="849"/>
      <c r="I122" s="849"/>
      <c r="J122" s="849">
        <v>1</v>
      </c>
      <c r="K122" s="849">
        <v>6376</v>
      </c>
      <c r="L122" s="849">
        <v>1</v>
      </c>
      <c r="M122" s="849">
        <v>6376</v>
      </c>
      <c r="N122" s="849"/>
      <c r="O122" s="849"/>
      <c r="P122" s="837"/>
      <c r="Q122" s="850"/>
    </row>
    <row r="123" spans="1:17" ht="14.4" customHeight="1" x14ac:dyDescent="0.3">
      <c r="A123" s="831" t="s">
        <v>566</v>
      </c>
      <c r="B123" s="832" t="s">
        <v>3516</v>
      </c>
      <c r="C123" s="832" t="s">
        <v>3575</v>
      </c>
      <c r="D123" s="832" t="s">
        <v>3617</v>
      </c>
      <c r="E123" s="832" t="s">
        <v>3618</v>
      </c>
      <c r="F123" s="849">
        <v>18</v>
      </c>
      <c r="G123" s="849">
        <v>10656</v>
      </c>
      <c r="H123" s="849">
        <v>0.75</v>
      </c>
      <c r="I123" s="849">
        <v>592</v>
      </c>
      <c r="J123" s="849">
        <v>24</v>
      </c>
      <c r="K123" s="849">
        <v>14208</v>
      </c>
      <c r="L123" s="849">
        <v>1</v>
      </c>
      <c r="M123" s="849">
        <v>592</v>
      </c>
      <c r="N123" s="849">
        <v>22</v>
      </c>
      <c r="O123" s="849">
        <v>13024</v>
      </c>
      <c r="P123" s="837">
        <v>0.91666666666666663</v>
      </c>
      <c r="Q123" s="850">
        <v>592</v>
      </c>
    </row>
    <row r="124" spans="1:17" ht="14.4" customHeight="1" x14ac:dyDescent="0.3">
      <c r="A124" s="831" t="s">
        <v>566</v>
      </c>
      <c r="B124" s="832" t="s">
        <v>3516</v>
      </c>
      <c r="C124" s="832" t="s">
        <v>3575</v>
      </c>
      <c r="D124" s="832" t="s">
        <v>3619</v>
      </c>
      <c r="E124" s="832" t="s">
        <v>3620</v>
      </c>
      <c r="F124" s="849"/>
      <c r="G124" s="849"/>
      <c r="H124" s="849"/>
      <c r="I124" s="849"/>
      <c r="J124" s="849">
        <v>1</v>
      </c>
      <c r="K124" s="849">
        <v>6593.35</v>
      </c>
      <c r="L124" s="849">
        <v>1</v>
      </c>
      <c r="M124" s="849">
        <v>6593.35</v>
      </c>
      <c r="N124" s="849">
        <v>1</v>
      </c>
      <c r="O124" s="849">
        <v>6593.35</v>
      </c>
      <c r="P124" s="837">
        <v>1</v>
      </c>
      <c r="Q124" s="850">
        <v>6593.35</v>
      </c>
    </row>
    <row r="125" spans="1:17" ht="14.4" customHeight="1" x14ac:dyDescent="0.3">
      <c r="A125" s="831" t="s">
        <v>566</v>
      </c>
      <c r="B125" s="832" t="s">
        <v>3516</v>
      </c>
      <c r="C125" s="832" t="s">
        <v>3575</v>
      </c>
      <c r="D125" s="832" t="s">
        <v>3621</v>
      </c>
      <c r="E125" s="832" t="s">
        <v>3620</v>
      </c>
      <c r="F125" s="849">
        <v>3</v>
      </c>
      <c r="G125" s="849">
        <v>5936.82</v>
      </c>
      <c r="H125" s="849">
        <v>0.74999999999999989</v>
      </c>
      <c r="I125" s="849">
        <v>1978.9399999999998</v>
      </c>
      <c r="J125" s="849">
        <v>4</v>
      </c>
      <c r="K125" s="849">
        <v>7915.76</v>
      </c>
      <c r="L125" s="849">
        <v>1</v>
      </c>
      <c r="M125" s="849">
        <v>1978.94</v>
      </c>
      <c r="N125" s="849">
        <v>2</v>
      </c>
      <c r="O125" s="849">
        <v>3957.88</v>
      </c>
      <c r="P125" s="837">
        <v>0.5</v>
      </c>
      <c r="Q125" s="850">
        <v>1978.94</v>
      </c>
    </row>
    <row r="126" spans="1:17" ht="14.4" customHeight="1" x14ac:dyDescent="0.3">
      <c r="A126" s="831" t="s">
        <v>566</v>
      </c>
      <c r="B126" s="832" t="s">
        <v>3516</v>
      </c>
      <c r="C126" s="832" t="s">
        <v>3575</v>
      </c>
      <c r="D126" s="832" t="s">
        <v>3622</v>
      </c>
      <c r="E126" s="832" t="s">
        <v>3623</v>
      </c>
      <c r="F126" s="849">
        <v>44</v>
      </c>
      <c r="G126" s="849">
        <v>576004</v>
      </c>
      <c r="H126" s="849">
        <v>14.666666666666666</v>
      </c>
      <c r="I126" s="849">
        <v>13091</v>
      </c>
      <c r="J126" s="849">
        <v>3</v>
      </c>
      <c r="K126" s="849">
        <v>39273</v>
      </c>
      <c r="L126" s="849">
        <v>1</v>
      </c>
      <c r="M126" s="849">
        <v>13091</v>
      </c>
      <c r="N126" s="849"/>
      <c r="O126" s="849"/>
      <c r="P126" s="837"/>
      <c r="Q126" s="850"/>
    </row>
    <row r="127" spans="1:17" ht="14.4" customHeight="1" x14ac:dyDescent="0.3">
      <c r="A127" s="831" t="s">
        <v>566</v>
      </c>
      <c r="B127" s="832" t="s">
        <v>3516</v>
      </c>
      <c r="C127" s="832" t="s">
        <v>3575</v>
      </c>
      <c r="D127" s="832" t="s">
        <v>3624</v>
      </c>
      <c r="E127" s="832" t="s">
        <v>3625</v>
      </c>
      <c r="F127" s="849">
        <v>2</v>
      </c>
      <c r="G127" s="849">
        <v>5146.58</v>
      </c>
      <c r="H127" s="849"/>
      <c r="I127" s="849">
        <v>2573.29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566</v>
      </c>
      <c r="B128" s="832" t="s">
        <v>3516</v>
      </c>
      <c r="C128" s="832" t="s">
        <v>3575</v>
      </c>
      <c r="D128" s="832" t="s">
        <v>3626</v>
      </c>
      <c r="E128" s="832" t="s">
        <v>3627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10478</v>
      </c>
      <c r="P128" s="837"/>
      <c r="Q128" s="850">
        <v>10478</v>
      </c>
    </row>
    <row r="129" spans="1:17" ht="14.4" customHeight="1" x14ac:dyDescent="0.3">
      <c r="A129" s="831" t="s">
        <v>566</v>
      </c>
      <c r="B129" s="832" t="s">
        <v>3516</v>
      </c>
      <c r="C129" s="832" t="s">
        <v>3575</v>
      </c>
      <c r="D129" s="832" t="s">
        <v>3628</v>
      </c>
      <c r="E129" s="832" t="s">
        <v>3606</v>
      </c>
      <c r="F129" s="849">
        <v>2</v>
      </c>
      <c r="G129" s="849">
        <v>8222.5</v>
      </c>
      <c r="H129" s="849"/>
      <c r="I129" s="849">
        <v>4111.25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" customHeight="1" x14ac:dyDescent="0.3">
      <c r="A130" s="831" t="s">
        <v>566</v>
      </c>
      <c r="B130" s="832" t="s">
        <v>3516</v>
      </c>
      <c r="C130" s="832" t="s">
        <v>3575</v>
      </c>
      <c r="D130" s="832" t="s">
        <v>3629</v>
      </c>
      <c r="E130" s="832" t="s">
        <v>3630</v>
      </c>
      <c r="F130" s="849">
        <v>4</v>
      </c>
      <c r="G130" s="849">
        <v>7366.48</v>
      </c>
      <c r="H130" s="849">
        <v>0.5</v>
      </c>
      <c r="I130" s="849">
        <v>1841.62</v>
      </c>
      <c r="J130" s="849">
        <v>8</v>
      </c>
      <c r="K130" s="849">
        <v>14732.96</v>
      </c>
      <c r="L130" s="849">
        <v>1</v>
      </c>
      <c r="M130" s="849">
        <v>1841.62</v>
      </c>
      <c r="N130" s="849"/>
      <c r="O130" s="849"/>
      <c r="P130" s="837"/>
      <c r="Q130" s="850"/>
    </row>
    <row r="131" spans="1:17" ht="14.4" customHeight="1" x14ac:dyDescent="0.3">
      <c r="A131" s="831" t="s">
        <v>566</v>
      </c>
      <c r="B131" s="832" t="s">
        <v>3516</v>
      </c>
      <c r="C131" s="832" t="s">
        <v>3575</v>
      </c>
      <c r="D131" s="832" t="s">
        <v>3631</v>
      </c>
      <c r="E131" s="832" t="s">
        <v>3630</v>
      </c>
      <c r="F131" s="849">
        <v>1</v>
      </c>
      <c r="G131" s="849">
        <v>16286.45</v>
      </c>
      <c r="H131" s="849">
        <v>1</v>
      </c>
      <c r="I131" s="849">
        <v>16286.45</v>
      </c>
      <c r="J131" s="849">
        <v>1</v>
      </c>
      <c r="K131" s="849">
        <v>16286.45</v>
      </c>
      <c r="L131" s="849">
        <v>1</v>
      </c>
      <c r="M131" s="849">
        <v>16286.45</v>
      </c>
      <c r="N131" s="849"/>
      <c r="O131" s="849"/>
      <c r="P131" s="837"/>
      <c r="Q131" s="850"/>
    </row>
    <row r="132" spans="1:17" ht="14.4" customHeight="1" x14ac:dyDescent="0.3">
      <c r="A132" s="831" t="s">
        <v>566</v>
      </c>
      <c r="B132" s="832" t="s">
        <v>3516</v>
      </c>
      <c r="C132" s="832" t="s">
        <v>3575</v>
      </c>
      <c r="D132" s="832" t="s">
        <v>3632</v>
      </c>
      <c r="E132" s="832" t="s">
        <v>3630</v>
      </c>
      <c r="F132" s="849"/>
      <c r="G132" s="849"/>
      <c r="H132" s="849"/>
      <c r="I132" s="849"/>
      <c r="J132" s="849">
        <v>1</v>
      </c>
      <c r="K132" s="849">
        <v>31129.25</v>
      </c>
      <c r="L132" s="849">
        <v>1</v>
      </c>
      <c r="M132" s="849">
        <v>31129.25</v>
      </c>
      <c r="N132" s="849"/>
      <c r="O132" s="849"/>
      <c r="P132" s="837"/>
      <c r="Q132" s="850"/>
    </row>
    <row r="133" spans="1:17" ht="14.4" customHeight="1" x14ac:dyDescent="0.3">
      <c r="A133" s="831" t="s">
        <v>566</v>
      </c>
      <c r="B133" s="832" t="s">
        <v>3516</v>
      </c>
      <c r="C133" s="832" t="s">
        <v>3575</v>
      </c>
      <c r="D133" s="832" t="s">
        <v>3633</v>
      </c>
      <c r="E133" s="832" t="s">
        <v>3634</v>
      </c>
      <c r="F133" s="849">
        <v>6</v>
      </c>
      <c r="G133" s="849">
        <v>35512.019999999997</v>
      </c>
      <c r="H133" s="849">
        <v>2.9999999999999996</v>
      </c>
      <c r="I133" s="849">
        <v>5918.6699999999992</v>
      </c>
      <c r="J133" s="849">
        <v>2</v>
      </c>
      <c r="K133" s="849">
        <v>11837.34</v>
      </c>
      <c r="L133" s="849">
        <v>1</v>
      </c>
      <c r="M133" s="849">
        <v>5918.67</v>
      </c>
      <c r="N133" s="849">
        <v>2</v>
      </c>
      <c r="O133" s="849">
        <v>11837.34</v>
      </c>
      <c r="P133" s="837">
        <v>1</v>
      </c>
      <c r="Q133" s="850">
        <v>5918.67</v>
      </c>
    </row>
    <row r="134" spans="1:17" ht="14.4" customHeight="1" x14ac:dyDescent="0.3">
      <c r="A134" s="831" t="s">
        <v>566</v>
      </c>
      <c r="B134" s="832" t="s">
        <v>3516</v>
      </c>
      <c r="C134" s="832" t="s">
        <v>3575</v>
      </c>
      <c r="D134" s="832" t="s">
        <v>3635</v>
      </c>
      <c r="E134" s="832" t="s">
        <v>3634</v>
      </c>
      <c r="F134" s="849">
        <v>3</v>
      </c>
      <c r="G134" s="849">
        <v>24860.28</v>
      </c>
      <c r="H134" s="849">
        <v>3</v>
      </c>
      <c r="I134" s="849">
        <v>8286.76</v>
      </c>
      <c r="J134" s="849">
        <v>1</v>
      </c>
      <c r="K134" s="849">
        <v>8286.76</v>
      </c>
      <c r="L134" s="849">
        <v>1</v>
      </c>
      <c r="M134" s="849">
        <v>8286.76</v>
      </c>
      <c r="N134" s="849">
        <v>1</v>
      </c>
      <c r="O134" s="849">
        <v>8286.76</v>
      </c>
      <c r="P134" s="837">
        <v>1</v>
      </c>
      <c r="Q134" s="850">
        <v>8286.76</v>
      </c>
    </row>
    <row r="135" spans="1:17" ht="14.4" customHeight="1" x14ac:dyDescent="0.3">
      <c r="A135" s="831" t="s">
        <v>566</v>
      </c>
      <c r="B135" s="832" t="s">
        <v>3516</v>
      </c>
      <c r="C135" s="832" t="s">
        <v>3575</v>
      </c>
      <c r="D135" s="832" t="s">
        <v>3636</v>
      </c>
      <c r="E135" s="832" t="s">
        <v>3634</v>
      </c>
      <c r="F135" s="849">
        <v>39</v>
      </c>
      <c r="G135" s="849">
        <v>112605.09</v>
      </c>
      <c r="H135" s="849">
        <v>2.785714285714286</v>
      </c>
      <c r="I135" s="849">
        <v>2887.31</v>
      </c>
      <c r="J135" s="849">
        <v>14</v>
      </c>
      <c r="K135" s="849">
        <v>40422.339999999997</v>
      </c>
      <c r="L135" s="849">
        <v>1</v>
      </c>
      <c r="M135" s="849">
        <v>2887.31</v>
      </c>
      <c r="N135" s="849">
        <v>15</v>
      </c>
      <c r="O135" s="849">
        <v>43309.65</v>
      </c>
      <c r="P135" s="837">
        <v>1.0714285714285716</v>
      </c>
      <c r="Q135" s="850">
        <v>2887.31</v>
      </c>
    </row>
    <row r="136" spans="1:17" ht="14.4" customHeight="1" x14ac:dyDescent="0.3">
      <c r="A136" s="831" t="s">
        <v>566</v>
      </c>
      <c r="B136" s="832" t="s">
        <v>3516</v>
      </c>
      <c r="C136" s="832" t="s">
        <v>3575</v>
      </c>
      <c r="D136" s="832" t="s">
        <v>3637</v>
      </c>
      <c r="E136" s="832" t="s">
        <v>3638</v>
      </c>
      <c r="F136" s="849"/>
      <c r="G136" s="849"/>
      <c r="H136" s="849"/>
      <c r="I136" s="849"/>
      <c r="J136" s="849">
        <v>3</v>
      </c>
      <c r="K136" s="849">
        <v>20551.079999999998</v>
      </c>
      <c r="L136" s="849">
        <v>1</v>
      </c>
      <c r="M136" s="849">
        <v>6850.36</v>
      </c>
      <c r="N136" s="849">
        <v>4</v>
      </c>
      <c r="O136" s="849">
        <v>27401.439999999999</v>
      </c>
      <c r="P136" s="837">
        <v>1.3333333333333335</v>
      </c>
      <c r="Q136" s="850">
        <v>6850.36</v>
      </c>
    </row>
    <row r="137" spans="1:17" ht="14.4" customHeight="1" x14ac:dyDescent="0.3">
      <c r="A137" s="831" t="s">
        <v>566</v>
      </c>
      <c r="B137" s="832" t="s">
        <v>3516</v>
      </c>
      <c r="C137" s="832" t="s">
        <v>3575</v>
      </c>
      <c r="D137" s="832" t="s">
        <v>3639</v>
      </c>
      <c r="E137" s="832" t="s">
        <v>3640</v>
      </c>
      <c r="F137" s="849">
        <v>64</v>
      </c>
      <c r="G137" s="849">
        <v>520512</v>
      </c>
      <c r="H137" s="849">
        <v>1.6842105263157894</v>
      </c>
      <c r="I137" s="849">
        <v>8133</v>
      </c>
      <c r="J137" s="849">
        <v>38</v>
      </c>
      <c r="K137" s="849">
        <v>309054</v>
      </c>
      <c r="L137" s="849">
        <v>1</v>
      </c>
      <c r="M137" s="849">
        <v>8133</v>
      </c>
      <c r="N137" s="849"/>
      <c r="O137" s="849"/>
      <c r="P137" s="837"/>
      <c r="Q137" s="850"/>
    </row>
    <row r="138" spans="1:17" ht="14.4" customHeight="1" x14ac:dyDescent="0.3">
      <c r="A138" s="831" t="s">
        <v>566</v>
      </c>
      <c r="B138" s="832" t="s">
        <v>3516</v>
      </c>
      <c r="C138" s="832" t="s">
        <v>3575</v>
      </c>
      <c r="D138" s="832" t="s">
        <v>3641</v>
      </c>
      <c r="E138" s="832" t="s">
        <v>3642</v>
      </c>
      <c r="F138" s="849">
        <v>1</v>
      </c>
      <c r="G138" s="849">
        <v>6246</v>
      </c>
      <c r="H138" s="849"/>
      <c r="I138" s="849">
        <v>6246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566</v>
      </c>
      <c r="B139" s="832" t="s">
        <v>3516</v>
      </c>
      <c r="C139" s="832" t="s">
        <v>3575</v>
      </c>
      <c r="D139" s="832" t="s">
        <v>3643</v>
      </c>
      <c r="E139" s="832" t="s">
        <v>3640</v>
      </c>
      <c r="F139" s="849">
        <v>26</v>
      </c>
      <c r="G139" s="849">
        <v>149474</v>
      </c>
      <c r="H139" s="849">
        <v>1.4444444444444444</v>
      </c>
      <c r="I139" s="849">
        <v>5749</v>
      </c>
      <c r="J139" s="849">
        <v>18</v>
      </c>
      <c r="K139" s="849">
        <v>103482</v>
      </c>
      <c r="L139" s="849">
        <v>1</v>
      </c>
      <c r="M139" s="849">
        <v>5749</v>
      </c>
      <c r="N139" s="849"/>
      <c r="O139" s="849"/>
      <c r="P139" s="837"/>
      <c r="Q139" s="850"/>
    </row>
    <row r="140" spans="1:17" ht="14.4" customHeight="1" x14ac:dyDescent="0.3">
      <c r="A140" s="831" t="s">
        <v>566</v>
      </c>
      <c r="B140" s="832" t="s">
        <v>3516</v>
      </c>
      <c r="C140" s="832" t="s">
        <v>3575</v>
      </c>
      <c r="D140" s="832" t="s">
        <v>3644</v>
      </c>
      <c r="E140" s="832" t="s">
        <v>3642</v>
      </c>
      <c r="F140" s="849">
        <v>66</v>
      </c>
      <c r="G140" s="849">
        <v>179652</v>
      </c>
      <c r="H140" s="849">
        <v>1.736842105263158</v>
      </c>
      <c r="I140" s="849">
        <v>2722</v>
      </c>
      <c r="J140" s="849">
        <v>38</v>
      </c>
      <c r="K140" s="849">
        <v>103436</v>
      </c>
      <c r="L140" s="849">
        <v>1</v>
      </c>
      <c r="M140" s="849">
        <v>2722</v>
      </c>
      <c r="N140" s="849"/>
      <c r="O140" s="849"/>
      <c r="P140" s="837"/>
      <c r="Q140" s="850"/>
    </row>
    <row r="141" spans="1:17" ht="14.4" customHeight="1" x14ac:dyDescent="0.3">
      <c r="A141" s="831" t="s">
        <v>566</v>
      </c>
      <c r="B141" s="832" t="s">
        <v>3516</v>
      </c>
      <c r="C141" s="832" t="s">
        <v>3575</v>
      </c>
      <c r="D141" s="832" t="s">
        <v>3645</v>
      </c>
      <c r="E141" s="832" t="s">
        <v>3646</v>
      </c>
      <c r="F141" s="849">
        <v>8</v>
      </c>
      <c r="G141" s="849">
        <v>49306</v>
      </c>
      <c r="H141" s="849">
        <v>1.6</v>
      </c>
      <c r="I141" s="849">
        <v>6163.25</v>
      </c>
      <c r="J141" s="849">
        <v>5</v>
      </c>
      <c r="K141" s="849">
        <v>30816.25</v>
      </c>
      <c r="L141" s="849">
        <v>1</v>
      </c>
      <c r="M141" s="849">
        <v>6163.25</v>
      </c>
      <c r="N141" s="849">
        <v>6</v>
      </c>
      <c r="O141" s="849">
        <v>36979.5</v>
      </c>
      <c r="P141" s="837">
        <v>1.2</v>
      </c>
      <c r="Q141" s="850">
        <v>6163.25</v>
      </c>
    </row>
    <row r="142" spans="1:17" ht="14.4" customHeight="1" x14ac:dyDescent="0.3">
      <c r="A142" s="831" t="s">
        <v>566</v>
      </c>
      <c r="B142" s="832" t="s">
        <v>3516</v>
      </c>
      <c r="C142" s="832" t="s">
        <v>3575</v>
      </c>
      <c r="D142" s="832" t="s">
        <v>3647</v>
      </c>
      <c r="E142" s="832" t="s">
        <v>3646</v>
      </c>
      <c r="F142" s="849">
        <v>8</v>
      </c>
      <c r="G142" s="849">
        <v>8572.7999999999993</v>
      </c>
      <c r="H142" s="849">
        <v>1</v>
      </c>
      <c r="I142" s="849">
        <v>1071.5999999999999</v>
      </c>
      <c r="J142" s="849">
        <v>8</v>
      </c>
      <c r="K142" s="849">
        <v>8572.7999999999993</v>
      </c>
      <c r="L142" s="849">
        <v>1</v>
      </c>
      <c r="M142" s="849">
        <v>1071.5999999999999</v>
      </c>
      <c r="N142" s="849">
        <v>8</v>
      </c>
      <c r="O142" s="849">
        <v>8572.7999999999993</v>
      </c>
      <c r="P142" s="837">
        <v>1</v>
      </c>
      <c r="Q142" s="850">
        <v>1071.5999999999999</v>
      </c>
    </row>
    <row r="143" spans="1:17" ht="14.4" customHeight="1" x14ac:dyDescent="0.3">
      <c r="A143" s="831" t="s">
        <v>566</v>
      </c>
      <c r="B143" s="832" t="s">
        <v>3516</v>
      </c>
      <c r="C143" s="832" t="s">
        <v>3575</v>
      </c>
      <c r="D143" s="832" t="s">
        <v>3648</v>
      </c>
      <c r="E143" s="832" t="s">
        <v>3649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55245</v>
      </c>
      <c r="P143" s="837"/>
      <c r="Q143" s="850">
        <v>55245</v>
      </c>
    </row>
    <row r="144" spans="1:17" ht="14.4" customHeight="1" x14ac:dyDescent="0.3">
      <c r="A144" s="831" t="s">
        <v>566</v>
      </c>
      <c r="B144" s="832" t="s">
        <v>3516</v>
      </c>
      <c r="C144" s="832" t="s">
        <v>3575</v>
      </c>
      <c r="D144" s="832" t="s">
        <v>3650</v>
      </c>
      <c r="E144" s="832" t="s">
        <v>3649</v>
      </c>
      <c r="F144" s="849">
        <v>5</v>
      </c>
      <c r="G144" s="849">
        <v>313290</v>
      </c>
      <c r="H144" s="849">
        <v>0.7142857142857143</v>
      </c>
      <c r="I144" s="849">
        <v>62658</v>
      </c>
      <c r="J144" s="849">
        <v>7</v>
      </c>
      <c r="K144" s="849">
        <v>438606</v>
      </c>
      <c r="L144" s="849">
        <v>1</v>
      </c>
      <c r="M144" s="849">
        <v>62658</v>
      </c>
      <c r="N144" s="849">
        <v>3</v>
      </c>
      <c r="O144" s="849">
        <v>187974</v>
      </c>
      <c r="P144" s="837">
        <v>0.42857142857142855</v>
      </c>
      <c r="Q144" s="850">
        <v>62658</v>
      </c>
    </row>
    <row r="145" spans="1:17" ht="14.4" customHeight="1" x14ac:dyDescent="0.3">
      <c r="A145" s="831" t="s">
        <v>566</v>
      </c>
      <c r="B145" s="832" t="s">
        <v>3516</v>
      </c>
      <c r="C145" s="832" t="s">
        <v>3575</v>
      </c>
      <c r="D145" s="832" t="s">
        <v>3651</v>
      </c>
      <c r="E145" s="832" t="s">
        <v>3652</v>
      </c>
      <c r="F145" s="849"/>
      <c r="G145" s="849"/>
      <c r="H145" s="849"/>
      <c r="I145" s="849"/>
      <c r="J145" s="849">
        <v>4</v>
      </c>
      <c r="K145" s="849">
        <v>23343.040000000001</v>
      </c>
      <c r="L145" s="849">
        <v>1</v>
      </c>
      <c r="M145" s="849">
        <v>5835.76</v>
      </c>
      <c r="N145" s="849"/>
      <c r="O145" s="849"/>
      <c r="P145" s="837"/>
      <c r="Q145" s="850"/>
    </row>
    <row r="146" spans="1:17" ht="14.4" customHeight="1" x14ac:dyDescent="0.3">
      <c r="A146" s="831" t="s">
        <v>566</v>
      </c>
      <c r="B146" s="832" t="s">
        <v>3516</v>
      </c>
      <c r="C146" s="832" t="s">
        <v>3575</v>
      </c>
      <c r="D146" s="832" t="s">
        <v>3528</v>
      </c>
      <c r="E146" s="832" t="s">
        <v>3653</v>
      </c>
      <c r="F146" s="849"/>
      <c r="G146" s="849"/>
      <c r="H146" s="849"/>
      <c r="I146" s="849"/>
      <c r="J146" s="849">
        <v>0.6</v>
      </c>
      <c r="K146" s="849">
        <v>2874.37</v>
      </c>
      <c r="L146" s="849">
        <v>1</v>
      </c>
      <c r="M146" s="849">
        <v>4790.6166666666668</v>
      </c>
      <c r="N146" s="849"/>
      <c r="O146" s="849"/>
      <c r="P146" s="837"/>
      <c r="Q146" s="850"/>
    </row>
    <row r="147" spans="1:17" ht="14.4" customHeight="1" x14ac:dyDescent="0.3">
      <c r="A147" s="831" t="s">
        <v>566</v>
      </c>
      <c r="B147" s="832" t="s">
        <v>3516</v>
      </c>
      <c r="C147" s="832" t="s">
        <v>3575</v>
      </c>
      <c r="D147" s="832" t="s">
        <v>3654</v>
      </c>
      <c r="E147" s="832" t="s">
        <v>3655</v>
      </c>
      <c r="F147" s="849">
        <v>2</v>
      </c>
      <c r="G147" s="849">
        <v>75241.8</v>
      </c>
      <c r="H147" s="849">
        <v>2</v>
      </c>
      <c r="I147" s="849">
        <v>37620.9</v>
      </c>
      <c r="J147" s="849">
        <v>1</v>
      </c>
      <c r="K147" s="849">
        <v>37620.9</v>
      </c>
      <c r="L147" s="849">
        <v>1</v>
      </c>
      <c r="M147" s="849">
        <v>37620.9</v>
      </c>
      <c r="N147" s="849"/>
      <c r="O147" s="849"/>
      <c r="P147" s="837"/>
      <c r="Q147" s="850"/>
    </row>
    <row r="148" spans="1:17" ht="14.4" customHeight="1" x14ac:dyDescent="0.3">
      <c r="A148" s="831" t="s">
        <v>566</v>
      </c>
      <c r="B148" s="832" t="s">
        <v>3516</v>
      </c>
      <c r="C148" s="832" t="s">
        <v>3575</v>
      </c>
      <c r="D148" s="832" t="s">
        <v>3656</v>
      </c>
      <c r="E148" s="832" t="s">
        <v>3657</v>
      </c>
      <c r="F148" s="849"/>
      <c r="G148" s="849"/>
      <c r="H148" s="849"/>
      <c r="I148" s="849"/>
      <c r="J148" s="849">
        <v>1</v>
      </c>
      <c r="K148" s="849">
        <v>15980.73</v>
      </c>
      <c r="L148" s="849">
        <v>1</v>
      </c>
      <c r="M148" s="849">
        <v>15980.73</v>
      </c>
      <c r="N148" s="849">
        <v>1</v>
      </c>
      <c r="O148" s="849">
        <v>15980.73</v>
      </c>
      <c r="P148" s="837">
        <v>1</v>
      </c>
      <c r="Q148" s="850">
        <v>15980.73</v>
      </c>
    </row>
    <row r="149" spans="1:17" ht="14.4" customHeight="1" x14ac:dyDescent="0.3">
      <c r="A149" s="831" t="s">
        <v>566</v>
      </c>
      <c r="B149" s="832" t="s">
        <v>3516</v>
      </c>
      <c r="C149" s="832" t="s">
        <v>3575</v>
      </c>
      <c r="D149" s="832" t="s">
        <v>3658</v>
      </c>
      <c r="E149" s="832" t="s">
        <v>3657</v>
      </c>
      <c r="F149" s="849"/>
      <c r="G149" s="849"/>
      <c r="H149" s="849"/>
      <c r="I149" s="849"/>
      <c r="J149" s="849">
        <v>3</v>
      </c>
      <c r="K149" s="849">
        <v>2462.4</v>
      </c>
      <c r="L149" s="849">
        <v>1</v>
      </c>
      <c r="M149" s="849">
        <v>820.80000000000007</v>
      </c>
      <c r="N149" s="849">
        <v>4</v>
      </c>
      <c r="O149" s="849">
        <v>3283.2</v>
      </c>
      <c r="P149" s="837">
        <v>1.3333333333333333</v>
      </c>
      <c r="Q149" s="850">
        <v>820.8</v>
      </c>
    </row>
    <row r="150" spans="1:17" ht="14.4" customHeight="1" x14ac:dyDescent="0.3">
      <c r="A150" s="831" t="s">
        <v>566</v>
      </c>
      <c r="B150" s="832" t="s">
        <v>3516</v>
      </c>
      <c r="C150" s="832" t="s">
        <v>3575</v>
      </c>
      <c r="D150" s="832" t="s">
        <v>3659</v>
      </c>
      <c r="E150" s="832" t="s">
        <v>3657</v>
      </c>
      <c r="F150" s="849"/>
      <c r="G150" s="849"/>
      <c r="H150" s="849"/>
      <c r="I150" s="849"/>
      <c r="J150" s="849">
        <v>2</v>
      </c>
      <c r="K150" s="849">
        <v>13630.26</v>
      </c>
      <c r="L150" s="849">
        <v>1</v>
      </c>
      <c r="M150" s="849">
        <v>6815.13</v>
      </c>
      <c r="N150" s="849">
        <v>2</v>
      </c>
      <c r="O150" s="849">
        <v>13630.26</v>
      </c>
      <c r="P150" s="837">
        <v>1</v>
      </c>
      <c r="Q150" s="850">
        <v>6815.13</v>
      </c>
    </row>
    <row r="151" spans="1:17" ht="14.4" customHeight="1" x14ac:dyDescent="0.3">
      <c r="A151" s="831" t="s">
        <v>566</v>
      </c>
      <c r="B151" s="832" t="s">
        <v>3516</v>
      </c>
      <c r="C151" s="832" t="s">
        <v>3575</v>
      </c>
      <c r="D151" s="832" t="s">
        <v>3660</v>
      </c>
      <c r="E151" s="832" t="s">
        <v>3661</v>
      </c>
      <c r="F151" s="849">
        <v>2</v>
      </c>
      <c r="G151" s="849">
        <v>44014</v>
      </c>
      <c r="H151" s="849"/>
      <c r="I151" s="849">
        <v>22007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566</v>
      </c>
      <c r="B152" s="832" t="s">
        <v>3516</v>
      </c>
      <c r="C152" s="832" t="s">
        <v>3575</v>
      </c>
      <c r="D152" s="832" t="s">
        <v>3662</v>
      </c>
      <c r="E152" s="832" t="s">
        <v>3663</v>
      </c>
      <c r="F152" s="849"/>
      <c r="G152" s="849"/>
      <c r="H152" s="849"/>
      <c r="I152" s="849"/>
      <c r="J152" s="849">
        <v>1</v>
      </c>
      <c r="K152" s="849">
        <v>5983</v>
      </c>
      <c r="L152" s="849">
        <v>1</v>
      </c>
      <c r="M152" s="849">
        <v>5983</v>
      </c>
      <c r="N152" s="849"/>
      <c r="O152" s="849"/>
      <c r="P152" s="837"/>
      <c r="Q152" s="850"/>
    </row>
    <row r="153" spans="1:17" ht="14.4" customHeight="1" x14ac:dyDescent="0.3">
      <c r="A153" s="831" t="s">
        <v>566</v>
      </c>
      <c r="B153" s="832" t="s">
        <v>3516</v>
      </c>
      <c r="C153" s="832" t="s">
        <v>3575</v>
      </c>
      <c r="D153" s="832" t="s">
        <v>3664</v>
      </c>
      <c r="E153" s="832" t="s">
        <v>3663</v>
      </c>
      <c r="F153" s="849">
        <v>3</v>
      </c>
      <c r="G153" s="849">
        <v>19551</v>
      </c>
      <c r="H153" s="849">
        <v>0.75</v>
      </c>
      <c r="I153" s="849">
        <v>6517</v>
      </c>
      <c r="J153" s="849">
        <v>4</v>
      </c>
      <c r="K153" s="849">
        <v>26068</v>
      </c>
      <c r="L153" s="849">
        <v>1</v>
      </c>
      <c r="M153" s="849">
        <v>6517</v>
      </c>
      <c r="N153" s="849">
        <v>3</v>
      </c>
      <c r="O153" s="849">
        <v>18573.16</v>
      </c>
      <c r="P153" s="837">
        <v>0.7124888752493479</v>
      </c>
      <c r="Q153" s="850">
        <v>6191.0533333333333</v>
      </c>
    </row>
    <row r="154" spans="1:17" ht="14.4" customHeight="1" x14ac:dyDescent="0.3">
      <c r="A154" s="831" t="s">
        <v>566</v>
      </c>
      <c r="B154" s="832" t="s">
        <v>3516</v>
      </c>
      <c r="C154" s="832" t="s">
        <v>3575</v>
      </c>
      <c r="D154" s="832" t="s">
        <v>3665</v>
      </c>
      <c r="E154" s="832" t="s">
        <v>3666</v>
      </c>
      <c r="F154" s="849"/>
      <c r="G154" s="849"/>
      <c r="H154" s="849"/>
      <c r="I154" s="849"/>
      <c r="J154" s="849">
        <v>2</v>
      </c>
      <c r="K154" s="849">
        <v>733256.3</v>
      </c>
      <c r="L154" s="849">
        <v>1</v>
      </c>
      <c r="M154" s="849">
        <v>366628.15</v>
      </c>
      <c r="N154" s="849"/>
      <c r="O154" s="849"/>
      <c r="P154" s="837"/>
      <c r="Q154" s="850"/>
    </row>
    <row r="155" spans="1:17" ht="14.4" customHeight="1" x14ac:dyDescent="0.3">
      <c r="A155" s="831" t="s">
        <v>566</v>
      </c>
      <c r="B155" s="832" t="s">
        <v>3516</v>
      </c>
      <c r="C155" s="832" t="s">
        <v>3575</v>
      </c>
      <c r="D155" s="832" t="s">
        <v>3667</v>
      </c>
      <c r="E155" s="832" t="s">
        <v>3668</v>
      </c>
      <c r="F155" s="849">
        <v>9</v>
      </c>
      <c r="G155" s="849">
        <v>152217</v>
      </c>
      <c r="H155" s="849">
        <v>0.42857142857142855</v>
      </c>
      <c r="I155" s="849">
        <v>16913</v>
      </c>
      <c r="J155" s="849">
        <v>21</v>
      </c>
      <c r="K155" s="849">
        <v>355173</v>
      </c>
      <c r="L155" s="849">
        <v>1</v>
      </c>
      <c r="M155" s="849">
        <v>16913</v>
      </c>
      <c r="N155" s="849">
        <v>19</v>
      </c>
      <c r="O155" s="849">
        <v>307677.24</v>
      </c>
      <c r="P155" s="837">
        <v>0.86627429449873716</v>
      </c>
      <c r="Q155" s="850">
        <v>16193.538947368421</v>
      </c>
    </row>
    <row r="156" spans="1:17" ht="14.4" customHeight="1" x14ac:dyDescent="0.3">
      <c r="A156" s="831" t="s">
        <v>566</v>
      </c>
      <c r="B156" s="832" t="s">
        <v>3516</v>
      </c>
      <c r="C156" s="832" t="s">
        <v>3575</v>
      </c>
      <c r="D156" s="832" t="s">
        <v>3541</v>
      </c>
      <c r="E156" s="832" t="s">
        <v>3669</v>
      </c>
      <c r="F156" s="849">
        <v>0.1</v>
      </c>
      <c r="G156" s="849">
        <v>158.1</v>
      </c>
      <c r="H156" s="849">
        <v>0.5</v>
      </c>
      <c r="I156" s="849">
        <v>1580.9999999999998</v>
      </c>
      <c r="J156" s="849">
        <v>0.2</v>
      </c>
      <c r="K156" s="849">
        <v>316.2</v>
      </c>
      <c r="L156" s="849">
        <v>1</v>
      </c>
      <c r="M156" s="849">
        <v>1580.9999999999998</v>
      </c>
      <c r="N156" s="849"/>
      <c r="O156" s="849"/>
      <c r="P156" s="837"/>
      <c r="Q156" s="850"/>
    </row>
    <row r="157" spans="1:17" ht="14.4" customHeight="1" x14ac:dyDescent="0.3">
      <c r="A157" s="831" t="s">
        <v>566</v>
      </c>
      <c r="B157" s="832" t="s">
        <v>3516</v>
      </c>
      <c r="C157" s="832" t="s">
        <v>3575</v>
      </c>
      <c r="D157" s="832" t="s">
        <v>3670</v>
      </c>
      <c r="E157" s="832" t="s">
        <v>3671</v>
      </c>
      <c r="F157" s="849">
        <v>6</v>
      </c>
      <c r="G157" s="849">
        <v>84990.12</v>
      </c>
      <c r="H157" s="849"/>
      <c r="I157" s="849">
        <v>14165.019999999999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566</v>
      </c>
      <c r="B158" s="832" t="s">
        <v>3516</v>
      </c>
      <c r="C158" s="832" t="s">
        <v>3575</v>
      </c>
      <c r="D158" s="832" t="s">
        <v>3672</v>
      </c>
      <c r="E158" s="832" t="s">
        <v>3671</v>
      </c>
      <c r="F158" s="849">
        <v>10</v>
      </c>
      <c r="G158" s="849">
        <v>136680</v>
      </c>
      <c r="H158" s="849"/>
      <c r="I158" s="849">
        <v>13668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566</v>
      </c>
      <c r="B159" s="832" t="s">
        <v>3516</v>
      </c>
      <c r="C159" s="832" t="s">
        <v>3575</v>
      </c>
      <c r="D159" s="832" t="s">
        <v>3673</v>
      </c>
      <c r="E159" s="832" t="s">
        <v>3674</v>
      </c>
      <c r="F159" s="849"/>
      <c r="G159" s="849"/>
      <c r="H159" s="849"/>
      <c r="I159" s="849"/>
      <c r="J159" s="849">
        <v>5</v>
      </c>
      <c r="K159" s="849">
        <v>2373.25</v>
      </c>
      <c r="L159" s="849">
        <v>1</v>
      </c>
      <c r="M159" s="849">
        <v>474.65</v>
      </c>
      <c r="N159" s="849">
        <v>9</v>
      </c>
      <c r="O159" s="849">
        <v>4271.8500000000004</v>
      </c>
      <c r="P159" s="837">
        <v>1.8</v>
      </c>
      <c r="Q159" s="850">
        <v>474.65000000000003</v>
      </c>
    </row>
    <row r="160" spans="1:17" ht="14.4" customHeight="1" x14ac:dyDescent="0.3">
      <c r="A160" s="831" t="s">
        <v>566</v>
      </c>
      <c r="B160" s="832" t="s">
        <v>3516</v>
      </c>
      <c r="C160" s="832" t="s">
        <v>3575</v>
      </c>
      <c r="D160" s="832" t="s">
        <v>3675</v>
      </c>
      <c r="E160" s="832" t="s">
        <v>3676</v>
      </c>
      <c r="F160" s="849">
        <v>5</v>
      </c>
      <c r="G160" s="849">
        <v>142305</v>
      </c>
      <c r="H160" s="849"/>
      <c r="I160" s="849">
        <v>28461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566</v>
      </c>
      <c r="B161" s="832" t="s">
        <v>3516</v>
      </c>
      <c r="C161" s="832" t="s">
        <v>3575</v>
      </c>
      <c r="D161" s="832" t="s">
        <v>3677</v>
      </c>
      <c r="E161" s="832" t="s">
        <v>3678</v>
      </c>
      <c r="F161" s="849">
        <v>1</v>
      </c>
      <c r="G161" s="849">
        <v>78391</v>
      </c>
      <c r="H161" s="849"/>
      <c r="I161" s="849">
        <v>78391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566</v>
      </c>
      <c r="B162" s="832" t="s">
        <v>3516</v>
      </c>
      <c r="C162" s="832" t="s">
        <v>3575</v>
      </c>
      <c r="D162" s="832" t="s">
        <v>3679</v>
      </c>
      <c r="E162" s="832" t="s">
        <v>3680</v>
      </c>
      <c r="F162" s="849">
        <v>1</v>
      </c>
      <c r="G162" s="849">
        <v>59683.82</v>
      </c>
      <c r="H162" s="849">
        <v>0.12500000000000003</v>
      </c>
      <c r="I162" s="849">
        <v>59683.82</v>
      </c>
      <c r="J162" s="849">
        <v>8</v>
      </c>
      <c r="K162" s="849">
        <v>477470.55999999994</v>
      </c>
      <c r="L162" s="849">
        <v>1</v>
      </c>
      <c r="M162" s="849">
        <v>59683.819999999992</v>
      </c>
      <c r="N162" s="849">
        <v>4</v>
      </c>
      <c r="O162" s="849">
        <v>238735.28</v>
      </c>
      <c r="P162" s="837">
        <v>0.50000000000000011</v>
      </c>
      <c r="Q162" s="850">
        <v>59683.82</v>
      </c>
    </row>
    <row r="163" spans="1:17" ht="14.4" customHeight="1" x14ac:dyDescent="0.3">
      <c r="A163" s="831" t="s">
        <v>566</v>
      </c>
      <c r="B163" s="832" t="s">
        <v>3516</v>
      </c>
      <c r="C163" s="832" t="s">
        <v>3575</v>
      </c>
      <c r="D163" s="832" t="s">
        <v>3681</v>
      </c>
      <c r="E163" s="832" t="s">
        <v>3682</v>
      </c>
      <c r="F163" s="849">
        <v>2</v>
      </c>
      <c r="G163" s="849">
        <v>723602.64</v>
      </c>
      <c r="H163" s="849">
        <v>0.66666666666666674</v>
      </c>
      <c r="I163" s="849">
        <v>361801.32</v>
      </c>
      <c r="J163" s="849">
        <v>3</v>
      </c>
      <c r="K163" s="849">
        <v>1085403.96</v>
      </c>
      <c r="L163" s="849">
        <v>1</v>
      </c>
      <c r="M163" s="849">
        <v>361801.32</v>
      </c>
      <c r="N163" s="849">
        <v>4</v>
      </c>
      <c r="O163" s="849">
        <v>1447205.28</v>
      </c>
      <c r="P163" s="837">
        <v>1.3333333333333335</v>
      </c>
      <c r="Q163" s="850">
        <v>361801.32</v>
      </c>
    </row>
    <row r="164" spans="1:17" ht="14.4" customHeight="1" x14ac:dyDescent="0.3">
      <c r="A164" s="831" t="s">
        <v>566</v>
      </c>
      <c r="B164" s="832" t="s">
        <v>3516</v>
      </c>
      <c r="C164" s="832" t="s">
        <v>3575</v>
      </c>
      <c r="D164" s="832" t="s">
        <v>3683</v>
      </c>
      <c r="E164" s="832" t="s">
        <v>3684</v>
      </c>
      <c r="F164" s="849">
        <v>1</v>
      </c>
      <c r="G164" s="849">
        <v>33258</v>
      </c>
      <c r="H164" s="849"/>
      <c r="I164" s="849">
        <v>33258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566</v>
      </c>
      <c r="B165" s="832" t="s">
        <v>3516</v>
      </c>
      <c r="C165" s="832" t="s">
        <v>3575</v>
      </c>
      <c r="D165" s="832" t="s">
        <v>3685</v>
      </c>
      <c r="E165" s="832" t="s">
        <v>3686</v>
      </c>
      <c r="F165" s="849">
        <v>2</v>
      </c>
      <c r="G165" s="849">
        <v>55955.76</v>
      </c>
      <c r="H165" s="849"/>
      <c r="I165" s="849">
        <v>27977.88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566</v>
      </c>
      <c r="B166" s="832" t="s">
        <v>3516</v>
      </c>
      <c r="C166" s="832" t="s">
        <v>3575</v>
      </c>
      <c r="D166" s="832" t="s">
        <v>3687</v>
      </c>
      <c r="E166" s="832" t="s">
        <v>3688</v>
      </c>
      <c r="F166" s="849"/>
      <c r="G166" s="849"/>
      <c r="H166" s="849"/>
      <c r="I166" s="849"/>
      <c r="J166" s="849">
        <v>2.5</v>
      </c>
      <c r="K166" s="849">
        <v>134215</v>
      </c>
      <c r="L166" s="849">
        <v>1</v>
      </c>
      <c r="M166" s="849">
        <v>53686</v>
      </c>
      <c r="N166" s="849"/>
      <c r="O166" s="849"/>
      <c r="P166" s="837"/>
      <c r="Q166" s="850"/>
    </row>
    <row r="167" spans="1:17" ht="14.4" customHeight="1" x14ac:dyDescent="0.3">
      <c r="A167" s="831" t="s">
        <v>566</v>
      </c>
      <c r="B167" s="832" t="s">
        <v>3516</v>
      </c>
      <c r="C167" s="832" t="s">
        <v>3575</v>
      </c>
      <c r="D167" s="832" t="s">
        <v>3689</v>
      </c>
      <c r="E167" s="832" t="s">
        <v>3627</v>
      </c>
      <c r="F167" s="849">
        <v>1</v>
      </c>
      <c r="G167" s="849">
        <v>3480</v>
      </c>
      <c r="H167" s="849"/>
      <c r="I167" s="849">
        <v>3480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566</v>
      </c>
      <c r="B168" s="832" t="s">
        <v>3516</v>
      </c>
      <c r="C168" s="832" t="s">
        <v>3575</v>
      </c>
      <c r="D168" s="832" t="s">
        <v>3690</v>
      </c>
      <c r="E168" s="832" t="s">
        <v>3620</v>
      </c>
      <c r="F168" s="849">
        <v>2</v>
      </c>
      <c r="G168" s="849">
        <v>8454.66</v>
      </c>
      <c r="H168" s="849">
        <v>0.33333333333333326</v>
      </c>
      <c r="I168" s="849">
        <v>4227.33</v>
      </c>
      <c r="J168" s="849">
        <v>6</v>
      </c>
      <c r="K168" s="849">
        <v>25363.980000000003</v>
      </c>
      <c r="L168" s="849">
        <v>1</v>
      </c>
      <c r="M168" s="849">
        <v>4227.3300000000008</v>
      </c>
      <c r="N168" s="849">
        <v>1</v>
      </c>
      <c r="O168" s="849">
        <v>4227.33</v>
      </c>
      <c r="P168" s="837">
        <v>0.16666666666666663</v>
      </c>
      <c r="Q168" s="850">
        <v>4227.33</v>
      </c>
    </row>
    <row r="169" spans="1:17" ht="14.4" customHeight="1" x14ac:dyDescent="0.3">
      <c r="A169" s="831" t="s">
        <v>566</v>
      </c>
      <c r="B169" s="832" t="s">
        <v>3516</v>
      </c>
      <c r="C169" s="832" t="s">
        <v>3575</v>
      </c>
      <c r="D169" s="832" t="s">
        <v>3691</v>
      </c>
      <c r="E169" s="832" t="s">
        <v>3692</v>
      </c>
      <c r="F169" s="849">
        <v>1</v>
      </c>
      <c r="G169" s="849">
        <v>4385.37</v>
      </c>
      <c r="H169" s="849"/>
      <c r="I169" s="849">
        <v>4385.37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566</v>
      </c>
      <c r="B170" s="832" t="s">
        <v>3516</v>
      </c>
      <c r="C170" s="832" t="s">
        <v>3575</v>
      </c>
      <c r="D170" s="832" t="s">
        <v>3693</v>
      </c>
      <c r="E170" s="832" t="s">
        <v>3694</v>
      </c>
      <c r="F170" s="849"/>
      <c r="G170" s="849"/>
      <c r="H170" s="849"/>
      <c r="I170" s="849"/>
      <c r="J170" s="849">
        <v>2</v>
      </c>
      <c r="K170" s="849">
        <v>29501.119999999999</v>
      </c>
      <c r="L170" s="849">
        <v>1</v>
      </c>
      <c r="M170" s="849">
        <v>14750.56</v>
      </c>
      <c r="N170" s="849"/>
      <c r="O170" s="849"/>
      <c r="P170" s="837"/>
      <c r="Q170" s="850"/>
    </row>
    <row r="171" spans="1:17" ht="14.4" customHeight="1" x14ac:dyDescent="0.3">
      <c r="A171" s="831" t="s">
        <v>566</v>
      </c>
      <c r="B171" s="832" t="s">
        <v>3516</v>
      </c>
      <c r="C171" s="832" t="s">
        <v>3575</v>
      </c>
      <c r="D171" s="832" t="s">
        <v>3695</v>
      </c>
      <c r="E171" s="832" t="s">
        <v>3696</v>
      </c>
      <c r="F171" s="849">
        <v>1</v>
      </c>
      <c r="G171" s="849">
        <v>4385.37</v>
      </c>
      <c r="H171" s="849"/>
      <c r="I171" s="849">
        <v>4385.37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" customHeight="1" x14ac:dyDescent="0.3">
      <c r="A172" s="831" t="s">
        <v>566</v>
      </c>
      <c r="B172" s="832" t="s">
        <v>3516</v>
      </c>
      <c r="C172" s="832" t="s">
        <v>3575</v>
      </c>
      <c r="D172" s="832" t="s">
        <v>3697</v>
      </c>
      <c r="E172" s="832" t="s">
        <v>3698</v>
      </c>
      <c r="F172" s="849">
        <v>12</v>
      </c>
      <c r="G172" s="849">
        <v>115106.04</v>
      </c>
      <c r="H172" s="849">
        <v>0.8571428571428571</v>
      </c>
      <c r="I172" s="849">
        <v>9592.17</v>
      </c>
      <c r="J172" s="849">
        <v>14</v>
      </c>
      <c r="K172" s="849">
        <v>134290.38</v>
      </c>
      <c r="L172" s="849">
        <v>1</v>
      </c>
      <c r="M172" s="849">
        <v>9592.17</v>
      </c>
      <c r="N172" s="849">
        <v>29</v>
      </c>
      <c r="O172" s="849">
        <v>278172.93</v>
      </c>
      <c r="P172" s="837">
        <v>2.0714285714285712</v>
      </c>
      <c r="Q172" s="850">
        <v>9592.17</v>
      </c>
    </row>
    <row r="173" spans="1:17" ht="14.4" customHeight="1" x14ac:dyDescent="0.3">
      <c r="A173" s="831" t="s">
        <v>566</v>
      </c>
      <c r="B173" s="832" t="s">
        <v>3516</v>
      </c>
      <c r="C173" s="832" t="s">
        <v>3575</v>
      </c>
      <c r="D173" s="832" t="s">
        <v>3699</v>
      </c>
      <c r="E173" s="832" t="s">
        <v>3700</v>
      </c>
      <c r="F173" s="849">
        <v>2</v>
      </c>
      <c r="G173" s="849">
        <v>121969.64</v>
      </c>
      <c r="H173" s="849"/>
      <c r="I173" s="849">
        <v>60984.82</v>
      </c>
      <c r="J173" s="849"/>
      <c r="K173" s="849"/>
      <c r="L173" s="849"/>
      <c r="M173" s="849"/>
      <c r="N173" s="849">
        <v>4</v>
      </c>
      <c r="O173" s="849">
        <v>243939.28</v>
      </c>
      <c r="P173" s="837"/>
      <c r="Q173" s="850">
        <v>60984.82</v>
      </c>
    </row>
    <row r="174" spans="1:17" ht="14.4" customHeight="1" x14ac:dyDescent="0.3">
      <c r="A174" s="831" t="s">
        <v>566</v>
      </c>
      <c r="B174" s="832" t="s">
        <v>3516</v>
      </c>
      <c r="C174" s="832" t="s">
        <v>3575</v>
      </c>
      <c r="D174" s="832" t="s">
        <v>3701</v>
      </c>
      <c r="E174" s="832" t="s">
        <v>3702</v>
      </c>
      <c r="F174" s="849"/>
      <c r="G174" s="849"/>
      <c r="H174" s="849"/>
      <c r="I174" s="849"/>
      <c r="J174" s="849">
        <v>1</v>
      </c>
      <c r="K174" s="849">
        <v>20152.09</v>
      </c>
      <c r="L174" s="849">
        <v>1</v>
      </c>
      <c r="M174" s="849">
        <v>20152.09</v>
      </c>
      <c r="N174" s="849">
        <v>1</v>
      </c>
      <c r="O174" s="849">
        <v>20152.09</v>
      </c>
      <c r="P174" s="837">
        <v>1</v>
      </c>
      <c r="Q174" s="850">
        <v>20152.09</v>
      </c>
    </row>
    <row r="175" spans="1:17" ht="14.4" customHeight="1" x14ac:dyDescent="0.3">
      <c r="A175" s="831" t="s">
        <v>566</v>
      </c>
      <c r="B175" s="832" t="s">
        <v>3516</v>
      </c>
      <c r="C175" s="832" t="s">
        <v>3575</v>
      </c>
      <c r="D175" s="832" t="s">
        <v>3703</v>
      </c>
      <c r="E175" s="832" t="s">
        <v>3704</v>
      </c>
      <c r="F175" s="849">
        <v>3</v>
      </c>
      <c r="G175" s="849">
        <v>55954.62</v>
      </c>
      <c r="H175" s="849"/>
      <c r="I175" s="849">
        <v>18651.54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566</v>
      </c>
      <c r="B176" s="832" t="s">
        <v>3516</v>
      </c>
      <c r="C176" s="832" t="s">
        <v>3575</v>
      </c>
      <c r="D176" s="832" t="s">
        <v>3705</v>
      </c>
      <c r="E176" s="832" t="s">
        <v>3706</v>
      </c>
      <c r="F176" s="849">
        <v>7</v>
      </c>
      <c r="G176" s="849">
        <v>227059</v>
      </c>
      <c r="H176" s="849">
        <v>1.4</v>
      </c>
      <c r="I176" s="849">
        <v>32437</v>
      </c>
      <c r="J176" s="849">
        <v>5</v>
      </c>
      <c r="K176" s="849">
        <v>162185</v>
      </c>
      <c r="L176" s="849">
        <v>1</v>
      </c>
      <c r="M176" s="849">
        <v>32437</v>
      </c>
      <c r="N176" s="849">
        <v>7</v>
      </c>
      <c r="O176" s="849">
        <v>227059</v>
      </c>
      <c r="P176" s="837">
        <v>1.4</v>
      </c>
      <c r="Q176" s="850">
        <v>32437</v>
      </c>
    </row>
    <row r="177" spans="1:17" ht="14.4" customHeight="1" x14ac:dyDescent="0.3">
      <c r="A177" s="831" t="s">
        <v>566</v>
      </c>
      <c r="B177" s="832" t="s">
        <v>3516</v>
      </c>
      <c r="C177" s="832" t="s">
        <v>3575</v>
      </c>
      <c r="D177" s="832" t="s">
        <v>3707</v>
      </c>
      <c r="E177" s="832" t="s">
        <v>3708</v>
      </c>
      <c r="F177" s="849">
        <v>253</v>
      </c>
      <c r="G177" s="849">
        <v>2239050</v>
      </c>
      <c r="H177" s="849">
        <v>1.3825136612021858</v>
      </c>
      <c r="I177" s="849">
        <v>8850</v>
      </c>
      <c r="J177" s="849">
        <v>183</v>
      </c>
      <c r="K177" s="849">
        <v>1619550</v>
      </c>
      <c r="L177" s="849">
        <v>1</v>
      </c>
      <c r="M177" s="849">
        <v>8850</v>
      </c>
      <c r="N177" s="849">
        <v>18</v>
      </c>
      <c r="O177" s="849">
        <v>159300</v>
      </c>
      <c r="P177" s="837">
        <v>9.8360655737704916E-2</v>
      </c>
      <c r="Q177" s="850">
        <v>8850</v>
      </c>
    </row>
    <row r="178" spans="1:17" ht="14.4" customHeight="1" x14ac:dyDescent="0.3">
      <c r="A178" s="831" t="s">
        <v>566</v>
      </c>
      <c r="B178" s="832" t="s">
        <v>3516</v>
      </c>
      <c r="C178" s="832" t="s">
        <v>3575</v>
      </c>
      <c r="D178" s="832" t="s">
        <v>3709</v>
      </c>
      <c r="E178" s="832" t="s">
        <v>3708</v>
      </c>
      <c r="F178" s="849">
        <v>62</v>
      </c>
      <c r="G178" s="849">
        <v>280922</v>
      </c>
      <c r="H178" s="849">
        <v>1.7222222222222223</v>
      </c>
      <c r="I178" s="849">
        <v>4531</v>
      </c>
      <c r="J178" s="849">
        <v>36</v>
      </c>
      <c r="K178" s="849">
        <v>163116</v>
      </c>
      <c r="L178" s="849">
        <v>1</v>
      </c>
      <c r="M178" s="849">
        <v>4531</v>
      </c>
      <c r="N178" s="849">
        <v>15</v>
      </c>
      <c r="O178" s="849">
        <v>67965</v>
      </c>
      <c r="P178" s="837">
        <v>0.41666666666666669</v>
      </c>
      <c r="Q178" s="850">
        <v>4531</v>
      </c>
    </row>
    <row r="179" spans="1:17" ht="14.4" customHeight="1" x14ac:dyDescent="0.3">
      <c r="A179" s="831" t="s">
        <v>566</v>
      </c>
      <c r="B179" s="832" t="s">
        <v>3516</v>
      </c>
      <c r="C179" s="832" t="s">
        <v>3575</v>
      </c>
      <c r="D179" s="832" t="s">
        <v>3710</v>
      </c>
      <c r="E179" s="832" t="s">
        <v>3711</v>
      </c>
      <c r="F179" s="849">
        <v>59</v>
      </c>
      <c r="G179" s="849">
        <v>1078815</v>
      </c>
      <c r="H179" s="849">
        <v>0.44696969696969696</v>
      </c>
      <c r="I179" s="849">
        <v>18285</v>
      </c>
      <c r="J179" s="849">
        <v>132</v>
      </c>
      <c r="K179" s="849">
        <v>2413620</v>
      </c>
      <c r="L179" s="849">
        <v>1</v>
      </c>
      <c r="M179" s="849">
        <v>18285</v>
      </c>
      <c r="N179" s="849">
        <v>135</v>
      </c>
      <c r="O179" s="849">
        <v>2468475</v>
      </c>
      <c r="P179" s="837">
        <v>1.0227272727272727</v>
      </c>
      <c r="Q179" s="850">
        <v>18285</v>
      </c>
    </row>
    <row r="180" spans="1:17" ht="14.4" customHeight="1" x14ac:dyDescent="0.3">
      <c r="A180" s="831" t="s">
        <v>566</v>
      </c>
      <c r="B180" s="832" t="s">
        <v>3516</v>
      </c>
      <c r="C180" s="832" t="s">
        <v>3575</v>
      </c>
      <c r="D180" s="832" t="s">
        <v>3712</v>
      </c>
      <c r="E180" s="832" t="s">
        <v>3708</v>
      </c>
      <c r="F180" s="849">
        <v>250</v>
      </c>
      <c r="G180" s="849">
        <v>499000</v>
      </c>
      <c r="H180" s="849">
        <v>1.3888888888888888</v>
      </c>
      <c r="I180" s="849">
        <v>1996</v>
      </c>
      <c r="J180" s="849">
        <v>180</v>
      </c>
      <c r="K180" s="849">
        <v>359280</v>
      </c>
      <c r="L180" s="849">
        <v>1</v>
      </c>
      <c r="M180" s="849">
        <v>1996</v>
      </c>
      <c r="N180" s="849">
        <v>6</v>
      </c>
      <c r="O180" s="849">
        <v>11976</v>
      </c>
      <c r="P180" s="837">
        <v>3.3333333333333333E-2</v>
      </c>
      <c r="Q180" s="850">
        <v>1996</v>
      </c>
    </row>
    <row r="181" spans="1:17" ht="14.4" customHeight="1" x14ac:dyDescent="0.3">
      <c r="A181" s="831" t="s">
        <v>566</v>
      </c>
      <c r="B181" s="832" t="s">
        <v>3516</v>
      </c>
      <c r="C181" s="832" t="s">
        <v>3575</v>
      </c>
      <c r="D181" s="832" t="s">
        <v>3713</v>
      </c>
      <c r="E181" s="832" t="s">
        <v>3708</v>
      </c>
      <c r="F181" s="849">
        <v>1</v>
      </c>
      <c r="G181" s="849">
        <v>10110</v>
      </c>
      <c r="H181" s="849"/>
      <c r="I181" s="849">
        <v>10110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566</v>
      </c>
      <c r="B182" s="832" t="s">
        <v>3516</v>
      </c>
      <c r="C182" s="832" t="s">
        <v>3575</v>
      </c>
      <c r="D182" s="832" t="s">
        <v>3714</v>
      </c>
      <c r="E182" s="832" t="s">
        <v>3715</v>
      </c>
      <c r="F182" s="849">
        <v>32</v>
      </c>
      <c r="G182" s="849">
        <v>82080</v>
      </c>
      <c r="H182" s="849">
        <v>4</v>
      </c>
      <c r="I182" s="849">
        <v>2565</v>
      </c>
      <c r="J182" s="849">
        <v>8</v>
      </c>
      <c r="K182" s="849">
        <v>20520</v>
      </c>
      <c r="L182" s="849">
        <v>1</v>
      </c>
      <c r="M182" s="849">
        <v>2565</v>
      </c>
      <c r="N182" s="849">
        <v>12</v>
      </c>
      <c r="O182" s="849">
        <v>30780</v>
      </c>
      <c r="P182" s="837">
        <v>1.5</v>
      </c>
      <c r="Q182" s="850">
        <v>2565</v>
      </c>
    </row>
    <row r="183" spans="1:17" ht="14.4" customHeight="1" x14ac:dyDescent="0.3">
      <c r="A183" s="831" t="s">
        <v>566</v>
      </c>
      <c r="B183" s="832" t="s">
        <v>3516</v>
      </c>
      <c r="C183" s="832" t="s">
        <v>3575</v>
      </c>
      <c r="D183" s="832" t="s">
        <v>3716</v>
      </c>
      <c r="E183" s="832" t="s">
        <v>3715</v>
      </c>
      <c r="F183" s="849">
        <v>32</v>
      </c>
      <c r="G183" s="849">
        <v>371680</v>
      </c>
      <c r="H183" s="849">
        <v>1.8823529411764706</v>
      </c>
      <c r="I183" s="849">
        <v>11615</v>
      </c>
      <c r="J183" s="849">
        <v>17</v>
      </c>
      <c r="K183" s="849">
        <v>197455</v>
      </c>
      <c r="L183" s="849">
        <v>1</v>
      </c>
      <c r="M183" s="849">
        <v>11615</v>
      </c>
      <c r="N183" s="849">
        <v>11</v>
      </c>
      <c r="O183" s="849">
        <v>127765</v>
      </c>
      <c r="P183" s="837">
        <v>0.6470588235294118</v>
      </c>
      <c r="Q183" s="850">
        <v>11615</v>
      </c>
    </row>
    <row r="184" spans="1:17" ht="14.4" customHeight="1" x14ac:dyDescent="0.3">
      <c r="A184" s="831" t="s">
        <v>566</v>
      </c>
      <c r="B184" s="832" t="s">
        <v>3516</v>
      </c>
      <c r="C184" s="832" t="s">
        <v>3575</v>
      </c>
      <c r="D184" s="832" t="s">
        <v>3717</v>
      </c>
      <c r="E184" s="832" t="s">
        <v>3715</v>
      </c>
      <c r="F184" s="849">
        <v>72</v>
      </c>
      <c r="G184" s="849">
        <v>179676</v>
      </c>
      <c r="H184" s="849">
        <v>1.2</v>
      </c>
      <c r="I184" s="849">
        <v>2495.5</v>
      </c>
      <c r="J184" s="849">
        <v>60</v>
      </c>
      <c r="K184" s="849">
        <v>149730</v>
      </c>
      <c r="L184" s="849">
        <v>1</v>
      </c>
      <c r="M184" s="849">
        <v>2495.5</v>
      </c>
      <c r="N184" s="849">
        <v>5</v>
      </c>
      <c r="O184" s="849">
        <v>12477.5</v>
      </c>
      <c r="P184" s="837">
        <v>8.3333333333333329E-2</v>
      </c>
      <c r="Q184" s="850">
        <v>2495.5</v>
      </c>
    </row>
    <row r="185" spans="1:17" ht="14.4" customHeight="1" x14ac:dyDescent="0.3">
      <c r="A185" s="831" t="s">
        <v>566</v>
      </c>
      <c r="B185" s="832" t="s">
        <v>3516</v>
      </c>
      <c r="C185" s="832" t="s">
        <v>3575</v>
      </c>
      <c r="D185" s="832" t="s">
        <v>3718</v>
      </c>
      <c r="E185" s="832" t="s">
        <v>3719</v>
      </c>
      <c r="F185" s="849">
        <v>25</v>
      </c>
      <c r="G185" s="849">
        <v>530300</v>
      </c>
      <c r="H185" s="849">
        <v>2.0833333333333335</v>
      </c>
      <c r="I185" s="849">
        <v>21212</v>
      </c>
      <c r="J185" s="849">
        <v>12</v>
      </c>
      <c r="K185" s="849">
        <v>254544</v>
      </c>
      <c r="L185" s="849">
        <v>1</v>
      </c>
      <c r="M185" s="849">
        <v>21212</v>
      </c>
      <c r="N185" s="849">
        <v>18</v>
      </c>
      <c r="O185" s="849">
        <v>357890.72</v>
      </c>
      <c r="P185" s="837">
        <v>1.4060072914702368</v>
      </c>
      <c r="Q185" s="850">
        <v>19882.817777777775</v>
      </c>
    </row>
    <row r="186" spans="1:17" ht="14.4" customHeight="1" x14ac:dyDescent="0.3">
      <c r="A186" s="831" t="s">
        <v>566</v>
      </c>
      <c r="B186" s="832" t="s">
        <v>3516</v>
      </c>
      <c r="C186" s="832" t="s">
        <v>3575</v>
      </c>
      <c r="D186" s="832" t="s">
        <v>3720</v>
      </c>
      <c r="E186" s="832" t="s">
        <v>3652</v>
      </c>
      <c r="F186" s="849">
        <v>1</v>
      </c>
      <c r="G186" s="849">
        <v>3122.56</v>
      </c>
      <c r="H186" s="849">
        <v>1</v>
      </c>
      <c r="I186" s="849">
        <v>3122.56</v>
      </c>
      <c r="J186" s="849">
        <v>1</v>
      </c>
      <c r="K186" s="849">
        <v>3122.56</v>
      </c>
      <c r="L186" s="849">
        <v>1</v>
      </c>
      <c r="M186" s="849">
        <v>3122.56</v>
      </c>
      <c r="N186" s="849"/>
      <c r="O186" s="849"/>
      <c r="P186" s="837"/>
      <c r="Q186" s="850"/>
    </row>
    <row r="187" spans="1:17" ht="14.4" customHeight="1" x14ac:dyDescent="0.3">
      <c r="A187" s="831" t="s">
        <v>566</v>
      </c>
      <c r="B187" s="832" t="s">
        <v>3516</v>
      </c>
      <c r="C187" s="832" t="s">
        <v>3575</v>
      </c>
      <c r="D187" s="832" t="s">
        <v>3721</v>
      </c>
      <c r="E187" s="832" t="s">
        <v>3722</v>
      </c>
      <c r="F187" s="849">
        <v>1</v>
      </c>
      <c r="G187" s="849">
        <v>20540.98</v>
      </c>
      <c r="H187" s="849">
        <v>1</v>
      </c>
      <c r="I187" s="849">
        <v>20540.98</v>
      </c>
      <c r="J187" s="849">
        <v>1</v>
      </c>
      <c r="K187" s="849">
        <v>20540.98</v>
      </c>
      <c r="L187" s="849">
        <v>1</v>
      </c>
      <c r="M187" s="849">
        <v>20540.98</v>
      </c>
      <c r="N187" s="849">
        <v>1</v>
      </c>
      <c r="O187" s="849">
        <v>20540.98</v>
      </c>
      <c r="P187" s="837">
        <v>1</v>
      </c>
      <c r="Q187" s="850">
        <v>20540.98</v>
      </c>
    </row>
    <row r="188" spans="1:17" ht="14.4" customHeight="1" x14ac:dyDescent="0.3">
      <c r="A188" s="831" t="s">
        <v>566</v>
      </c>
      <c r="B188" s="832" t="s">
        <v>3516</v>
      </c>
      <c r="C188" s="832" t="s">
        <v>3575</v>
      </c>
      <c r="D188" s="832" t="s">
        <v>3723</v>
      </c>
      <c r="E188" s="832" t="s">
        <v>3724</v>
      </c>
      <c r="F188" s="849">
        <v>6</v>
      </c>
      <c r="G188" s="849">
        <v>239940</v>
      </c>
      <c r="H188" s="849"/>
      <c r="I188" s="849">
        <v>39990</v>
      </c>
      <c r="J188" s="849"/>
      <c r="K188" s="849"/>
      <c r="L188" s="849"/>
      <c r="M188" s="849"/>
      <c r="N188" s="849">
        <v>6</v>
      </c>
      <c r="O188" s="849">
        <v>239940</v>
      </c>
      <c r="P188" s="837"/>
      <c r="Q188" s="850">
        <v>39990</v>
      </c>
    </row>
    <row r="189" spans="1:17" ht="14.4" customHeight="1" x14ac:dyDescent="0.3">
      <c r="A189" s="831" t="s">
        <v>566</v>
      </c>
      <c r="B189" s="832" t="s">
        <v>3516</v>
      </c>
      <c r="C189" s="832" t="s">
        <v>3575</v>
      </c>
      <c r="D189" s="832" t="s">
        <v>3725</v>
      </c>
      <c r="E189" s="832" t="s">
        <v>3726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65000</v>
      </c>
      <c r="P189" s="837"/>
      <c r="Q189" s="850">
        <v>65000</v>
      </c>
    </row>
    <row r="190" spans="1:17" ht="14.4" customHeight="1" x14ac:dyDescent="0.3">
      <c r="A190" s="831" t="s">
        <v>566</v>
      </c>
      <c r="B190" s="832" t="s">
        <v>3516</v>
      </c>
      <c r="C190" s="832" t="s">
        <v>3575</v>
      </c>
      <c r="D190" s="832" t="s">
        <v>3727</v>
      </c>
      <c r="E190" s="832" t="s">
        <v>3728</v>
      </c>
      <c r="F190" s="849">
        <v>4</v>
      </c>
      <c r="G190" s="849">
        <v>51382</v>
      </c>
      <c r="H190" s="849">
        <v>1</v>
      </c>
      <c r="I190" s="849">
        <v>12845.5</v>
      </c>
      <c r="J190" s="849">
        <v>4</v>
      </c>
      <c r="K190" s="849">
        <v>51382</v>
      </c>
      <c r="L190" s="849">
        <v>1</v>
      </c>
      <c r="M190" s="849">
        <v>12845.5</v>
      </c>
      <c r="N190" s="849">
        <v>4</v>
      </c>
      <c r="O190" s="849">
        <v>47528.34</v>
      </c>
      <c r="P190" s="837">
        <v>0.9249998053793157</v>
      </c>
      <c r="Q190" s="850">
        <v>11882.084999999999</v>
      </c>
    </row>
    <row r="191" spans="1:17" ht="14.4" customHeight="1" x14ac:dyDescent="0.3">
      <c r="A191" s="831" t="s">
        <v>566</v>
      </c>
      <c r="B191" s="832" t="s">
        <v>3516</v>
      </c>
      <c r="C191" s="832" t="s">
        <v>3575</v>
      </c>
      <c r="D191" s="832" t="s">
        <v>3729</v>
      </c>
      <c r="E191" s="832" t="s">
        <v>3728</v>
      </c>
      <c r="F191" s="849">
        <v>3</v>
      </c>
      <c r="G191" s="849">
        <v>193701.90000000002</v>
      </c>
      <c r="H191" s="849">
        <v>1</v>
      </c>
      <c r="I191" s="849">
        <v>64567.30000000001</v>
      </c>
      <c r="J191" s="849">
        <v>3</v>
      </c>
      <c r="K191" s="849">
        <v>193701.90000000002</v>
      </c>
      <c r="L191" s="849">
        <v>1</v>
      </c>
      <c r="M191" s="849">
        <v>64567.30000000001</v>
      </c>
      <c r="N191" s="849">
        <v>2</v>
      </c>
      <c r="O191" s="849">
        <v>123646.22</v>
      </c>
      <c r="P191" s="837">
        <v>0.63833250990310364</v>
      </c>
      <c r="Q191" s="850">
        <v>61823.11</v>
      </c>
    </row>
    <row r="192" spans="1:17" ht="14.4" customHeight="1" x14ac:dyDescent="0.3">
      <c r="A192" s="831" t="s">
        <v>566</v>
      </c>
      <c r="B192" s="832" t="s">
        <v>3516</v>
      </c>
      <c r="C192" s="832" t="s">
        <v>3575</v>
      </c>
      <c r="D192" s="832" t="s">
        <v>3730</v>
      </c>
      <c r="E192" s="832" t="s">
        <v>3731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741805.25</v>
      </c>
      <c r="P192" s="837"/>
      <c r="Q192" s="850">
        <v>741805.25</v>
      </c>
    </row>
    <row r="193" spans="1:17" ht="14.4" customHeight="1" x14ac:dyDescent="0.3">
      <c r="A193" s="831" t="s">
        <v>566</v>
      </c>
      <c r="B193" s="832" t="s">
        <v>3516</v>
      </c>
      <c r="C193" s="832" t="s">
        <v>3575</v>
      </c>
      <c r="D193" s="832" t="s">
        <v>3732</v>
      </c>
      <c r="E193" s="832" t="s">
        <v>3652</v>
      </c>
      <c r="F193" s="849"/>
      <c r="G193" s="849"/>
      <c r="H193" s="849"/>
      <c r="I193" s="849"/>
      <c r="J193" s="849">
        <v>1</v>
      </c>
      <c r="K193" s="849">
        <v>8630.84</v>
      </c>
      <c r="L193" s="849">
        <v>1</v>
      </c>
      <c r="M193" s="849">
        <v>8630.84</v>
      </c>
      <c r="N193" s="849"/>
      <c r="O193" s="849"/>
      <c r="P193" s="837"/>
      <c r="Q193" s="850"/>
    </row>
    <row r="194" spans="1:17" ht="14.4" customHeight="1" x14ac:dyDescent="0.3">
      <c r="A194" s="831" t="s">
        <v>566</v>
      </c>
      <c r="B194" s="832" t="s">
        <v>3516</v>
      </c>
      <c r="C194" s="832" t="s">
        <v>3575</v>
      </c>
      <c r="D194" s="832" t="s">
        <v>3733</v>
      </c>
      <c r="E194" s="832" t="s">
        <v>3734</v>
      </c>
      <c r="F194" s="849"/>
      <c r="G194" s="849"/>
      <c r="H194" s="849"/>
      <c r="I194" s="849"/>
      <c r="J194" s="849">
        <v>26</v>
      </c>
      <c r="K194" s="849">
        <v>101361</v>
      </c>
      <c r="L194" s="849">
        <v>1</v>
      </c>
      <c r="M194" s="849">
        <v>3898.5</v>
      </c>
      <c r="N194" s="849">
        <v>155</v>
      </c>
      <c r="O194" s="849">
        <v>604267.5</v>
      </c>
      <c r="P194" s="837">
        <v>5.9615384615384617</v>
      </c>
      <c r="Q194" s="850">
        <v>3898.5</v>
      </c>
    </row>
    <row r="195" spans="1:17" ht="14.4" customHeight="1" x14ac:dyDescent="0.3">
      <c r="A195" s="831" t="s">
        <v>566</v>
      </c>
      <c r="B195" s="832" t="s">
        <v>3516</v>
      </c>
      <c r="C195" s="832" t="s">
        <v>3575</v>
      </c>
      <c r="D195" s="832" t="s">
        <v>3735</v>
      </c>
      <c r="E195" s="832" t="s">
        <v>3736</v>
      </c>
      <c r="F195" s="849"/>
      <c r="G195" s="849"/>
      <c r="H195" s="849"/>
      <c r="I195" s="849"/>
      <c r="J195" s="849">
        <v>35</v>
      </c>
      <c r="K195" s="849">
        <v>81515</v>
      </c>
      <c r="L195" s="849">
        <v>1</v>
      </c>
      <c r="M195" s="849">
        <v>2329</v>
      </c>
      <c r="N195" s="849">
        <v>292</v>
      </c>
      <c r="O195" s="849">
        <v>680068</v>
      </c>
      <c r="P195" s="837">
        <v>8.3428571428571434</v>
      </c>
      <c r="Q195" s="850">
        <v>2329</v>
      </c>
    </row>
    <row r="196" spans="1:17" ht="14.4" customHeight="1" x14ac:dyDescent="0.3">
      <c r="A196" s="831" t="s">
        <v>566</v>
      </c>
      <c r="B196" s="832" t="s">
        <v>3516</v>
      </c>
      <c r="C196" s="832" t="s">
        <v>3575</v>
      </c>
      <c r="D196" s="832" t="s">
        <v>3737</v>
      </c>
      <c r="E196" s="832" t="s">
        <v>3736</v>
      </c>
      <c r="F196" s="849"/>
      <c r="G196" s="849"/>
      <c r="H196" s="849"/>
      <c r="I196" s="849"/>
      <c r="J196" s="849">
        <v>14</v>
      </c>
      <c r="K196" s="849">
        <v>130914</v>
      </c>
      <c r="L196" s="849">
        <v>1</v>
      </c>
      <c r="M196" s="849">
        <v>9351</v>
      </c>
      <c r="N196" s="849">
        <v>266</v>
      </c>
      <c r="O196" s="849">
        <v>2487366</v>
      </c>
      <c r="P196" s="837">
        <v>19</v>
      </c>
      <c r="Q196" s="850">
        <v>9351</v>
      </c>
    </row>
    <row r="197" spans="1:17" ht="14.4" customHeight="1" x14ac:dyDescent="0.3">
      <c r="A197" s="831" t="s">
        <v>566</v>
      </c>
      <c r="B197" s="832" t="s">
        <v>3516</v>
      </c>
      <c r="C197" s="832" t="s">
        <v>3575</v>
      </c>
      <c r="D197" s="832" t="s">
        <v>3738</v>
      </c>
      <c r="E197" s="832" t="s">
        <v>3708</v>
      </c>
      <c r="F197" s="849"/>
      <c r="G197" s="849"/>
      <c r="H197" s="849"/>
      <c r="I197" s="849"/>
      <c r="J197" s="849">
        <v>1</v>
      </c>
      <c r="K197" s="849">
        <v>9918</v>
      </c>
      <c r="L197" s="849">
        <v>1</v>
      </c>
      <c r="M197" s="849">
        <v>9918</v>
      </c>
      <c r="N197" s="849"/>
      <c r="O197" s="849"/>
      <c r="P197" s="837"/>
      <c r="Q197" s="850"/>
    </row>
    <row r="198" spans="1:17" ht="14.4" customHeight="1" x14ac:dyDescent="0.3">
      <c r="A198" s="831" t="s">
        <v>566</v>
      </c>
      <c r="B198" s="832" t="s">
        <v>3516</v>
      </c>
      <c r="C198" s="832" t="s">
        <v>3575</v>
      </c>
      <c r="D198" s="832" t="s">
        <v>3739</v>
      </c>
      <c r="E198" s="832" t="s">
        <v>3740</v>
      </c>
      <c r="F198" s="849"/>
      <c r="G198" s="849"/>
      <c r="H198" s="849"/>
      <c r="I198" s="849"/>
      <c r="J198" s="849">
        <v>9</v>
      </c>
      <c r="K198" s="849">
        <v>23180.670000000002</v>
      </c>
      <c r="L198" s="849">
        <v>1</v>
      </c>
      <c r="M198" s="849">
        <v>2575.63</v>
      </c>
      <c r="N198" s="849"/>
      <c r="O198" s="849"/>
      <c r="P198" s="837"/>
      <c r="Q198" s="850"/>
    </row>
    <row r="199" spans="1:17" ht="14.4" customHeight="1" x14ac:dyDescent="0.3">
      <c r="A199" s="831" t="s">
        <v>566</v>
      </c>
      <c r="B199" s="832" t="s">
        <v>3516</v>
      </c>
      <c r="C199" s="832" t="s">
        <v>3575</v>
      </c>
      <c r="D199" s="832" t="s">
        <v>3741</v>
      </c>
      <c r="E199" s="832" t="s">
        <v>3736</v>
      </c>
      <c r="F199" s="849"/>
      <c r="G199" s="849"/>
      <c r="H199" s="849"/>
      <c r="I199" s="849"/>
      <c r="J199" s="849">
        <v>2</v>
      </c>
      <c r="K199" s="849">
        <v>18966</v>
      </c>
      <c r="L199" s="849">
        <v>1</v>
      </c>
      <c r="M199" s="849">
        <v>9483</v>
      </c>
      <c r="N199" s="849">
        <v>26</v>
      </c>
      <c r="O199" s="849">
        <v>246558</v>
      </c>
      <c r="P199" s="837">
        <v>13</v>
      </c>
      <c r="Q199" s="850">
        <v>9483</v>
      </c>
    </row>
    <row r="200" spans="1:17" ht="14.4" customHeight="1" x14ac:dyDescent="0.3">
      <c r="A200" s="831" t="s">
        <v>566</v>
      </c>
      <c r="B200" s="832" t="s">
        <v>3516</v>
      </c>
      <c r="C200" s="832" t="s">
        <v>3575</v>
      </c>
      <c r="D200" s="832" t="s">
        <v>3742</v>
      </c>
      <c r="E200" s="832" t="s">
        <v>3715</v>
      </c>
      <c r="F200" s="849"/>
      <c r="G200" s="849"/>
      <c r="H200" s="849"/>
      <c r="I200" s="849"/>
      <c r="J200" s="849">
        <v>1</v>
      </c>
      <c r="K200" s="849">
        <v>11255</v>
      </c>
      <c r="L200" s="849">
        <v>1</v>
      </c>
      <c r="M200" s="849">
        <v>11255</v>
      </c>
      <c r="N200" s="849"/>
      <c r="O200" s="849"/>
      <c r="P200" s="837"/>
      <c r="Q200" s="850"/>
    </row>
    <row r="201" spans="1:17" ht="14.4" customHeight="1" x14ac:dyDescent="0.3">
      <c r="A201" s="831" t="s">
        <v>566</v>
      </c>
      <c r="B201" s="832" t="s">
        <v>3516</v>
      </c>
      <c r="C201" s="832" t="s">
        <v>3575</v>
      </c>
      <c r="D201" s="832" t="s">
        <v>3743</v>
      </c>
      <c r="E201" s="832" t="s">
        <v>3744</v>
      </c>
      <c r="F201" s="849"/>
      <c r="G201" s="849"/>
      <c r="H201" s="849"/>
      <c r="I201" s="849"/>
      <c r="J201" s="849">
        <v>8</v>
      </c>
      <c r="K201" s="849">
        <v>96320</v>
      </c>
      <c r="L201" s="849">
        <v>1</v>
      </c>
      <c r="M201" s="849">
        <v>12040</v>
      </c>
      <c r="N201" s="849"/>
      <c r="O201" s="849"/>
      <c r="P201" s="837"/>
      <c r="Q201" s="850"/>
    </row>
    <row r="202" spans="1:17" ht="14.4" customHeight="1" x14ac:dyDescent="0.3">
      <c r="A202" s="831" t="s">
        <v>566</v>
      </c>
      <c r="B202" s="832" t="s">
        <v>3516</v>
      </c>
      <c r="C202" s="832" t="s">
        <v>3575</v>
      </c>
      <c r="D202" s="832" t="s">
        <v>3745</v>
      </c>
      <c r="E202" s="832" t="s">
        <v>3746</v>
      </c>
      <c r="F202" s="849"/>
      <c r="G202" s="849"/>
      <c r="H202" s="849"/>
      <c r="I202" s="849"/>
      <c r="J202" s="849">
        <v>50</v>
      </c>
      <c r="K202" s="849">
        <v>604082</v>
      </c>
      <c r="L202" s="849">
        <v>1</v>
      </c>
      <c r="M202" s="849">
        <v>12081.64</v>
      </c>
      <c r="N202" s="849">
        <v>20</v>
      </c>
      <c r="O202" s="849">
        <v>241632.8</v>
      </c>
      <c r="P202" s="837">
        <v>0.39999999999999997</v>
      </c>
      <c r="Q202" s="850">
        <v>12081.64</v>
      </c>
    </row>
    <row r="203" spans="1:17" ht="14.4" customHeight="1" x14ac:dyDescent="0.3">
      <c r="A203" s="831" t="s">
        <v>566</v>
      </c>
      <c r="B203" s="832" t="s">
        <v>3516</v>
      </c>
      <c r="C203" s="832" t="s">
        <v>3575</v>
      </c>
      <c r="D203" s="832" t="s">
        <v>3747</v>
      </c>
      <c r="E203" s="832" t="s">
        <v>3744</v>
      </c>
      <c r="F203" s="849"/>
      <c r="G203" s="849"/>
      <c r="H203" s="849"/>
      <c r="I203" s="849"/>
      <c r="J203" s="849">
        <v>2</v>
      </c>
      <c r="K203" s="849">
        <v>17294</v>
      </c>
      <c r="L203" s="849">
        <v>1</v>
      </c>
      <c r="M203" s="849">
        <v>8647</v>
      </c>
      <c r="N203" s="849"/>
      <c r="O203" s="849"/>
      <c r="P203" s="837"/>
      <c r="Q203" s="850"/>
    </row>
    <row r="204" spans="1:17" ht="14.4" customHeight="1" x14ac:dyDescent="0.3">
      <c r="A204" s="831" t="s">
        <v>566</v>
      </c>
      <c r="B204" s="832" t="s">
        <v>3516</v>
      </c>
      <c r="C204" s="832" t="s">
        <v>3575</v>
      </c>
      <c r="D204" s="832" t="s">
        <v>3748</v>
      </c>
      <c r="E204" s="832" t="s">
        <v>3749</v>
      </c>
      <c r="F204" s="849"/>
      <c r="G204" s="849"/>
      <c r="H204" s="849"/>
      <c r="I204" s="849"/>
      <c r="J204" s="849">
        <v>1</v>
      </c>
      <c r="K204" s="849">
        <v>7199.62</v>
      </c>
      <c r="L204" s="849">
        <v>1</v>
      </c>
      <c r="M204" s="849">
        <v>7199.62</v>
      </c>
      <c r="N204" s="849"/>
      <c r="O204" s="849"/>
      <c r="P204" s="837"/>
      <c r="Q204" s="850"/>
    </row>
    <row r="205" spans="1:17" ht="14.4" customHeight="1" x14ac:dyDescent="0.3">
      <c r="A205" s="831" t="s">
        <v>566</v>
      </c>
      <c r="B205" s="832" t="s">
        <v>3516</v>
      </c>
      <c r="C205" s="832" t="s">
        <v>3575</v>
      </c>
      <c r="D205" s="832" t="s">
        <v>3750</v>
      </c>
      <c r="E205" s="832" t="s">
        <v>3744</v>
      </c>
      <c r="F205" s="849"/>
      <c r="G205" s="849"/>
      <c r="H205" s="849"/>
      <c r="I205" s="849"/>
      <c r="J205" s="849">
        <v>8</v>
      </c>
      <c r="K205" s="849">
        <v>16288</v>
      </c>
      <c r="L205" s="849">
        <v>1</v>
      </c>
      <c r="M205" s="849">
        <v>2036</v>
      </c>
      <c r="N205" s="849"/>
      <c r="O205" s="849"/>
      <c r="P205" s="837"/>
      <c r="Q205" s="850"/>
    </row>
    <row r="206" spans="1:17" ht="14.4" customHeight="1" x14ac:dyDescent="0.3">
      <c r="A206" s="831" t="s">
        <v>566</v>
      </c>
      <c r="B206" s="832" t="s">
        <v>3516</v>
      </c>
      <c r="C206" s="832" t="s">
        <v>3575</v>
      </c>
      <c r="D206" s="832" t="s">
        <v>3751</v>
      </c>
      <c r="E206" s="832" t="s">
        <v>3752</v>
      </c>
      <c r="F206" s="849"/>
      <c r="G206" s="849"/>
      <c r="H206" s="849"/>
      <c r="I206" s="849"/>
      <c r="J206" s="849">
        <v>4</v>
      </c>
      <c r="K206" s="849">
        <v>30980.48</v>
      </c>
      <c r="L206" s="849">
        <v>1</v>
      </c>
      <c r="M206" s="849">
        <v>7745.12</v>
      </c>
      <c r="N206" s="849"/>
      <c r="O206" s="849"/>
      <c r="P206" s="837"/>
      <c r="Q206" s="850"/>
    </row>
    <row r="207" spans="1:17" ht="14.4" customHeight="1" x14ac:dyDescent="0.3">
      <c r="A207" s="831" t="s">
        <v>566</v>
      </c>
      <c r="B207" s="832" t="s">
        <v>3516</v>
      </c>
      <c r="C207" s="832" t="s">
        <v>3575</v>
      </c>
      <c r="D207" s="832" t="s">
        <v>3753</v>
      </c>
      <c r="E207" s="832" t="s">
        <v>3736</v>
      </c>
      <c r="F207" s="849"/>
      <c r="G207" s="849"/>
      <c r="H207" s="849"/>
      <c r="I207" s="849"/>
      <c r="J207" s="849">
        <v>2</v>
      </c>
      <c r="K207" s="849">
        <v>11040</v>
      </c>
      <c r="L207" s="849">
        <v>1</v>
      </c>
      <c r="M207" s="849">
        <v>5520</v>
      </c>
      <c r="N207" s="849">
        <v>5</v>
      </c>
      <c r="O207" s="849">
        <v>27600</v>
      </c>
      <c r="P207" s="837">
        <v>2.5</v>
      </c>
      <c r="Q207" s="850">
        <v>5520</v>
      </c>
    </row>
    <row r="208" spans="1:17" ht="14.4" customHeight="1" x14ac:dyDescent="0.3">
      <c r="A208" s="831" t="s">
        <v>566</v>
      </c>
      <c r="B208" s="832" t="s">
        <v>3516</v>
      </c>
      <c r="C208" s="832" t="s">
        <v>3575</v>
      </c>
      <c r="D208" s="832" t="s">
        <v>3754</v>
      </c>
      <c r="E208" s="832" t="s">
        <v>3736</v>
      </c>
      <c r="F208" s="849"/>
      <c r="G208" s="849"/>
      <c r="H208" s="849"/>
      <c r="I208" s="849"/>
      <c r="J208" s="849">
        <v>1</v>
      </c>
      <c r="K208" s="849">
        <v>1920.5</v>
      </c>
      <c r="L208" s="849">
        <v>1</v>
      </c>
      <c r="M208" s="849">
        <v>1920.5</v>
      </c>
      <c r="N208" s="849">
        <v>3</v>
      </c>
      <c r="O208" s="849">
        <v>5761.5</v>
      </c>
      <c r="P208" s="837">
        <v>3</v>
      </c>
      <c r="Q208" s="850">
        <v>1920.5</v>
      </c>
    </row>
    <row r="209" spans="1:17" ht="14.4" customHeight="1" x14ac:dyDescent="0.3">
      <c r="A209" s="831" t="s">
        <v>566</v>
      </c>
      <c r="B209" s="832" t="s">
        <v>3516</v>
      </c>
      <c r="C209" s="832" t="s">
        <v>3575</v>
      </c>
      <c r="D209" s="832" t="s">
        <v>3755</v>
      </c>
      <c r="E209" s="832" t="s">
        <v>3746</v>
      </c>
      <c r="F209" s="849"/>
      <c r="G209" s="849"/>
      <c r="H209" s="849"/>
      <c r="I209" s="849"/>
      <c r="J209" s="849">
        <v>12</v>
      </c>
      <c r="K209" s="849">
        <v>10275</v>
      </c>
      <c r="L209" s="849">
        <v>1</v>
      </c>
      <c r="M209" s="849">
        <v>856.25</v>
      </c>
      <c r="N209" s="849">
        <v>4</v>
      </c>
      <c r="O209" s="849">
        <v>3425</v>
      </c>
      <c r="P209" s="837">
        <v>0.33333333333333331</v>
      </c>
      <c r="Q209" s="850">
        <v>856.25</v>
      </c>
    </row>
    <row r="210" spans="1:17" ht="14.4" customHeight="1" x14ac:dyDescent="0.3">
      <c r="A210" s="831" t="s">
        <v>566</v>
      </c>
      <c r="B210" s="832" t="s">
        <v>3516</v>
      </c>
      <c r="C210" s="832" t="s">
        <v>3575</v>
      </c>
      <c r="D210" s="832" t="s">
        <v>3756</v>
      </c>
      <c r="E210" s="832" t="s">
        <v>3627</v>
      </c>
      <c r="F210" s="849"/>
      <c r="G210" s="849"/>
      <c r="H210" s="849"/>
      <c r="I210" s="849"/>
      <c r="J210" s="849"/>
      <c r="K210" s="849"/>
      <c r="L210" s="849"/>
      <c r="M210" s="849"/>
      <c r="N210" s="849">
        <v>1</v>
      </c>
      <c r="O210" s="849">
        <v>6960</v>
      </c>
      <c r="P210" s="837"/>
      <c r="Q210" s="850">
        <v>6960</v>
      </c>
    </row>
    <row r="211" spans="1:17" ht="14.4" customHeight="1" x14ac:dyDescent="0.3">
      <c r="A211" s="831" t="s">
        <v>566</v>
      </c>
      <c r="B211" s="832" t="s">
        <v>3516</v>
      </c>
      <c r="C211" s="832" t="s">
        <v>3575</v>
      </c>
      <c r="D211" s="832" t="s">
        <v>3757</v>
      </c>
      <c r="E211" s="832" t="s">
        <v>3746</v>
      </c>
      <c r="F211" s="849"/>
      <c r="G211" s="849"/>
      <c r="H211" s="849"/>
      <c r="I211" s="849"/>
      <c r="J211" s="849">
        <v>16</v>
      </c>
      <c r="K211" s="849">
        <v>23289.919999999998</v>
      </c>
      <c r="L211" s="849">
        <v>1</v>
      </c>
      <c r="M211" s="849">
        <v>1455.62</v>
      </c>
      <c r="N211" s="849">
        <v>16</v>
      </c>
      <c r="O211" s="849">
        <v>23289.919999999998</v>
      </c>
      <c r="P211" s="837">
        <v>1</v>
      </c>
      <c r="Q211" s="850">
        <v>1455.62</v>
      </c>
    </row>
    <row r="212" spans="1:17" ht="14.4" customHeight="1" x14ac:dyDescent="0.3">
      <c r="A212" s="831" t="s">
        <v>566</v>
      </c>
      <c r="B212" s="832" t="s">
        <v>3516</v>
      </c>
      <c r="C212" s="832" t="s">
        <v>3575</v>
      </c>
      <c r="D212" s="832" t="s">
        <v>3758</v>
      </c>
      <c r="E212" s="832" t="s">
        <v>3759</v>
      </c>
      <c r="F212" s="849"/>
      <c r="G212" s="849"/>
      <c r="H212" s="849"/>
      <c r="I212" s="849"/>
      <c r="J212" s="849"/>
      <c r="K212" s="849"/>
      <c r="L212" s="849"/>
      <c r="M212" s="849"/>
      <c r="N212" s="849">
        <v>42</v>
      </c>
      <c r="O212" s="849">
        <v>97323.66</v>
      </c>
      <c r="P212" s="837"/>
      <c r="Q212" s="850">
        <v>2317.23</v>
      </c>
    </row>
    <row r="213" spans="1:17" ht="14.4" customHeight="1" x14ac:dyDescent="0.3">
      <c r="A213" s="831" t="s">
        <v>566</v>
      </c>
      <c r="B213" s="832" t="s">
        <v>3516</v>
      </c>
      <c r="C213" s="832" t="s">
        <v>3575</v>
      </c>
      <c r="D213" s="832" t="s">
        <v>3760</v>
      </c>
      <c r="E213" s="832" t="s">
        <v>3759</v>
      </c>
      <c r="F213" s="849"/>
      <c r="G213" s="849"/>
      <c r="H213" s="849"/>
      <c r="I213" s="849"/>
      <c r="J213" s="849"/>
      <c r="K213" s="849"/>
      <c r="L213" s="849"/>
      <c r="M213" s="849"/>
      <c r="N213" s="849">
        <v>13</v>
      </c>
      <c r="O213" s="849">
        <v>704900.43</v>
      </c>
      <c r="P213" s="837"/>
      <c r="Q213" s="850">
        <v>54223.11</v>
      </c>
    </row>
    <row r="214" spans="1:17" ht="14.4" customHeight="1" x14ac:dyDescent="0.3">
      <c r="A214" s="831" t="s">
        <v>566</v>
      </c>
      <c r="B214" s="832" t="s">
        <v>3516</v>
      </c>
      <c r="C214" s="832" t="s">
        <v>3575</v>
      </c>
      <c r="D214" s="832" t="s">
        <v>3761</v>
      </c>
      <c r="E214" s="832" t="s">
        <v>3762</v>
      </c>
      <c r="F214" s="849"/>
      <c r="G214" s="849"/>
      <c r="H214" s="849"/>
      <c r="I214" s="849"/>
      <c r="J214" s="849"/>
      <c r="K214" s="849"/>
      <c r="L214" s="849"/>
      <c r="M214" s="849"/>
      <c r="N214" s="849">
        <v>1</v>
      </c>
      <c r="O214" s="849">
        <v>290170.88</v>
      </c>
      <c r="P214" s="837"/>
      <c r="Q214" s="850">
        <v>290170.88</v>
      </c>
    </row>
    <row r="215" spans="1:17" ht="14.4" customHeight="1" x14ac:dyDescent="0.3">
      <c r="A215" s="831" t="s">
        <v>566</v>
      </c>
      <c r="B215" s="832" t="s">
        <v>3516</v>
      </c>
      <c r="C215" s="832" t="s">
        <v>3575</v>
      </c>
      <c r="D215" s="832" t="s">
        <v>3763</v>
      </c>
      <c r="E215" s="832" t="s">
        <v>3671</v>
      </c>
      <c r="F215" s="849">
        <v>6</v>
      </c>
      <c r="G215" s="849">
        <v>25712.159999999996</v>
      </c>
      <c r="H215" s="849"/>
      <c r="I215" s="849">
        <v>4285.3599999999997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566</v>
      </c>
      <c r="B216" s="832" t="s">
        <v>3516</v>
      </c>
      <c r="C216" s="832" t="s">
        <v>3575</v>
      </c>
      <c r="D216" s="832" t="s">
        <v>3764</v>
      </c>
      <c r="E216" s="832" t="s">
        <v>3671</v>
      </c>
      <c r="F216" s="849">
        <v>14</v>
      </c>
      <c r="G216" s="849">
        <v>44992.639999999999</v>
      </c>
      <c r="H216" s="849"/>
      <c r="I216" s="849">
        <v>3213.7599999999998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" customHeight="1" x14ac:dyDescent="0.3">
      <c r="A217" s="831" t="s">
        <v>566</v>
      </c>
      <c r="B217" s="832" t="s">
        <v>3516</v>
      </c>
      <c r="C217" s="832" t="s">
        <v>3575</v>
      </c>
      <c r="D217" s="832" t="s">
        <v>3765</v>
      </c>
      <c r="E217" s="832" t="s">
        <v>3671</v>
      </c>
      <c r="F217" s="849">
        <v>10</v>
      </c>
      <c r="G217" s="849">
        <v>33526.400000000001</v>
      </c>
      <c r="H217" s="849"/>
      <c r="I217" s="849">
        <v>3352.6400000000003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566</v>
      </c>
      <c r="B218" s="832" t="s">
        <v>3516</v>
      </c>
      <c r="C218" s="832" t="s">
        <v>3575</v>
      </c>
      <c r="D218" s="832" t="s">
        <v>3766</v>
      </c>
      <c r="E218" s="832" t="s">
        <v>3767</v>
      </c>
      <c r="F218" s="849"/>
      <c r="G218" s="849"/>
      <c r="H218" s="849"/>
      <c r="I218" s="849"/>
      <c r="J218" s="849">
        <v>6</v>
      </c>
      <c r="K218" s="849">
        <v>113136</v>
      </c>
      <c r="L218" s="849">
        <v>1</v>
      </c>
      <c r="M218" s="849">
        <v>18856</v>
      </c>
      <c r="N218" s="849"/>
      <c r="O218" s="849"/>
      <c r="P218" s="837"/>
      <c r="Q218" s="850"/>
    </row>
    <row r="219" spans="1:17" ht="14.4" customHeight="1" x14ac:dyDescent="0.3">
      <c r="A219" s="831" t="s">
        <v>566</v>
      </c>
      <c r="B219" s="832" t="s">
        <v>3516</v>
      </c>
      <c r="C219" s="832" t="s">
        <v>3575</v>
      </c>
      <c r="D219" s="832" t="s">
        <v>3768</v>
      </c>
      <c r="E219" s="832" t="s">
        <v>3769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35562.61</v>
      </c>
      <c r="P219" s="837"/>
      <c r="Q219" s="850">
        <v>35562.61</v>
      </c>
    </row>
    <row r="220" spans="1:17" ht="14.4" customHeight="1" x14ac:dyDescent="0.3">
      <c r="A220" s="831" t="s">
        <v>566</v>
      </c>
      <c r="B220" s="832" t="s">
        <v>3516</v>
      </c>
      <c r="C220" s="832" t="s">
        <v>3575</v>
      </c>
      <c r="D220" s="832" t="s">
        <v>3770</v>
      </c>
      <c r="E220" s="832" t="s">
        <v>3771</v>
      </c>
      <c r="F220" s="849">
        <v>8</v>
      </c>
      <c r="G220" s="849">
        <v>95954.4</v>
      </c>
      <c r="H220" s="849"/>
      <c r="I220" s="849">
        <v>11994.3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566</v>
      </c>
      <c r="B221" s="832" t="s">
        <v>3516</v>
      </c>
      <c r="C221" s="832" t="s">
        <v>3575</v>
      </c>
      <c r="D221" s="832" t="s">
        <v>3772</v>
      </c>
      <c r="E221" s="832" t="s">
        <v>3773</v>
      </c>
      <c r="F221" s="849"/>
      <c r="G221" s="849"/>
      <c r="H221" s="849"/>
      <c r="I221" s="849"/>
      <c r="J221" s="849"/>
      <c r="K221" s="849"/>
      <c r="L221" s="849"/>
      <c r="M221" s="849"/>
      <c r="N221" s="849">
        <v>7</v>
      </c>
      <c r="O221" s="849">
        <v>45246.6</v>
      </c>
      <c r="P221" s="837"/>
      <c r="Q221" s="850">
        <v>6463.8</v>
      </c>
    </row>
    <row r="222" spans="1:17" ht="14.4" customHeight="1" x14ac:dyDescent="0.3">
      <c r="A222" s="831" t="s">
        <v>566</v>
      </c>
      <c r="B222" s="832" t="s">
        <v>3516</v>
      </c>
      <c r="C222" s="832" t="s">
        <v>3575</v>
      </c>
      <c r="D222" s="832" t="s">
        <v>3774</v>
      </c>
      <c r="E222" s="832" t="s">
        <v>3773</v>
      </c>
      <c r="F222" s="849"/>
      <c r="G222" s="849"/>
      <c r="H222" s="849"/>
      <c r="I222" s="849"/>
      <c r="J222" s="849"/>
      <c r="K222" s="849"/>
      <c r="L222" s="849"/>
      <c r="M222" s="849"/>
      <c r="N222" s="849">
        <v>7</v>
      </c>
      <c r="O222" s="849">
        <v>7457.66</v>
      </c>
      <c r="P222" s="837"/>
      <c r="Q222" s="850">
        <v>1065.3799999999999</v>
      </c>
    </row>
    <row r="223" spans="1:17" ht="14.4" customHeight="1" x14ac:dyDescent="0.3">
      <c r="A223" s="831" t="s">
        <v>566</v>
      </c>
      <c r="B223" s="832" t="s">
        <v>3516</v>
      </c>
      <c r="C223" s="832" t="s">
        <v>3575</v>
      </c>
      <c r="D223" s="832" t="s">
        <v>3775</v>
      </c>
      <c r="E223" s="832" t="s">
        <v>3773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1250.8900000000001</v>
      </c>
      <c r="P223" s="837"/>
      <c r="Q223" s="850">
        <v>1250.8900000000001</v>
      </c>
    </row>
    <row r="224" spans="1:17" ht="14.4" customHeight="1" x14ac:dyDescent="0.3">
      <c r="A224" s="831" t="s">
        <v>566</v>
      </c>
      <c r="B224" s="832" t="s">
        <v>3516</v>
      </c>
      <c r="C224" s="832" t="s">
        <v>3575</v>
      </c>
      <c r="D224" s="832" t="s">
        <v>3776</v>
      </c>
      <c r="E224" s="832" t="s">
        <v>3777</v>
      </c>
      <c r="F224" s="849">
        <v>10</v>
      </c>
      <c r="G224" s="849">
        <v>63700</v>
      </c>
      <c r="H224" s="849"/>
      <c r="I224" s="849">
        <v>6370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566</v>
      </c>
      <c r="B225" s="832" t="s">
        <v>3516</v>
      </c>
      <c r="C225" s="832" t="s">
        <v>3575</v>
      </c>
      <c r="D225" s="832" t="s">
        <v>3778</v>
      </c>
      <c r="E225" s="832" t="s">
        <v>3777</v>
      </c>
      <c r="F225" s="849">
        <v>16</v>
      </c>
      <c r="G225" s="849">
        <v>163555.20000000001</v>
      </c>
      <c r="H225" s="849"/>
      <c r="I225" s="849">
        <v>10222.200000000001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" customHeight="1" x14ac:dyDescent="0.3">
      <c r="A226" s="831" t="s">
        <v>566</v>
      </c>
      <c r="B226" s="832" t="s">
        <v>3516</v>
      </c>
      <c r="C226" s="832" t="s">
        <v>3575</v>
      </c>
      <c r="D226" s="832" t="s">
        <v>3779</v>
      </c>
      <c r="E226" s="832" t="s">
        <v>3780</v>
      </c>
      <c r="F226" s="849">
        <v>2</v>
      </c>
      <c r="G226" s="849">
        <v>36057.42</v>
      </c>
      <c r="H226" s="849"/>
      <c r="I226" s="849">
        <v>18028.71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566</v>
      </c>
      <c r="B227" s="832" t="s">
        <v>3516</v>
      </c>
      <c r="C227" s="832" t="s">
        <v>3575</v>
      </c>
      <c r="D227" s="832" t="s">
        <v>3781</v>
      </c>
      <c r="E227" s="832" t="s">
        <v>3782</v>
      </c>
      <c r="F227" s="849"/>
      <c r="G227" s="849"/>
      <c r="H227" s="849"/>
      <c r="I227" s="849"/>
      <c r="J227" s="849">
        <v>1</v>
      </c>
      <c r="K227" s="849">
        <v>499134.49</v>
      </c>
      <c r="L227" s="849">
        <v>1</v>
      </c>
      <c r="M227" s="849">
        <v>499134.49</v>
      </c>
      <c r="N227" s="849">
        <v>1</v>
      </c>
      <c r="O227" s="849">
        <v>466318.77</v>
      </c>
      <c r="P227" s="837">
        <v>0.93425475366368693</v>
      </c>
      <c r="Q227" s="850">
        <v>466318.77</v>
      </c>
    </row>
    <row r="228" spans="1:17" ht="14.4" customHeight="1" x14ac:dyDescent="0.3">
      <c r="A228" s="831" t="s">
        <v>566</v>
      </c>
      <c r="B228" s="832" t="s">
        <v>3516</v>
      </c>
      <c r="C228" s="832" t="s">
        <v>3575</v>
      </c>
      <c r="D228" s="832" t="s">
        <v>3783</v>
      </c>
      <c r="E228" s="832" t="s">
        <v>3784</v>
      </c>
      <c r="F228" s="849">
        <v>2</v>
      </c>
      <c r="G228" s="849">
        <v>2958.56</v>
      </c>
      <c r="H228" s="849"/>
      <c r="I228" s="849">
        <v>1479.28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566</v>
      </c>
      <c r="B229" s="832" t="s">
        <v>3516</v>
      </c>
      <c r="C229" s="832" t="s">
        <v>3575</v>
      </c>
      <c r="D229" s="832" t="s">
        <v>3785</v>
      </c>
      <c r="E229" s="832" t="s">
        <v>3786</v>
      </c>
      <c r="F229" s="849">
        <v>16</v>
      </c>
      <c r="G229" s="849">
        <v>104992</v>
      </c>
      <c r="H229" s="849"/>
      <c r="I229" s="849">
        <v>6562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566</v>
      </c>
      <c r="B230" s="832" t="s">
        <v>3516</v>
      </c>
      <c r="C230" s="832" t="s">
        <v>3575</v>
      </c>
      <c r="D230" s="832" t="s">
        <v>3787</v>
      </c>
      <c r="E230" s="832" t="s">
        <v>3788</v>
      </c>
      <c r="F230" s="849">
        <v>2</v>
      </c>
      <c r="G230" s="849">
        <v>49280.4</v>
      </c>
      <c r="H230" s="849">
        <v>2</v>
      </c>
      <c r="I230" s="849">
        <v>24640.2</v>
      </c>
      <c r="J230" s="849">
        <v>1</v>
      </c>
      <c r="K230" s="849">
        <v>24640.2</v>
      </c>
      <c r="L230" s="849">
        <v>1</v>
      </c>
      <c r="M230" s="849">
        <v>24640.2</v>
      </c>
      <c r="N230" s="849"/>
      <c r="O230" s="849"/>
      <c r="P230" s="837"/>
      <c r="Q230" s="850"/>
    </row>
    <row r="231" spans="1:17" ht="14.4" customHeight="1" x14ac:dyDescent="0.3">
      <c r="A231" s="831" t="s">
        <v>566</v>
      </c>
      <c r="B231" s="832" t="s">
        <v>3516</v>
      </c>
      <c r="C231" s="832" t="s">
        <v>3379</v>
      </c>
      <c r="D231" s="832" t="s">
        <v>3789</v>
      </c>
      <c r="E231" s="832" t="s">
        <v>3790</v>
      </c>
      <c r="F231" s="849">
        <v>29</v>
      </c>
      <c r="G231" s="849">
        <v>8584</v>
      </c>
      <c r="H231" s="849">
        <v>1.0324753427952851</v>
      </c>
      <c r="I231" s="849">
        <v>296</v>
      </c>
      <c r="J231" s="849">
        <v>28</v>
      </c>
      <c r="K231" s="849">
        <v>8314</v>
      </c>
      <c r="L231" s="849">
        <v>1</v>
      </c>
      <c r="M231" s="849">
        <v>296.92857142857144</v>
      </c>
      <c r="N231" s="849">
        <v>18</v>
      </c>
      <c r="O231" s="849">
        <v>5346</v>
      </c>
      <c r="P231" s="837">
        <v>0.64301178734664421</v>
      </c>
      <c r="Q231" s="850">
        <v>297</v>
      </c>
    </row>
    <row r="232" spans="1:17" ht="14.4" customHeight="1" x14ac:dyDescent="0.3">
      <c r="A232" s="831" t="s">
        <v>566</v>
      </c>
      <c r="B232" s="832" t="s">
        <v>3516</v>
      </c>
      <c r="C232" s="832" t="s">
        <v>3379</v>
      </c>
      <c r="D232" s="832" t="s">
        <v>3791</v>
      </c>
      <c r="E232" s="832" t="s">
        <v>3792</v>
      </c>
      <c r="F232" s="849">
        <v>1</v>
      </c>
      <c r="G232" s="849">
        <v>8684</v>
      </c>
      <c r="H232" s="849"/>
      <c r="I232" s="849">
        <v>8684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566</v>
      </c>
      <c r="B233" s="832" t="s">
        <v>3516</v>
      </c>
      <c r="C233" s="832" t="s">
        <v>3379</v>
      </c>
      <c r="D233" s="832" t="s">
        <v>3791</v>
      </c>
      <c r="E233" s="832" t="s">
        <v>3793</v>
      </c>
      <c r="F233" s="849"/>
      <c r="G233" s="849"/>
      <c r="H233" s="849"/>
      <c r="I233" s="849"/>
      <c r="J233" s="849">
        <v>1</v>
      </c>
      <c r="K233" s="849">
        <v>8689</v>
      </c>
      <c r="L233" s="849">
        <v>1</v>
      </c>
      <c r="M233" s="849">
        <v>8689</v>
      </c>
      <c r="N233" s="849">
        <v>1</v>
      </c>
      <c r="O233" s="849">
        <v>8704</v>
      </c>
      <c r="P233" s="837">
        <v>1.001726320635286</v>
      </c>
      <c r="Q233" s="850">
        <v>8704</v>
      </c>
    </row>
    <row r="234" spans="1:17" ht="14.4" customHeight="1" x14ac:dyDescent="0.3">
      <c r="A234" s="831" t="s">
        <v>566</v>
      </c>
      <c r="B234" s="832" t="s">
        <v>3516</v>
      </c>
      <c r="C234" s="832" t="s">
        <v>3379</v>
      </c>
      <c r="D234" s="832" t="s">
        <v>3794</v>
      </c>
      <c r="E234" s="832" t="s">
        <v>3795</v>
      </c>
      <c r="F234" s="849">
        <v>40</v>
      </c>
      <c r="G234" s="849">
        <v>228000</v>
      </c>
      <c r="H234" s="849">
        <v>2.1035150844173818</v>
      </c>
      <c r="I234" s="849">
        <v>5700</v>
      </c>
      <c r="J234" s="849">
        <v>19</v>
      </c>
      <c r="K234" s="849">
        <v>108390</v>
      </c>
      <c r="L234" s="849">
        <v>1</v>
      </c>
      <c r="M234" s="849">
        <v>5704.7368421052633</v>
      </c>
      <c r="N234" s="849">
        <v>26</v>
      </c>
      <c r="O234" s="849">
        <v>148720</v>
      </c>
      <c r="P234" s="837">
        <v>1.3720822954147061</v>
      </c>
      <c r="Q234" s="850">
        <v>5720</v>
      </c>
    </row>
    <row r="235" spans="1:17" ht="14.4" customHeight="1" x14ac:dyDescent="0.3">
      <c r="A235" s="831" t="s">
        <v>566</v>
      </c>
      <c r="B235" s="832" t="s">
        <v>3516</v>
      </c>
      <c r="C235" s="832" t="s">
        <v>3379</v>
      </c>
      <c r="D235" s="832" t="s">
        <v>3794</v>
      </c>
      <c r="E235" s="832" t="s">
        <v>3796</v>
      </c>
      <c r="F235" s="849">
        <v>2</v>
      </c>
      <c r="G235" s="849">
        <v>11400</v>
      </c>
      <c r="H235" s="849">
        <v>1.9982471516213847</v>
      </c>
      <c r="I235" s="849">
        <v>5700</v>
      </c>
      <c r="J235" s="849">
        <v>1</v>
      </c>
      <c r="K235" s="849">
        <v>5705</v>
      </c>
      <c r="L235" s="849">
        <v>1</v>
      </c>
      <c r="M235" s="849">
        <v>5705</v>
      </c>
      <c r="N235" s="849"/>
      <c r="O235" s="849"/>
      <c r="P235" s="837"/>
      <c r="Q235" s="850"/>
    </row>
    <row r="236" spans="1:17" ht="14.4" customHeight="1" x14ac:dyDescent="0.3">
      <c r="A236" s="831" t="s">
        <v>566</v>
      </c>
      <c r="B236" s="832" t="s">
        <v>3516</v>
      </c>
      <c r="C236" s="832" t="s">
        <v>3379</v>
      </c>
      <c r="D236" s="832" t="s">
        <v>3797</v>
      </c>
      <c r="E236" s="832" t="s">
        <v>3798</v>
      </c>
      <c r="F236" s="849">
        <v>2</v>
      </c>
      <c r="G236" s="849">
        <v>23614</v>
      </c>
      <c r="H236" s="849">
        <v>1.9986457892509522</v>
      </c>
      <c r="I236" s="849">
        <v>11807</v>
      </c>
      <c r="J236" s="849">
        <v>1</v>
      </c>
      <c r="K236" s="849">
        <v>11815</v>
      </c>
      <c r="L236" s="849">
        <v>1</v>
      </c>
      <c r="M236" s="849">
        <v>11815</v>
      </c>
      <c r="N236" s="849">
        <v>5</v>
      </c>
      <c r="O236" s="849">
        <v>59163</v>
      </c>
      <c r="P236" s="837">
        <v>5.0074481591197628</v>
      </c>
      <c r="Q236" s="850">
        <v>11832.6</v>
      </c>
    </row>
    <row r="237" spans="1:17" ht="14.4" customHeight="1" x14ac:dyDescent="0.3">
      <c r="A237" s="831" t="s">
        <v>566</v>
      </c>
      <c r="B237" s="832" t="s">
        <v>3516</v>
      </c>
      <c r="C237" s="832" t="s">
        <v>3379</v>
      </c>
      <c r="D237" s="832" t="s">
        <v>3797</v>
      </c>
      <c r="E237" s="832" t="s">
        <v>3799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11837</v>
      </c>
      <c r="P237" s="837"/>
      <c r="Q237" s="850">
        <v>11837</v>
      </c>
    </row>
    <row r="238" spans="1:17" ht="14.4" customHeight="1" x14ac:dyDescent="0.3">
      <c r="A238" s="831" t="s">
        <v>566</v>
      </c>
      <c r="B238" s="832" t="s">
        <v>3516</v>
      </c>
      <c r="C238" s="832" t="s">
        <v>3379</v>
      </c>
      <c r="D238" s="832" t="s">
        <v>3800</v>
      </c>
      <c r="E238" s="832" t="s">
        <v>3801</v>
      </c>
      <c r="F238" s="849">
        <v>1</v>
      </c>
      <c r="G238" s="849">
        <v>11290</v>
      </c>
      <c r="H238" s="849"/>
      <c r="I238" s="849">
        <v>11290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566</v>
      </c>
      <c r="B239" s="832" t="s">
        <v>3516</v>
      </c>
      <c r="C239" s="832" t="s">
        <v>3379</v>
      </c>
      <c r="D239" s="832" t="s">
        <v>3802</v>
      </c>
      <c r="E239" s="832" t="s">
        <v>3803</v>
      </c>
      <c r="F239" s="849"/>
      <c r="G239" s="849"/>
      <c r="H239" s="849"/>
      <c r="I239" s="849"/>
      <c r="J239" s="849"/>
      <c r="K239" s="849"/>
      <c r="L239" s="849"/>
      <c r="M239" s="849"/>
      <c r="N239" s="849">
        <v>2</v>
      </c>
      <c r="O239" s="849">
        <v>22370</v>
      </c>
      <c r="P239" s="837"/>
      <c r="Q239" s="850">
        <v>11185</v>
      </c>
    </row>
    <row r="240" spans="1:17" ht="14.4" customHeight="1" x14ac:dyDescent="0.3">
      <c r="A240" s="831" t="s">
        <v>566</v>
      </c>
      <c r="B240" s="832" t="s">
        <v>3516</v>
      </c>
      <c r="C240" s="832" t="s">
        <v>3379</v>
      </c>
      <c r="D240" s="832" t="s">
        <v>3804</v>
      </c>
      <c r="E240" s="832" t="s">
        <v>3805</v>
      </c>
      <c r="F240" s="849">
        <v>53</v>
      </c>
      <c r="G240" s="849">
        <v>124282</v>
      </c>
      <c r="H240" s="849">
        <v>1.4703230920297656</v>
      </c>
      <c r="I240" s="849">
        <v>2344.9433962264152</v>
      </c>
      <c r="J240" s="849">
        <v>36</v>
      </c>
      <c r="K240" s="849">
        <v>84527</v>
      </c>
      <c r="L240" s="849">
        <v>1</v>
      </c>
      <c r="M240" s="849">
        <v>2347.9722222222222</v>
      </c>
      <c r="N240" s="849">
        <v>37</v>
      </c>
      <c r="O240" s="849">
        <v>87061</v>
      </c>
      <c r="P240" s="837">
        <v>1.0299785867237687</v>
      </c>
      <c r="Q240" s="850">
        <v>2353</v>
      </c>
    </row>
    <row r="241" spans="1:17" ht="14.4" customHeight="1" x14ac:dyDescent="0.3">
      <c r="A241" s="831" t="s">
        <v>566</v>
      </c>
      <c r="B241" s="832" t="s">
        <v>3516</v>
      </c>
      <c r="C241" s="832" t="s">
        <v>3379</v>
      </c>
      <c r="D241" s="832" t="s">
        <v>3806</v>
      </c>
      <c r="E241" s="832" t="s">
        <v>3807</v>
      </c>
      <c r="F241" s="849">
        <v>9</v>
      </c>
      <c r="G241" s="849">
        <v>47124</v>
      </c>
      <c r="H241" s="849">
        <v>0.69204335183716625</v>
      </c>
      <c r="I241" s="849">
        <v>5236</v>
      </c>
      <c r="J241" s="849">
        <v>13</v>
      </c>
      <c r="K241" s="849">
        <v>68094</v>
      </c>
      <c r="L241" s="849">
        <v>1</v>
      </c>
      <c r="M241" s="849">
        <v>5238</v>
      </c>
      <c r="N241" s="849">
        <v>22</v>
      </c>
      <c r="O241" s="849">
        <v>115341</v>
      </c>
      <c r="P241" s="837">
        <v>1.6938496783857608</v>
      </c>
      <c r="Q241" s="850">
        <v>5242.772727272727</v>
      </c>
    </row>
    <row r="242" spans="1:17" ht="14.4" customHeight="1" x14ac:dyDescent="0.3">
      <c r="A242" s="831" t="s">
        <v>566</v>
      </c>
      <c r="B242" s="832" t="s">
        <v>3516</v>
      </c>
      <c r="C242" s="832" t="s">
        <v>3379</v>
      </c>
      <c r="D242" s="832" t="s">
        <v>3806</v>
      </c>
      <c r="E242" s="832" t="s">
        <v>3808</v>
      </c>
      <c r="F242" s="849">
        <v>2</v>
      </c>
      <c r="G242" s="849">
        <v>10472</v>
      </c>
      <c r="H242" s="849"/>
      <c r="I242" s="849">
        <v>5236</v>
      </c>
      <c r="J242" s="849"/>
      <c r="K242" s="849"/>
      <c r="L242" s="849"/>
      <c r="M242" s="849"/>
      <c r="N242" s="849">
        <v>1</v>
      </c>
      <c r="O242" s="849">
        <v>5243</v>
      </c>
      <c r="P242" s="837"/>
      <c r="Q242" s="850">
        <v>5243</v>
      </c>
    </row>
    <row r="243" spans="1:17" ht="14.4" customHeight="1" x14ac:dyDescent="0.3">
      <c r="A243" s="831" t="s">
        <v>566</v>
      </c>
      <c r="B243" s="832" t="s">
        <v>3516</v>
      </c>
      <c r="C243" s="832" t="s">
        <v>3379</v>
      </c>
      <c r="D243" s="832" t="s">
        <v>3809</v>
      </c>
      <c r="E243" s="832" t="s">
        <v>3810</v>
      </c>
      <c r="F243" s="849">
        <v>3</v>
      </c>
      <c r="G243" s="849">
        <v>58557</v>
      </c>
      <c r="H243" s="849">
        <v>1.4989248963292889</v>
      </c>
      <c r="I243" s="849">
        <v>19519</v>
      </c>
      <c r="J243" s="849">
        <v>2</v>
      </c>
      <c r="K243" s="849">
        <v>39066</v>
      </c>
      <c r="L243" s="849">
        <v>1</v>
      </c>
      <c r="M243" s="849">
        <v>19533</v>
      </c>
      <c r="N243" s="849"/>
      <c r="O243" s="849"/>
      <c r="P243" s="837"/>
      <c r="Q243" s="850"/>
    </row>
    <row r="244" spans="1:17" ht="14.4" customHeight="1" x14ac:dyDescent="0.3">
      <c r="A244" s="831" t="s">
        <v>566</v>
      </c>
      <c r="B244" s="832" t="s">
        <v>3516</v>
      </c>
      <c r="C244" s="832" t="s">
        <v>3379</v>
      </c>
      <c r="D244" s="832" t="s">
        <v>3811</v>
      </c>
      <c r="E244" s="832" t="s">
        <v>3812</v>
      </c>
      <c r="F244" s="849">
        <v>1</v>
      </c>
      <c r="G244" s="849">
        <v>13023</v>
      </c>
      <c r="H244" s="849"/>
      <c r="I244" s="849">
        <v>13023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" customHeight="1" x14ac:dyDescent="0.3">
      <c r="A245" s="831" t="s">
        <v>566</v>
      </c>
      <c r="B245" s="832" t="s">
        <v>3516</v>
      </c>
      <c r="C245" s="832" t="s">
        <v>3379</v>
      </c>
      <c r="D245" s="832" t="s">
        <v>3813</v>
      </c>
      <c r="E245" s="832" t="s">
        <v>3814</v>
      </c>
      <c r="F245" s="849">
        <v>1</v>
      </c>
      <c r="G245" s="849">
        <v>4101</v>
      </c>
      <c r="H245" s="849">
        <v>0.99902557856272833</v>
      </c>
      <c r="I245" s="849">
        <v>4101</v>
      </c>
      <c r="J245" s="849">
        <v>1</v>
      </c>
      <c r="K245" s="849">
        <v>4105</v>
      </c>
      <c r="L245" s="849">
        <v>1</v>
      </c>
      <c r="M245" s="849">
        <v>4105</v>
      </c>
      <c r="N245" s="849">
        <v>1</v>
      </c>
      <c r="O245" s="849">
        <v>4114</v>
      </c>
      <c r="P245" s="837">
        <v>1.0021924482338611</v>
      </c>
      <c r="Q245" s="850">
        <v>4114</v>
      </c>
    </row>
    <row r="246" spans="1:17" ht="14.4" customHeight="1" x14ac:dyDescent="0.3">
      <c r="A246" s="831" t="s">
        <v>566</v>
      </c>
      <c r="B246" s="832" t="s">
        <v>3516</v>
      </c>
      <c r="C246" s="832" t="s">
        <v>3379</v>
      </c>
      <c r="D246" s="832" t="s">
        <v>3813</v>
      </c>
      <c r="E246" s="832" t="s">
        <v>3815</v>
      </c>
      <c r="F246" s="849"/>
      <c r="G246" s="849"/>
      <c r="H246" s="849"/>
      <c r="I246" s="849"/>
      <c r="J246" s="849"/>
      <c r="K246" s="849"/>
      <c r="L246" s="849"/>
      <c r="M246" s="849"/>
      <c r="N246" s="849">
        <v>2</v>
      </c>
      <c r="O246" s="849">
        <v>8228</v>
      </c>
      <c r="P246" s="837"/>
      <c r="Q246" s="850">
        <v>4114</v>
      </c>
    </row>
    <row r="247" spans="1:17" ht="14.4" customHeight="1" x14ac:dyDescent="0.3">
      <c r="A247" s="831" t="s">
        <v>566</v>
      </c>
      <c r="B247" s="832" t="s">
        <v>3516</v>
      </c>
      <c r="C247" s="832" t="s">
        <v>3379</v>
      </c>
      <c r="D247" s="832" t="s">
        <v>3816</v>
      </c>
      <c r="E247" s="832" t="s">
        <v>3817</v>
      </c>
      <c r="F247" s="849">
        <v>2</v>
      </c>
      <c r="G247" s="849">
        <v>29750</v>
      </c>
      <c r="H247" s="849">
        <v>1.9982536270822138</v>
      </c>
      <c r="I247" s="849">
        <v>14875</v>
      </c>
      <c r="J247" s="849">
        <v>1</v>
      </c>
      <c r="K247" s="849">
        <v>14888</v>
      </c>
      <c r="L247" s="849">
        <v>1</v>
      </c>
      <c r="M247" s="849">
        <v>14888</v>
      </c>
      <c r="N247" s="849"/>
      <c r="O247" s="849"/>
      <c r="P247" s="837"/>
      <c r="Q247" s="850"/>
    </row>
    <row r="248" spans="1:17" ht="14.4" customHeight="1" x14ac:dyDescent="0.3">
      <c r="A248" s="831" t="s">
        <v>566</v>
      </c>
      <c r="B248" s="832" t="s">
        <v>3516</v>
      </c>
      <c r="C248" s="832" t="s">
        <v>3379</v>
      </c>
      <c r="D248" s="832" t="s">
        <v>3818</v>
      </c>
      <c r="E248" s="832" t="s">
        <v>3819</v>
      </c>
      <c r="F248" s="849">
        <v>36</v>
      </c>
      <c r="G248" s="849">
        <v>91800</v>
      </c>
      <c r="H248" s="849">
        <v>1.4976507439310884</v>
      </c>
      <c r="I248" s="849">
        <v>2550</v>
      </c>
      <c r="J248" s="849">
        <v>24</v>
      </c>
      <c r="K248" s="849">
        <v>61296</v>
      </c>
      <c r="L248" s="849">
        <v>1</v>
      </c>
      <c r="M248" s="849">
        <v>2554</v>
      </c>
      <c r="N248" s="849">
        <v>21</v>
      </c>
      <c r="O248" s="849">
        <v>53823</v>
      </c>
      <c r="P248" s="837">
        <v>0.87808339859044637</v>
      </c>
      <c r="Q248" s="850">
        <v>2563</v>
      </c>
    </row>
    <row r="249" spans="1:17" ht="14.4" customHeight="1" x14ac:dyDescent="0.3">
      <c r="A249" s="831" t="s">
        <v>566</v>
      </c>
      <c r="B249" s="832" t="s">
        <v>3516</v>
      </c>
      <c r="C249" s="832" t="s">
        <v>3379</v>
      </c>
      <c r="D249" s="832" t="s">
        <v>3818</v>
      </c>
      <c r="E249" s="832" t="s">
        <v>3820</v>
      </c>
      <c r="F249" s="849">
        <v>1</v>
      </c>
      <c r="G249" s="849">
        <v>2550</v>
      </c>
      <c r="H249" s="849"/>
      <c r="I249" s="849">
        <v>2550</v>
      </c>
      <c r="J249" s="849"/>
      <c r="K249" s="849"/>
      <c r="L249" s="849"/>
      <c r="M249" s="849"/>
      <c r="N249" s="849">
        <v>5</v>
      </c>
      <c r="O249" s="849">
        <v>12815</v>
      </c>
      <c r="P249" s="837"/>
      <c r="Q249" s="850">
        <v>2563</v>
      </c>
    </row>
    <row r="250" spans="1:17" ht="14.4" customHeight="1" x14ac:dyDescent="0.3">
      <c r="A250" s="831" t="s">
        <v>566</v>
      </c>
      <c r="B250" s="832" t="s">
        <v>3516</v>
      </c>
      <c r="C250" s="832" t="s">
        <v>3379</v>
      </c>
      <c r="D250" s="832" t="s">
        <v>3821</v>
      </c>
      <c r="E250" s="832" t="s">
        <v>3822</v>
      </c>
      <c r="F250" s="849">
        <v>1</v>
      </c>
      <c r="G250" s="849">
        <v>5988</v>
      </c>
      <c r="H250" s="849">
        <v>0.99899899899899902</v>
      </c>
      <c r="I250" s="849">
        <v>5988</v>
      </c>
      <c r="J250" s="849">
        <v>1</v>
      </c>
      <c r="K250" s="849">
        <v>5994</v>
      </c>
      <c r="L250" s="849">
        <v>1</v>
      </c>
      <c r="M250" s="849">
        <v>5994</v>
      </c>
      <c r="N250" s="849"/>
      <c r="O250" s="849"/>
      <c r="P250" s="837"/>
      <c r="Q250" s="850"/>
    </row>
    <row r="251" spans="1:17" ht="14.4" customHeight="1" x14ac:dyDescent="0.3">
      <c r="A251" s="831" t="s">
        <v>566</v>
      </c>
      <c r="B251" s="832" t="s">
        <v>3516</v>
      </c>
      <c r="C251" s="832" t="s">
        <v>3379</v>
      </c>
      <c r="D251" s="832" t="s">
        <v>3823</v>
      </c>
      <c r="E251" s="832" t="s">
        <v>3824</v>
      </c>
      <c r="F251" s="849">
        <v>2099</v>
      </c>
      <c r="G251" s="849">
        <v>365226</v>
      </c>
      <c r="H251" s="849">
        <v>0.90396210163652024</v>
      </c>
      <c r="I251" s="849">
        <v>174</v>
      </c>
      <c r="J251" s="849">
        <v>2322</v>
      </c>
      <c r="K251" s="849">
        <v>404028</v>
      </c>
      <c r="L251" s="849">
        <v>1</v>
      </c>
      <c r="M251" s="849">
        <v>174</v>
      </c>
      <c r="N251" s="849">
        <v>2087</v>
      </c>
      <c r="O251" s="849">
        <v>365213</v>
      </c>
      <c r="P251" s="837">
        <v>0.90392992564871744</v>
      </c>
      <c r="Q251" s="850">
        <v>174.99425011978917</v>
      </c>
    </row>
    <row r="252" spans="1:17" ht="14.4" customHeight="1" x14ac:dyDescent="0.3">
      <c r="A252" s="831" t="s">
        <v>566</v>
      </c>
      <c r="B252" s="832" t="s">
        <v>3516</v>
      </c>
      <c r="C252" s="832" t="s">
        <v>3379</v>
      </c>
      <c r="D252" s="832" t="s">
        <v>3823</v>
      </c>
      <c r="E252" s="832" t="s">
        <v>3825</v>
      </c>
      <c r="F252" s="849"/>
      <c r="G252" s="849"/>
      <c r="H252" s="849"/>
      <c r="I252" s="849"/>
      <c r="J252" s="849"/>
      <c r="K252" s="849"/>
      <c r="L252" s="849"/>
      <c r="M252" s="849"/>
      <c r="N252" s="849">
        <v>23</v>
      </c>
      <c r="O252" s="849">
        <v>4025</v>
      </c>
      <c r="P252" s="837"/>
      <c r="Q252" s="850">
        <v>175</v>
      </c>
    </row>
    <row r="253" spans="1:17" ht="14.4" customHeight="1" x14ac:dyDescent="0.3">
      <c r="A253" s="831" t="s">
        <v>566</v>
      </c>
      <c r="B253" s="832" t="s">
        <v>3516</v>
      </c>
      <c r="C253" s="832" t="s">
        <v>3379</v>
      </c>
      <c r="D253" s="832" t="s">
        <v>3826</v>
      </c>
      <c r="E253" s="832" t="s">
        <v>3827</v>
      </c>
      <c r="F253" s="849">
        <v>5</v>
      </c>
      <c r="G253" s="849">
        <v>7490</v>
      </c>
      <c r="H253" s="849">
        <v>0.83277740716032911</v>
      </c>
      <c r="I253" s="849">
        <v>1498</v>
      </c>
      <c r="J253" s="849">
        <v>6</v>
      </c>
      <c r="K253" s="849">
        <v>8994</v>
      </c>
      <c r="L253" s="849">
        <v>1</v>
      </c>
      <c r="M253" s="849">
        <v>1499</v>
      </c>
      <c r="N253" s="849">
        <v>9</v>
      </c>
      <c r="O253" s="849">
        <v>13518</v>
      </c>
      <c r="P253" s="837">
        <v>1.5030020013342229</v>
      </c>
      <c r="Q253" s="850">
        <v>1502</v>
      </c>
    </row>
    <row r="254" spans="1:17" ht="14.4" customHeight="1" x14ac:dyDescent="0.3">
      <c r="A254" s="831" t="s">
        <v>566</v>
      </c>
      <c r="B254" s="832" t="s">
        <v>3516</v>
      </c>
      <c r="C254" s="832" t="s">
        <v>3379</v>
      </c>
      <c r="D254" s="832" t="s">
        <v>3826</v>
      </c>
      <c r="E254" s="832" t="s">
        <v>3828</v>
      </c>
      <c r="F254" s="849">
        <v>1</v>
      </c>
      <c r="G254" s="849">
        <v>1498</v>
      </c>
      <c r="H254" s="849"/>
      <c r="I254" s="849">
        <v>1498</v>
      </c>
      <c r="J254" s="849"/>
      <c r="K254" s="849"/>
      <c r="L254" s="849"/>
      <c r="M254" s="849"/>
      <c r="N254" s="849">
        <v>1</v>
      </c>
      <c r="O254" s="849">
        <v>1502</v>
      </c>
      <c r="P254" s="837"/>
      <c r="Q254" s="850">
        <v>1502</v>
      </c>
    </row>
    <row r="255" spans="1:17" ht="14.4" customHeight="1" x14ac:dyDescent="0.3">
      <c r="A255" s="831" t="s">
        <v>566</v>
      </c>
      <c r="B255" s="832" t="s">
        <v>3516</v>
      </c>
      <c r="C255" s="832" t="s">
        <v>3379</v>
      </c>
      <c r="D255" s="832" t="s">
        <v>3829</v>
      </c>
      <c r="E255" s="832" t="s">
        <v>3830</v>
      </c>
      <c r="F255" s="849">
        <v>38</v>
      </c>
      <c r="G255" s="849">
        <v>212838</v>
      </c>
      <c r="H255" s="849">
        <v>1.9983100019716644</v>
      </c>
      <c r="I255" s="849">
        <v>5601</v>
      </c>
      <c r="J255" s="849">
        <v>19</v>
      </c>
      <c r="K255" s="849">
        <v>106509</v>
      </c>
      <c r="L255" s="849">
        <v>1</v>
      </c>
      <c r="M255" s="849">
        <v>5605.7368421052633</v>
      </c>
      <c r="N255" s="849">
        <v>25</v>
      </c>
      <c r="O255" s="849">
        <v>140525</v>
      </c>
      <c r="P255" s="837">
        <v>1.3193720718436939</v>
      </c>
      <c r="Q255" s="850">
        <v>5621</v>
      </c>
    </row>
    <row r="256" spans="1:17" ht="14.4" customHeight="1" x14ac:dyDescent="0.3">
      <c r="A256" s="831" t="s">
        <v>566</v>
      </c>
      <c r="B256" s="832" t="s">
        <v>3516</v>
      </c>
      <c r="C256" s="832" t="s">
        <v>3379</v>
      </c>
      <c r="D256" s="832" t="s">
        <v>3831</v>
      </c>
      <c r="E256" s="832" t="s">
        <v>3832</v>
      </c>
      <c r="F256" s="849">
        <v>605</v>
      </c>
      <c r="G256" s="849">
        <v>2308426</v>
      </c>
      <c r="H256" s="849">
        <v>0.81357546246824541</v>
      </c>
      <c r="I256" s="849">
        <v>3815.580165289256</v>
      </c>
      <c r="J256" s="849">
        <v>742</v>
      </c>
      <c r="K256" s="849">
        <v>2837384</v>
      </c>
      <c r="L256" s="849">
        <v>1</v>
      </c>
      <c r="M256" s="849">
        <v>3823.967654986523</v>
      </c>
      <c r="N256" s="849">
        <v>787</v>
      </c>
      <c r="O256" s="849">
        <v>3016553</v>
      </c>
      <c r="P256" s="837">
        <v>1.063145841380652</v>
      </c>
      <c r="Q256" s="850">
        <v>3832.9771283354512</v>
      </c>
    </row>
    <row r="257" spans="1:17" ht="14.4" customHeight="1" x14ac:dyDescent="0.3">
      <c r="A257" s="831" t="s">
        <v>566</v>
      </c>
      <c r="B257" s="832" t="s">
        <v>3516</v>
      </c>
      <c r="C257" s="832" t="s">
        <v>3379</v>
      </c>
      <c r="D257" s="832" t="s">
        <v>3833</v>
      </c>
      <c r="E257" s="832" t="s">
        <v>3834</v>
      </c>
      <c r="F257" s="849">
        <v>344</v>
      </c>
      <c r="G257" s="849">
        <v>547248</v>
      </c>
      <c r="H257" s="849">
        <v>0.99224693757660587</v>
      </c>
      <c r="I257" s="849">
        <v>1590.8372093023256</v>
      </c>
      <c r="J257" s="849">
        <v>346</v>
      </c>
      <c r="K257" s="849">
        <v>551524</v>
      </c>
      <c r="L257" s="849">
        <v>1</v>
      </c>
      <c r="M257" s="849">
        <v>1594</v>
      </c>
      <c r="N257" s="849">
        <v>351</v>
      </c>
      <c r="O257" s="849">
        <v>560894</v>
      </c>
      <c r="P257" s="837">
        <v>1.0169892878641726</v>
      </c>
      <c r="Q257" s="850">
        <v>1597.9886039886039</v>
      </c>
    </row>
    <row r="258" spans="1:17" ht="14.4" customHeight="1" x14ac:dyDescent="0.3">
      <c r="A258" s="831" t="s">
        <v>566</v>
      </c>
      <c r="B258" s="832" t="s">
        <v>3516</v>
      </c>
      <c r="C258" s="832" t="s">
        <v>3379</v>
      </c>
      <c r="D258" s="832" t="s">
        <v>3835</v>
      </c>
      <c r="E258" s="832" t="s">
        <v>3836</v>
      </c>
      <c r="F258" s="849">
        <v>120</v>
      </c>
      <c r="G258" s="849">
        <v>343657</v>
      </c>
      <c r="H258" s="849">
        <v>0.9361298160739191</v>
      </c>
      <c r="I258" s="849">
        <v>2863.8083333333334</v>
      </c>
      <c r="J258" s="849">
        <v>128</v>
      </c>
      <c r="K258" s="849">
        <v>367104</v>
      </c>
      <c r="L258" s="849">
        <v>1</v>
      </c>
      <c r="M258" s="849">
        <v>2868</v>
      </c>
      <c r="N258" s="849">
        <v>156</v>
      </c>
      <c r="O258" s="849">
        <v>448500</v>
      </c>
      <c r="P258" s="837">
        <v>1.2217246338912133</v>
      </c>
      <c r="Q258" s="850">
        <v>2875</v>
      </c>
    </row>
    <row r="259" spans="1:17" ht="14.4" customHeight="1" x14ac:dyDescent="0.3">
      <c r="A259" s="831" t="s">
        <v>566</v>
      </c>
      <c r="B259" s="832" t="s">
        <v>3516</v>
      </c>
      <c r="C259" s="832" t="s">
        <v>3379</v>
      </c>
      <c r="D259" s="832" t="s">
        <v>3837</v>
      </c>
      <c r="E259" s="832" t="s">
        <v>3838</v>
      </c>
      <c r="F259" s="849">
        <v>127</v>
      </c>
      <c r="G259" s="849">
        <v>150881</v>
      </c>
      <c r="H259" s="849">
        <v>0.79675659690868095</v>
      </c>
      <c r="I259" s="849">
        <v>1188.0393700787401</v>
      </c>
      <c r="J259" s="849">
        <v>159</v>
      </c>
      <c r="K259" s="849">
        <v>189369</v>
      </c>
      <c r="L259" s="849">
        <v>1</v>
      </c>
      <c r="M259" s="849">
        <v>1191</v>
      </c>
      <c r="N259" s="849">
        <v>157</v>
      </c>
      <c r="O259" s="849">
        <v>187615</v>
      </c>
      <c r="P259" s="837">
        <v>0.9907376603351129</v>
      </c>
      <c r="Q259" s="850">
        <v>1195</v>
      </c>
    </row>
    <row r="260" spans="1:17" ht="14.4" customHeight="1" x14ac:dyDescent="0.3">
      <c r="A260" s="831" t="s">
        <v>566</v>
      </c>
      <c r="B260" s="832" t="s">
        <v>3516</v>
      </c>
      <c r="C260" s="832" t="s">
        <v>3379</v>
      </c>
      <c r="D260" s="832" t="s">
        <v>3839</v>
      </c>
      <c r="E260" s="832" t="s">
        <v>3840</v>
      </c>
      <c r="F260" s="849">
        <v>3</v>
      </c>
      <c r="G260" s="849">
        <v>19251</v>
      </c>
      <c r="H260" s="849">
        <v>0.74941606976019937</v>
      </c>
      <c r="I260" s="849">
        <v>6417</v>
      </c>
      <c r="J260" s="849">
        <v>4</v>
      </c>
      <c r="K260" s="849">
        <v>25688</v>
      </c>
      <c r="L260" s="849">
        <v>1</v>
      </c>
      <c r="M260" s="849">
        <v>6422</v>
      </c>
      <c r="N260" s="849">
        <v>1</v>
      </c>
      <c r="O260" s="849">
        <v>6434</v>
      </c>
      <c r="P260" s="837">
        <v>0.25046714419184057</v>
      </c>
      <c r="Q260" s="850">
        <v>6434</v>
      </c>
    </row>
    <row r="261" spans="1:17" ht="14.4" customHeight="1" x14ac:dyDescent="0.3">
      <c r="A261" s="831" t="s">
        <v>566</v>
      </c>
      <c r="B261" s="832" t="s">
        <v>3516</v>
      </c>
      <c r="C261" s="832" t="s">
        <v>3379</v>
      </c>
      <c r="D261" s="832" t="s">
        <v>3839</v>
      </c>
      <c r="E261" s="832" t="s">
        <v>3841</v>
      </c>
      <c r="F261" s="849">
        <v>23</v>
      </c>
      <c r="G261" s="849">
        <v>147591</v>
      </c>
      <c r="H261" s="849">
        <v>1.094385371713307</v>
      </c>
      <c r="I261" s="849">
        <v>6417</v>
      </c>
      <c r="J261" s="849">
        <v>21</v>
      </c>
      <c r="K261" s="849">
        <v>134862</v>
      </c>
      <c r="L261" s="849">
        <v>1</v>
      </c>
      <c r="M261" s="849">
        <v>6422</v>
      </c>
      <c r="N261" s="849">
        <v>36</v>
      </c>
      <c r="O261" s="849">
        <v>231624</v>
      </c>
      <c r="P261" s="837">
        <v>1.7174889887440494</v>
      </c>
      <c r="Q261" s="850">
        <v>6434</v>
      </c>
    </row>
    <row r="262" spans="1:17" ht="14.4" customHeight="1" x14ac:dyDescent="0.3">
      <c r="A262" s="831" t="s">
        <v>566</v>
      </c>
      <c r="B262" s="832" t="s">
        <v>3516</v>
      </c>
      <c r="C262" s="832" t="s">
        <v>3379</v>
      </c>
      <c r="D262" s="832" t="s">
        <v>3842</v>
      </c>
      <c r="E262" s="832" t="s">
        <v>3843</v>
      </c>
      <c r="F262" s="849">
        <v>332</v>
      </c>
      <c r="G262" s="849">
        <v>1320302</v>
      </c>
      <c r="H262" s="849">
        <v>1.0730393877922551</v>
      </c>
      <c r="I262" s="849">
        <v>3976.8132530120483</v>
      </c>
      <c r="J262" s="849">
        <v>309</v>
      </c>
      <c r="K262" s="849">
        <v>1230432</v>
      </c>
      <c r="L262" s="849">
        <v>1</v>
      </c>
      <c r="M262" s="849">
        <v>3981.980582524272</v>
      </c>
      <c r="N262" s="849">
        <v>312</v>
      </c>
      <c r="O262" s="849">
        <v>1244864</v>
      </c>
      <c r="P262" s="837">
        <v>1.0117292138045824</v>
      </c>
      <c r="Q262" s="850">
        <v>3989.9487179487178</v>
      </c>
    </row>
    <row r="263" spans="1:17" ht="14.4" customHeight="1" x14ac:dyDescent="0.3">
      <c r="A263" s="831" t="s">
        <v>566</v>
      </c>
      <c r="B263" s="832" t="s">
        <v>3516</v>
      </c>
      <c r="C263" s="832" t="s">
        <v>3379</v>
      </c>
      <c r="D263" s="832" t="s">
        <v>3844</v>
      </c>
      <c r="E263" s="832" t="s">
        <v>3845</v>
      </c>
      <c r="F263" s="849">
        <v>1</v>
      </c>
      <c r="G263" s="849">
        <v>4395</v>
      </c>
      <c r="H263" s="849">
        <v>0.49954535121618548</v>
      </c>
      <c r="I263" s="849">
        <v>4395</v>
      </c>
      <c r="J263" s="849">
        <v>2</v>
      </c>
      <c r="K263" s="849">
        <v>8798</v>
      </c>
      <c r="L263" s="849">
        <v>1</v>
      </c>
      <c r="M263" s="849">
        <v>4399</v>
      </c>
      <c r="N263" s="849"/>
      <c r="O263" s="849"/>
      <c r="P263" s="837"/>
      <c r="Q263" s="850"/>
    </row>
    <row r="264" spans="1:17" ht="14.4" customHeight="1" x14ac:dyDescent="0.3">
      <c r="A264" s="831" t="s">
        <v>566</v>
      </c>
      <c r="B264" s="832" t="s">
        <v>3516</v>
      </c>
      <c r="C264" s="832" t="s">
        <v>3379</v>
      </c>
      <c r="D264" s="832" t="s">
        <v>3844</v>
      </c>
      <c r="E264" s="832" t="s">
        <v>3846</v>
      </c>
      <c r="F264" s="849">
        <v>1</v>
      </c>
      <c r="G264" s="849">
        <v>4395</v>
      </c>
      <c r="H264" s="849"/>
      <c r="I264" s="849">
        <v>4395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566</v>
      </c>
      <c r="B265" s="832" t="s">
        <v>3516</v>
      </c>
      <c r="C265" s="832" t="s">
        <v>3379</v>
      </c>
      <c r="D265" s="832" t="s">
        <v>3847</v>
      </c>
      <c r="E265" s="832" t="s">
        <v>3848</v>
      </c>
      <c r="F265" s="849"/>
      <c r="G265" s="849"/>
      <c r="H265" s="849"/>
      <c r="I265" s="849"/>
      <c r="J265" s="849"/>
      <c r="K265" s="849"/>
      <c r="L265" s="849"/>
      <c r="M265" s="849"/>
      <c r="N265" s="849">
        <v>1</v>
      </c>
      <c r="O265" s="849">
        <v>839</v>
      </c>
      <c r="P265" s="837"/>
      <c r="Q265" s="850">
        <v>839</v>
      </c>
    </row>
    <row r="266" spans="1:17" ht="14.4" customHeight="1" x14ac:dyDescent="0.3">
      <c r="A266" s="831" t="s">
        <v>566</v>
      </c>
      <c r="B266" s="832" t="s">
        <v>3516</v>
      </c>
      <c r="C266" s="832" t="s">
        <v>3379</v>
      </c>
      <c r="D266" s="832" t="s">
        <v>3849</v>
      </c>
      <c r="E266" s="832" t="s">
        <v>3850</v>
      </c>
      <c r="F266" s="849"/>
      <c r="G266" s="849"/>
      <c r="H266" s="849"/>
      <c r="I266" s="849"/>
      <c r="J266" s="849">
        <v>1</v>
      </c>
      <c r="K266" s="849">
        <v>2090</v>
      </c>
      <c r="L266" s="849">
        <v>1</v>
      </c>
      <c r="M266" s="849">
        <v>2090</v>
      </c>
      <c r="N266" s="849">
        <v>1</v>
      </c>
      <c r="O266" s="849">
        <v>2092</v>
      </c>
      <c r="P266" s="837">
        <v>1.000956937799043</v>
      </c>
      <c r="Q266" s="850">
        <v>2092</v>
      </c>
    </row>
    <row r="267" spans="1:17" ht="14.4" customHeight="1" x14ac:dyDescent="0.3">
      <c r="A267" s="831" t="s">
        <v>566</v>
      </c>
      <c r="B267" s="832" t="s">
        <v>3516</v>
      </c>
      <c r="C267" s="832" t="s">
        <v>3379</v>
      </c>
      <c r="D267" s="832" t="s">
        <v>3851</v>
      </c>
      <c r="E267" s="832" t="s">
        <v>3852</v>
      </c>
      <c r="F267" s="849">
        <v>0</v>
      </c>
      <c r="G267" s="849">
        <v>0</v>
      </c>
      <c r="H267" s="849"/>
      <c r="I267" s="849"/>
      <c r="J267" s="849">
        <v>0</v>
      </c>
      <c r="K267" s="849">
        <v>0</v>
      </c>
      <c r="L267" s="849"/>
      <c r="M267" s="849"/>
      <c r="N267" s="849">
        <v>0</v>
      </c>
      <c r="O267" s="849">
        <v>0</v>
      </c>
      <c r="P267" s="837"/>
      <c r="Q267" s="850"/>
    </row>
    <row r="268" spans="1:17" ht="14.4" customHeight="1" x14ac:dyDescent="0.3">
      <c r="A268" s="831" t="s">
        <v>566</v>
      </c>
      <c r="B268" s="832" t="s">
        <v>3516</v>
      </c>
      <c r="C268" s="832" t="s">
        <v>3379</v>
      </c>
      <c r="D268" s="832" t="s">
        <v>3853</v>
      </c>
      <c r="E268" s="832" t="s">
        <v>3854</v>
      </c>
      <c r="F268" s="849">
        <v>719</v>
      </c>
      <c r="G268" s="849">
        <v>0</v>
      </c>
      <c r="H268" s="849"/>
      <c r="I268" s="849">
        <v>0</v>
      </c>
      <c r="J268" s="849">
        <v>667</v>
      </c>
      <c r="K268" s="849">
        <v>0</v>
      </c>
      <c r="L268" s="849"/>
      <c r="M268" s="849">
        <v>0</v>
      </c>
      <c r="N268" s="849">
        <v>874</v>
      </c>
      <c r="O268" s="849">
        <v>0</v>
      </c>
      <c r="P268" s="837"/>
      <c r="Q268" s="850">
        <v>0</v>
      </c>
    </row>
    <row r="269" spans="1:17" ht="14.4" customHeight="1" x14ac:dyDescent="0.3">
      <c r="A269" s="831" t="s">
        <v>566</v>
      </c>
      <c r="B269" s="832" t="s">
        <v>3516</v>
      </c>
      <c r="C269" s="832" t="s">
        <v>3379</v>
      </c>
      <c r="D269" s="832" t="s">
        <v>3855</v>
      </c>
      <c r="E269" s="832" t="s">
        <v>3856</v>
      </c>
      <c r="F269" s="849">
        <v>27</v>
      </c>
      <c r="G269" s="849">
        <v>0</v>
      </c>
      <c r="H269" s="849"/>
      <c r="I269" s="849">
        <v>0</v>
      </c>
      <c r="J269" s="849">
        <v>53</v>
      </c>
      <c r="K269" s="849">
        <v>0</v>
      </c>
      <c r="L269" s="849"/>
      <c r="M269" s="849">
        <v>0</v>
      </c>
      <c r="N269" s="849">
        <v>32</v>
      </c>
      <c r="O269" s="849">
        <v>0</v>
      </c>
      <c r="P269" s="837"/>
      <c r="Q269" s="850">
        <v>0</v>
      </c>
    </row>
    <row r="270" spans="1:17" ht="14.4" customHeight="1" x14ac:dyDescent="0.3">
      <c r="A270" s="831" t="s">
        <v>566</v>
      </c>
      <c r="B270" s="832" t="s">
        <v>3516</v>
      </c>
      <c r="C270" s="832" t="s">
        <v>3379</v>
      </c>
      <c r="D270" s="832" t="s">
        <v>3857</v>
      </c>
      <c r="E270" s="832" t="s">
        <v>3858</v>
      </c>
      <c r="F270" s="849">
        <v>2</v>
      </c>
      <c r="G270" s="849">
        <v>22864</v>
      </c>
      <c r="H270" s="849"/>
      <c r="I270" s="849">
        <v>11432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566</v>
      </c>
      <c r="B271" s="832" t="s">
        <v>3516</v>
      </c>
      <c r="C271" s="832" t="s">
        <v>3379</v>
      </c>
      <c r="D271" s="832" t="s">
        <v>3414</v>
      </c>
      <c r="E271" s="832" t="s">
        <v>3415</v>
      </c>
      <c r="F271" s="849">
        <v>720</v>
      </c>
      <c r="G271" s="849">
        <v>180720</v>
      </c>
      <c r="H271" s="849">
        <v>0.98360655737704916</v>
      </c>
      <c r="I271" s="849">
        <v>251</v>
      </c>
      <c r="J271" s="849">
        <v>732</v>
      </c>
      <c r="K271" s="849">
        <v>183732</v>
      </c>
      <c r="L271" s="849">
        <v>1</v>
      </c>
      <c r="M271" s="849">
        <v>251</v>
      </c>
      <c r="N271" s="849">
        <v>770</v>
      </c>
      <c r="O271" s="849">
        <v>194040</v>
      </c>
      <c r="P271" s="837">
        <v>1.0561034550323296</v>
      </c>
      <c r="Q271" s="850">
        <v>252</v>
      </c>
    </row>
    <row r="272" spans="1:17" ht="14.4" customHeight="1" x14ac:dyDescent="0.3">
      <c r="A272" s="831" t="s">
        <v>566</v>
      </c>
      <c r="B272" s="832" t="s">
        <v>3516</v>
      </c>
      <c r="C272" s="832" t="s">
        <v>3379</v>
      </c>
      <c r="D272" s="832" t="s">
        <v>3859</v>
      </c>
      <c r="E272" s="832" t="s">
        <v>3860</v>
      </c>
      <c r="F272" s="849">
        <v>82</v>
      </c>
      <c r="G272" s="849">
        <v>454854</v>
      </c>
      <c r="H272" s="849">
        <v>0.84475166543782398</v>
      </c>
      <c r="I272" s="849">
        <v>5547</v>
      </c>
      <c r="J272" s="849">
        <v>97</v>
      </c>
      <c r="K272" s="849">
        <v>538447</v>
      </c>
      <c r="L272" s="849">
        <v>1</v>
      </c>
      <c r="M272" s="849">
        <v>5551</v>
      </c>
      <c r="N272" s="849">
        <v>109</v>
      </c>
      <c r="O272" s="849">
        <v>606040</v>
      </c>
      <c r="P272" s="837">
        <v>1.1255332465405137</v>
      </c>
      <c r="Q272" s="850">
        <v>5560</v>
      </c>
    </row>
    <row r="273" spans="1:17" ht="14.4" customHeight="1" x14ac:dyDescent="0.3">
      <c r="A273" s="831" t="s">
        <v>566</v>
      </c>
      <c r="B273" s="832" t="s">
        <v>3516</v>
      </c>
      <c r="C273" s="832" t="s">
        <v>3379</v>
      </c>
      <c r="D273" s="832" t="s">
        <v>3861</v>
      </c>
      <c r="E273" s="832" t="s">
        <v>3862</v>
      </c>
      <c r="F273" s="849">
        <v>3343</v>
      </c>
      <c r="G273" s="849">
        <v>3708771</v>
      </c>
      <c r="H273" s="849">
        <v>1.0374318103114053</v>
      </c>
      <c r="I273" s="849">
        <v>1109.4139994017351</v>
      </c>
      <c r="J273" s="849">
        <v>3220</v>
      </c>
      <c r="K273" s="849">
        <v>3574954</v>
      </c>
      <c r="L273" s="849">
        <v>1</v>
      </c>
      <c r="M273" s="849">
        <v>1110.2341614906832</v>
      </c>
      <c r="N273" s="849">
        <v>3310</v>
      </c>
      <c r="O273" s="849">
        <v>3654616</v>
      </c>
      <c r="P273" s="837">
        <v>1.0222833636460777</v>
      </c>
      <c r="Q273" s="850">
        <v>1104.1135951661631</v>
      </c>
    </row>
    <row r="274" spans="1:17" ht="14.4" customHeight="1" x14ac:dyDescent="0.3">
      <c r="A274" s="831" t="s">
        <v>566</v>
      </c>
      <c r="B274" s="832" t="s">
        <v>3516</v>
      </c>
      <c r="C274" s="832" t="s">
        <v>3379</v>
      </c>
      <c r="D274" s="832" t="s">
        <v>3863</v>
      </c>
      <c r="E274" s="832" t="s">
        <v>3864</v>
      </c>
      <c r="F274" s="849">
        <v>518</v>
      </c>
      <c r="G274" s="849">
        <v>683914</v>
      </c>
      <c r="H274" s="849">
        <v>0.99720921280554309</v>
      </c>
      <c r="I274" s="849">
        <v>1320.2972972972973</v>
      </c>
      <c r="J274" s="849">
        <v>518</v>
      </c>
      <c r="K274" s="849">
        <v>685828</v>
      </c>
      <c r="L274" s="849">
        <v>1</v>
      </c>
      <c r="M274" s="849">
        <v>1323.9922779922781</v>
      </c>
      <c r="N274" s="849">
        <v>589</v>
      </c>
      <c r="O274" s="849">
        <v>781591</v>
      </c>
      <c r="P274" s="837">
        <v>1.1396312194894347</v>
      </c>
      <c r="Q274" s="850">
        <v>1326.9796264855688</v>
      </c>
    </row>
    <row r="275" spans="1:17" ht="14.4" customHeight="1" x14ac:dyDescent="0.3">
      <c r="A275" s="831" t="s">
        <v>566</v>
      </c>
      <c r="B275" s="832" t="s">
        <v>3516</v>
      </c>
      <c r="C275" s="832" t="s">
        <v>3379</v>
      </c>
      <c r="D275" s="832" t="s">
        <v>3865</v>
      </c>
      <c r="E275" s="832" t="s">
        <v>3866</v>
      </c>
      <c r="F275" s="849">
        <v>242</v>
      </c>
      <c r="G275" s="849">
        <v>114878</v>
      </c>
      <c r="H275" s="849">
        <v>0.86192977190876352</v>
      </c>
      <c r="I275" s="849">
        <v>474.70247933884298</v>
      </c>
      <c r="J275" s="849">
        <v>280</v>
      </c>
      <c r="K275" s="849">
        <v>133280</v>
      </c>
      <c r="L275" s="849">
        <v>1</v>
      </c>
      <c r="M275" s="849">
        <v>476</v>
      </c>
      <c r="N275" s="849">
        <v>287</v>
      </c>
      <c r="O275" s="849">
        <v>136899</v>
      </c>
      <c r="P275" s="837">
        <v>1.0271533613445378</v>
      </c>
      <c r="Q275" s="850">
        <v>477</v>
      </c>
    </row>
    <row r="276" spans="1:17" ht="14.4" customHeight="1" x14ac:dyDescent="0.3">
      <c r="A276" s="831" t="s">
        <v>566</v>
      </c>
      <c r="B276" s="832" t="s">
        <v>3516</v>
      </c>
      <c r="C276" s="832" t="s">
        <v>3379</v>
      </c>
      <c r="D276" s="832" t="s">
        <v>3867</v>
      </c>
      <c r="E276" s="832" t="s">
        <v>3868</v>
      </c>
      <c r="F276" s="849">
        <v>23</v>
      </c>
      <c r="G276" s="849">
        <v>105662</v>
      </c>
      <c r="H276" s="849">
        <v>7.6583315213452199</v>
      </c>
      <c r="I276" s="849">
        <v>4594</v>
      </c>
      <c r="J276" s="849">
        <v>3</v>
      </c>
      <c r="K276" s="849">
        <v>13797</v>
      </c>
      <c r="L276" s="849">
        <v>1</v>
      </c>
      <c r="M276" s="849">
        <v>4599</v>
      </c>
      <c r="N276" s="849">
        <v>7</v>
      </c>
      <c r="O276" s="849">
        <v>32277</v>
      </c>
      <c r="P276" s="837">
        <v>2.3394216133942161</v>
      </c>
      <c r="Q276" s="850">
        <v>4611</v>
      </c>
    </row>
    <row r="277" spans="1:17" ht="14.4" customHeight="1" x14ac:dyDescent="0.3">
      <c r="A277" s="831" t="s">
        <v>566</v>
      </c>
      <c r="B277" s="832" t="s">
        <v>3516</v>
      </c>
      <c r="C277" s="832" t="s">
        <v>3379</v>
      </c>
      <c r="D277" s="832" t="s">
        <v>3869</v>
      </c>
      <c r="E277" s="832" t="s">
        <v>3870</v>
      </c>
      <c r="F277" s="849">
        <v>72</v>
      </c>
      <c r="G277" s="849">
        <v>296064</v>
      </c>
      <c r="H277" s="849">
        <v>1.1071620893914917</v>
      </c>
      <c r="I277" s="849">
        <v>4112</v>
      </c>
      <c r="J277" s="849">
        <v>65</v>
      </c>
      <c r="K277" s="849">
        <v>267408</v>
      </c>
      <c r="L277" s="849">
        <v>1</v>
      </c>
      <c r="M277" s="849">
        <v>4113.9692307692312</v>
      </c>
      <c r="N277" s="849">
        <v>72</v>
      </c>
      <c r="O277" s="849">
        <v>296634</v>
      </c>
      <c r="P277" s="837">
        <v>1.1092936636151498</v>
      </c>
      <c r="Q277" s="850">
        <v>4119.916666666667</v>
      </c>
    </row>
    <row r="278" spans="1:17" ht="14.4" customHeight="1" x14ac:dyDescent="0.3">
      <c r="A278" s="831" t="s">
        <v>566</v>
      </c>
      <c r="B278" s="832" t="s">
        <v>3516</v>
      </c>
      <c r="C278" s="832" t="s">
        <v>3379</v>
      </c>
      <c r="D278" s="832" t="s">
        <v>3871</v>
      </c>
      <c r="E278" s="832" t="s">
        <v>3872</v>
      </c>
      <c r="F278" s="849">
        <v>3</v>
      </c>
      <c r="G278" s="849">
        <v>31065</v>
      </c>
      <c r="H278" s="849">
        <v>1.4988420341599922</v>
      </c>
      <c r="I278" s="849">
        <v>10355</v>
      </c>
      <c r="J278" s="849">
        <v>2</v>
      </c>
      <c r="K278" s="849">
        <v>20726</v>
      </c>
      <c r="L278" s="849">
        <v>1</v>
      </c>
      <c r="M278" s="849">
        <v>10363</v>
      </c>
      <c r="N278" s="849"/>
      <c r="O278" s="849"/>
      <c r="P278" s="837"/>
      <c r="Q278" s="850"/>
    </row>
    <row r="279" spans="1:17" ht="14.4" customHeight="1" x14ac:dyDescent="0.3">
      <c r="A279" s="831" t="s">
        <v>566</v>
      </c>
      <c r="B279" s="832" t="s">
        <v>3516</v>
      </c>
      <c r="C279" s="832" t="s">
        <v>3379</v>
      </c>
      <c r="D279" s="832" t="s">
        <v>3871</v>
      </c>
      <c r="E279" s="832" t="s">
        <v>3873</v>
      </c>
      <c r="F279" s="849">
        <v>6</v>
      </c>
      <c r="G279" s="849">
        <v>61839</v>
      </c>
      <c r="H279" s="849">
        <v>5.9672874650197816</v>
      </c>
      <c r="I279" s="849">
        <v>10306.5</v>
      </c>
      <c r="J279" s="849">
        <v>1</v>
      </c>
      <c r="K279" s="849">
        <v>10363</v>
      </c>
      <c r="L279" s="849">
        <v>1</v>
      </c>
      <c r="M279" s="849">
        <v>10363</v>
      </c>
      <c r="N279" s="849">
        <v>5</v>
      </c>
      <c r="O279" s="849">
        <v>51910</v>
      </c>
      <c r="P279" s="837">
        <v>5.009167229566728</v>
      </c>
      <c r="Q279" s="850">
        <v>10382</v>
      </c>
    </row>
    <row r="280" spans="1:17" ht="14.4" customHeight="1" x14ac:dyDescent="0.3">
      <c r="A280" s="831" t="s">
        <v>566</v>
      </c>
      <c r="B280" s="832" t="s">
        <v>3516</v>
      </c>
      <c r="C280" s="832" t="s">
        <v>3379</v>
      </c>
      <c r="D280" s="832" t="s">
        <v>3874</v>
      </c>
      <c r="E280" s="832" t="s">
        <v>3875</v>
      </c>
      <c r="F280" s="849">
        <v>534</v>
      </c>
      <c r="G280" s="849">
        <v>190429</v>
      </c>
      <c r="H280" s="849">
        <v>1.1206188357696019</v>
      </c>
      <c r="I280" s="849">
        <v>356.60861423220973</v>
      </c>
      <c r="J280" s="849">
        <v>476</v>
      </c>
      <c r="K280" s="849">
        <v>169932</v>
      </c>
      <c r="L280" s="849">
        <v>1</v>
      </c>
      <c r="M280" s="849">
        <v>357</v>
      </c>
      <c r="N280" s="849">
        <v>501</v>
      </c>
      <c r="O280" s="849">
        <v>179851</v>
      </c>
      <c r="P280" s="837">
        <v>1.058370406986324</v>
      </c>
      <c r="Q280" s="850">
        <v>358.98403193612774</v>
      </c>
    </row>
    <row r="281" spans="1:17" ht="14.4" customHeight="1" x14ac:dyDescent="0.3">
      <c r="A281" s="831" t="s">
        <v>566</v>
      </c>
      <c r="B281" s="832" t="s">
        <v>3516</v>
      </c>
      <c r="C281" s="832" t="s">
        <v>3379</v>
      </c>
      <c r="D281" s="832" t="s">
        <v>3433</v>
      </c>
      <c r="E281" s="832" t="s">
        <v>3435</v>
      </c>
      <c r="F281" s="849"/>
      <c r="G281" s="849"/>
      <c r="H281" s="849"/>
      <c r="I281" s="849"/>
      <c r="J281" s="849">
        <v>1</v>
      </c>
      <c r="K281" s="849">
        <v>183</v>
      </c>
      <c r="L281" s="849">
        <v>1</v>
      </c>
      <c r="M281" s="849">
        <v>183</v>
      </c>
      <c r="N281" s="849"/>
      <c r="O281" s="849"/>
      <c r="P281" s="837"/>
      <c r="Q281" s="850"/>
    </row>
    <row r="282" spans="1:17" ht="14.4" customHeight="1" x14ac:dyDescent="0.3">
      <c r="A282" s="831" t="s">
        <v>566</v>
      </c>
      <c r="B282" s="832" t="s">
        <v>3516</v>
      </c>
      <c r="C282" s="832" t="s">
        <v>3379</v>
      </c>
      <c r="D282" s="832" t="s">
        <v>3876</v>
      </c>
      <c r="E282" s="832" t="s">
        <v>3877</v>
      </c>
      <c r="F282" s="849">
        <v>5</v>
      </c>
      <c r="G282" s="849">
        <v>25250</v>
      </c>
      <c r="H282" s="849">
        <v>0.999208547685002</v>
      </c>
      <c r="I282" s="849">
        <v>5050</v>
      </c>
      <c r="J282" s="849">
        <v>5</v>
      </c>
      <c r="K282" s="849">
        <v>25270</v>
      </c>
      <c r="L282" s="849">
        <v>1</v>
      </c>
      <c r="M282" s="849">
        <v>5054</v>
      </c>
      <c r="N282" s="849">
        <v>8</v>
      </c>
      <c r="O282" s="849">
        <v>40504</v>
      </c>
      <c r="P282" s="837">
        <v>1.6028492283339928</v>
      </c>
      <c r="Q282" s="850">
        <v>5063</v>
      </c>
    </row>
    <row r="283" spans="1:17" ht="14.4" customHeight="1" x14ac:dyDescent="0.3">
      <c r="A283" s="831" t="s">
        <v>566</v>
      </c>
      <c r="B283" s="832" t="s">
        <v>3516</v>
      </c>
      <c r="C283" s="832" t="s">
        <v>3379</v>
      </c>
      <c r="D283" s="832" t="s">
        <v>3438</v>
      </c>
      <c r="E283" s="832" t="s">
        <v>3440</v>
      </c>
      <c r="F283" s="849">
        <v>662</v>
      </c>
      <c r="G283" s="849">
        <v>246149</v>
      </c>
      <c r="H283" s="849">
        <v>0.98644262058573651</v>
      </c>
      <c r="I283" s="849">
        <v>371.82628398791542</v>
      </c>
      <c r="J283" s="849">
        <v>669</v>
      </c>
      <c r="K283" s="849">
        <v>249532</v>
      </c>
      <c r="L283" s="849">
        <v>1</v>
      </c>
      <c r="M283" s="849">
        <v>372.99252615844546</v>
      </c>
      <c r="N283" s="849">
        <v>629</v>
      </c>
      <c r="O283" s="849">
        <v>235245</v>
      </c>
      <c r="P283" s="837">
        <v>0.94274481829985735</v>
      </c>
      <c r="Q283" s="850">
        <v>373.99841017488075</v>
      </c>
    </row>
    <row r="284" spans="1:17" ht="14.4" customHeight="1" x14ac:dyDescent="0.3">
      <c r="A284" s="831" t="s">
        <v>566</v>
      </c>
      <c r="B284" s="832" t="s">
        <v>3516</v>
      </c>
      <c r="C284" s="832" t="s">
        <v>3379</v>
      </c>
      <c r="D284" s="832" t="s">
        <v>3878</v>
      </c>
      <c r="E284" s="832" t="s">
        <v>3879</v>
      </c>
      <c r="F284" s="849">
        <v>109</v>
      </c>
      <c r="G284" s="849">
        <v>16677</v>
      </c>
      <c r="H284" s="849">
        <v>0.6449704142011834</v>
      </c>
      <c r="I284" s="849">
        <v>153</v>
      </c>
      <c r="J284" s="849">
        <v>169</v>
      </c>
      <c r="K284" s="849">
        <v>25857</v>
      </c>
      <c r="L284" s="849">
        <v>1</v>
      </c>
      <c r="M284" s="849">
        <v>153</v>
      </c>
      <c r="N284" s="849">
        <v>207</v>
      </c>
      <c r="O284" s="849">
        <v>31878</v>
      </c>
      <c r="P284" s="837">
        <v>1.2328576400974591</v>
      </c>
      <c r="Q284" s="850">
        <v>154</v>
      </c>
    </row>
    <row r="285" spans="1:17" ht="14.4" customHeight="1" x14ac:dyDescent="0.3">
      <c r="A285" s="831" t="s">
        <v>566</v>
      </c>
      <c r="B285" s="832" t="s">
        <v>3516</v>
      </c>
      <c r="C285" s="832" t="s">
        <v>3379</v>
      </c>
      <c r="D285" s="832" t="s">
        <v>3878</v>
      </c>
      <c r="E285" s="832" t="s">
        <v>3880</v>
      </c>
      <c r="F285" s="849">
        <v>36</v>
      </c>
      <c r="G285" s="849">
        <v>5508</v>
      </c>
      <c r="H285" s="849"/>
      <c r="I285" s="849">
        <v>153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566</v>
      </c>
      <c r="B286" s="832" t="s">
        <v>3516</v>
      </c>
      <c r="C286" s="832" t="s">
        <v>3379</v>
      </c>
      <c r="D286" s="832" t="s">
        <v>3881</v>
      </c>
      <c r="E286" s="832" t="s">
        <v>3882</v>
      </c>
      <c r="F286" s="849">
        <v>8</v>
      </c>
      <c r="G286" s="849">
        <v>93928</v>
      </c>
      <c r="H286" s="849">
        <v>2.664850909297245</v>
      </c>
      <c r="I286" s="849">
        <v>11741</v>
      </c>
      <c r="J286" s="849">
        <v>3</v>
      </c>
      <c r="K286" s="849">
        <v>35247</v>
      </c>
      <c r="L286" s="849">
        <v>1</v>
      </c>
      <c r="M286" s="849">
        <v>11749</v>
      </c>
      <c r="N286" s="849">
        <v>8</v>
      </c>
      <c r="O286" s="849">
        <v>94168</v>
      </c>
      <c r="P286" s="837">
        <v>2.6716599994325758</v>
      </c>
      <c r="Q286" s="850">
        <v>11771</v>
      </c>
    </row>
    <row r="287" spans="1:17" ht="14.4" customHeight="1" x14ac:dyDescent="0.3">
      <c r="A287" s="831" t="s">
        <v>566</v>
      </c>
      <c r="B287" s="832" t="s">
        <v>3516</v>
      </c>
      <c r="C287" s="832" t="s">
        <v>3379</v>
      </c>
      <c r="D287" s="832" t="s">
        <v>3883</v>
      </c>
      <c r="E287" s="832" t="s">
        <v>3884</v>
      </c>
      <c r="F287" s="849">
        <v>4</v>
      </c>
      <c r="G287" s="849">
        <v>17928</v>
      </c>
      <c r="H287" s="849">
        <v>3.9964333481943823</v>
      </c>
      <c r="I287" s="849">
        <v>4482</v>
      </c>
      <c r="J287" s="849">
        <v>1</v>
      </c>
      <c r="K287" s="849">
        <v>4486</v>
      </c>
      <c r="L287" s="849">
        <v>1</v>
      </c>
      <c r="M287" s="849">
        <v>4486</v>
      </c>
      <c r="N287" s="849">
        <v>3</v>
      </c>
      <c r="O287" s="849">
        <v>13485</v>
      </c>
      <c r="P287" s="837">
        <v>3.0060187249219794</v>
      </c>
      <c r="Q287" s="850">
        <v>4495</v>
      </c>
    </row>
    <row r="288" spans="1:17" ht="14.4" customHeight="1" x14ac:dyDescent="0.3">
      <c r="A288" s="831" t="s">
        <v>566</v>
      </c>
      <c r="B288" s="832" t="s">
        <v>3516</v>
      </c>
      <c r="C288" s="832" t="s">
        <v>3379</v>
      </c>
      <c r="D288" s="832" t="s">
        <v>3883</v>
      </c>
      <c r="E288" s="832" t="s">
        <v>3885</v>
      </c>
      <c r="F288" s="849">
        <v>13</v>
      </c>
      <c r="G288" s="849">
        <v>58266</v>
      </c>
      <c r="H288" s="849">
        <v>1.4431564868479714</v>
      </c>
      <c r="I288" s="849">
        <v>4482</v>
      </c>
      <c r="J288" s="849">
        <v>9</v>
      </c>
      <c r="K288" s="849">
        <v>40374</v>
      </c>
      <c r="L288" s="849">
        <v>1</v>
      </c>
      <c r="M288" s="849">
        <v>4486</v>
      </c>
      <c r="N288" s="849">
        <v>9</v>
      </c>
      <c r="O288" s="849">
        <v>40455</v>
      </c>
      <c r="P288" s="837">
        <v>1.0020062416406599</v>
      </c>
      <c r="Q288" s="850">
        <v>4495</v>
      </c>
    </row>
    <row r="289" spans="1:17" ht="14.4" customHeight="1" x14ac:dyDescent="0.3">
      <c r="A289" s="831" t="s">
        <v>566</v>
      </c>
      <c r="B289" s="832" t="s">
        <v>3516</v>
      </c>
      <c r="C289" s="832" t="s">
        <v>3379</v>
      </c>
      <c r="D289" s="832" t="s">
        <v>3886</v>
      </c>
      <c r="E289" s="832" t="s">
        <v>3887</v>
      </c>
      <c r="F289" s="849">
        <v>95</v>
      </c>
      <c r="G289" s="849">
        <v>1224740</v>
      </c>
      <c r="H289" s="849">
        <v>0.96871149048721106</v>
      </c>
      <c r="I289" s="849">
        <v>12892</v>
      </c>
      <c r="J289" s="849">
        <v>98</v>
      </c>
      <c r="K289" s="849">
        <v>1264298</v>
      </c>
      <c r="L289" s="849">
        <v>1</v>
      </c>
      <c r="M289" s="849">
        <v>12901</v>
      </c>
      <c r="N289" s="849">
        <v>76</v>
      </c>
      <c r="O289" s="849">
        <v>982300</v>
      </c>
      <c r="P289" s="837">
        <v>0.77695290192660271</v>
      </c>
      <c r="Q289" s="850">
        <v>12925</v>
      </c>
    </row>
    <row r="290" spans="1:17" ht="14.4" customHeight="1" x14ac:dyDescent="0.3">
      <c r="A290" s="831" t="s">
        <v>566</v>
      </c>
      <c r="B290" s="832" t="s">
        <v>3516</v>
      </c>
      <c r="C290" s="832" t="s">
        <v>3379</v>
      </c>
      <c r="D290" s="832" t="s">
        <v>3888</v>
      </c>
      <c r="E290" s="832" t="s">
        <v>3889</v>
      </c>
      <c r="F290" s="849">
        <v>136</v>
      </c>
      <c r="G290" s="849">
        <v>338694</v>
      </c>
      <c r="H290" s="849">
        <v>1.10368357251789</v>
      </c>
      <c r="I290" s="849">
        <v>2490.3970588235293</v>
      </c>
      <c r="J290" s="849">
        <v>123</v>
      </c>
      <c r="K290" s="849">
        <v>306876</v>
      </c>
      <c r="L290" s="849">
        <v>1</v>
      </c>
      <c r="M290" s="849">
        <v>2494.9268292682927</v>
      </c>
      <c r="N290" s="849">
        <v>135</v>
      </c>
      <c r="O290" s="849">
        <v>337763</v>
      </c>
      <c r="P290" s="837">
        <v>1.100649773850024</v>
      </c>
      <c r="Q290" s="850">
        <v>2501.948148148148</v>
      </c>
    </row>
    <row r="291" spans="1:17" ht="14.4" customHeight="1" x14ac:dyDescent="0.3">
      <c r="A291" s="831" t="s">
        <v>566</v>
      </c>
      <c r="B291" s="832" t="s">
        <v>3516</v>
      </c>
      <c r="C291" s="832" t="s">
        <v>3379</v>
      </c>
      <c r="D291" s="832" t="s">
        <v>3890</v>
      </c>
      <c r="E291" s="832" t="s">
        <v>3891</v>
      </c>
      <c r="F291" s="849"/>
      <c r="G291" s="849"/>
      <c r="H291" s="849"/>
      <c r="I291" s="849"/>
      <c r="J291" s="849">
        <v>1</v>
      </c>
      <c r="K291" s="849">
        <v>5794</v>
      </c>
      <c r="L291" s="849">
        <v>1</v>
      </c>
      <c r="M291" s="849">
        <v>5794</v>
      </c>
      <c r="N291" s="849"/>
      <c r="O291" s="849"/>
      <c r="P291" s="837"/>
      <c r="Q291" s="850"/>
    </row>
    <row r="292" spans="1:17" ht="14.4" customHeight="1" x14ac:dyDescent="0.3">
      <c r="A292" s="831" t="s">
        <v>566</v>
      </c>
      <c r="B292" s="832" t="s">
        <v>3516</v>
      </c>
      <c r="C292" s="832" t="s">
        <v>3379</v>
      </c>
      <c r="D292" s="832" t="s">
        <v>3890</v>
      </c>
      <c r="E292" s="832" t="s">
        <v>3892</v>
      </c>
      <c r="F292" s="849">
        <v>1</v>
      </c>
      <c r="G292" s="849">
        <v>5788</v>
      </c>
      <c r="H292" s="849">
        <v>0.99896444597859857</v>
      </c>
      <c r="I292" s="849">
        <v>5788</v>
      </c>
      <c r="J292" s="849">
        <v>1</v>
      </c>
      <c r="K292" s="849">
        <v>5794</v>
      </c>
      <c r="L292" s="849">
        <v>1</v>
      </c>
      <c r="M292" s="849">
        <v>5794</v>
      </c>
      <c r="N292" s="849">
        <v>1</v>
      </c>
      <c r="O292" s="849">
        <v>5809</v>
      </c>
      <c r="P292" s="837">
        <v>1.0025888850535036</v>
      </c>
      <c r="Q292" s="850">
        <v>5809</v>
      </c>
    </row>
    <row r="293" spans="1:17" ht="14.4" customHeight="1" x14ac:dyDescent="0.3">
      <c r="A293" s="831" t="s">
        <v>566</v>
      </c>
      <c r="B293" s="832" t="s">
        <v>3516</v>
      </c>
      <c r="C293" s="832" t="s">
        <v>3379</v>
      </c>
      <c r="D293" s="832" t="s">
        <v>3893</v>
      </c>
      <c r="E293" s="832" t="s">
        <v>3894</v>
      </c>
      <c r="F293" s="849">
        <v>97</v>
      </c>
      <c r="G293" s="849">
        <v>69017</v>
      </c>
      <c r="H293" s="849">
        <v>1.4009337257688015</v>
      </c>
      <c r="I293" s="849">
        <v>711.51546391752572</v>
      </c>
      <c r="J293" s="849">
        <v>69</v>
      </c>
      <c r="K293" s="849">
        <v>49265</v>
      </c>
      <c r="L293" s="849">
        <v>1</v>
      </c>
      <c r="M293" s="849">
        <v>713.98550724637676</v>
      </c>
      <c r="N293" s="849">
        <v>89</v>
      </c>
      <c r="O293" s="849">
        <v>63720</v>
      </c>
      <c r="P293" s="837">
        <v>1.2934131736526946</v>
      </c>
      <c r="Q293" s="850">
        <v>715.95505617977528</v>
      </c>
    </row>
    <row r="294" spans="1:17" ht="14.4" customHeight="1" x14ac:dyDescent="0.3">
      <c r="A294" s="831" t="s">
        <v>566</v>
      </c>
      <c r="B294" s="832" t="s">
        <v>3516</v>
      </c>
      <c r="C294" s="832" t="s">
        <v>3379</v>
      </c>
      <c r="D294" s="832" t="s">
        <v>3893</v>
      </c>
      <c r="E294" s="832" t="s">
        <v>3895</v>
      </c>
      <c r="F294" s="849">
        <v>3</v>
      </c>
      <c r="G294" s="849">
        <v>2139</v>
      </c>
      <c r="H294" s="849">
        <v>1.4978991596638656</v>
      </c>
      <c r="I294" s="849">
        <v>713</v>
      </c>
      <c r="J294" s="849">
        <v>2</v>
      </c>
      <c r="K294" s="849">
        <v>1428</v>
      </c>
      <c r="L294" s="849">
        <v>1</v>
      </c>
      <c r="M294" s="849">
        <v>714</v>
      </c>
      <c r="N294" s="849">
        <v>1</v>
      </c>
      <c r="O294" s="849">
        <v>716</v>
      </c>
      <c r="P294" s="837">
        <v>0.50140056022408963</v>
      </c>
      <c r="Q294" s="850">
        <v>716</v>
      </c>
    </row>
    <row r="295" spans="1:17" ht="14.4" customHeight="1" x14ac:dyDescent="0.3">
      <c r="A295" s="831" t="s">
        <v>566</v>
      </c>
      <c r="B295" s="832" t="s">
        <v>3516</v>
      </c>
      <c r="C295" s="832" t="s">
        <v>3379</v>
      </c>
      <c r="D295" s="832" t="s">
        <v>3896</v>
      </c>
      <c r="E295" s="832" t="s">
        <v>3897</v>
      </c>
      <c r="F295" s="849">
        <v>6</v>
      </c>
      <c r="G295" s="849">
        <v>0</v>
      </c>
      <c r="H295" s="849"/>
      <c r="I295" s="849">
        <v>0</v>
      </c>
      <c r="J295" s="849">
        <v>8</v>
      </c>
      <c r="K295" s="849">
        <v>0</v>
      </c>
      <c r="L295" s="849"/>
      <c r="M295" s="849">
        <v>0</v>
      </c>
      <c r="N295" s="849">
        <v>3</v>
      </c>
      <c r="O295" s="849">
        <v>0</v>
      </c>
      <c r="P295" s="837"/>
      <c r="Q295" s="850">
        <v>0</v>
      </c>
    </row>
    <row r="296" spans="1:17" ht="14.4" customHeight="1" x14ac:dyDescent="0.3">
      <c r="A296" s="831" t="s">
        <v>566</v>
      </c>
      <c r="B296" s="832" t="s">
        <v>3516</v>
      </c>
      <c r="C296" s="832" t="s">
        <v>3379</v>
      </c>
      <c r="D296" s="832" t="s">
        <v>3898</v>
      </c>
      <c r="E296" s="832" t="s">
        <v>3899</v>
      </c>
      <c r="F296" s="849">
        <v>231</v>
      </c>
      <c r="G296" s="849">
        <v>333507</v>
      </c>
      <c r="H296" s="849">
        <v>1.0389270149621042</v>
      </c>
      <c r="I296" s="849">
        <v>1443.7532467532467</v>
      </c>
      <c r="J296" s="849">
        <v>222</v>
      </c>
      <c r="K296" s="849">
        <v>321011</v>
      </c>
      <c r="L296" s="849">
        <v>1</v>
      </c>
      <c r="M296" s="849">
        <v>1445.9954954954956</v>
      </c>
      <c r="N296" s="849">
        <v>215</v>
      </c>
      <c r="O296" s="849">
        <v>311535</v>
      </c>
      <c r="P296" s="837">
        <v>0.9704807623414774</v>
      </c>
      <c r="Q296" s="850">
        <v>1449</v>
      </c>
    </row>
    <row r="297" spans="1:17" ht="14.4" customHeight="1" x14ac:dyDescent="0.3">
      <c r="A297" s="831" t="s">
        <v>566</v>
      </c>
      <c r="B297" s="832" t="s">
        <v>3516</v>
      </c>
      <c r="C297" s="832" t="s">
        <v>3379</v>
      </c>
      <c r="D297" s="832" t="s">
        <v>3900</v>
      </c>
      <c r="E297" s="832" t="s">
        <v>3901</v>
      </c>
      <c r="F297" s="849">
        <v>18</v>
      </c>
      <c r="G297" s="849">
        <v>100188</v>
      </c>
      <c r="H297" s="849">
        <v>1.4989228007181328</v>
      </c>
      <c r="I297" s="849">
        <v>5566</v>
      </c>
      <c r="J297" s="849">
        <v>12</v>
      </c>
      <c r="K297" s="849">
        <v>66840</v>
      </c>
      <c r="L297" s="849">
        <v>1</v>
      </c>
      <c r="M297" s="849">
        <v>5570</v>
      </c>
      <c r="N297" s="849">
        <v>16</v>
      </c>
      <c r="O297" s="849">
        <v>89280</v>
      </c>
      <c r="P297" s="837">
        <v>1.3357271095152603</v>
      </c>
      <c r="Q297" s="850">
        <v>5580</v>
      </c>
    </row>
    <row r="298" spans="1:17" ht="14.4" customHeight="1" x14ac:dyDescent="0.3">
      <c r="A298" s="831" t="s">
        <v>566</v>
      </c>
      <c r="B298" s="832" t="s">
        <v>3516</v>
      </c>
      <c r="C298" s="832" t="s">
        <v>3379</v>
      </c>
      <c r="D298" s="832" t="s">
        <v>3902</v>
      </c>
      <c r="E298" s="832" t="s">
        <v>3903</v>
      </c>
      <c r="F298" s="849">
        <v>8</v>
      </c>
      <c r="G298" s="849">
        <v>85776</v>
      </c>
      <c r="H298" s="849">
        <v>0.79940354147250703</v>
      </c>
      <c r="I298" s="849">
        <v>10722</v>
      </c>
      <c r="J298" s="849">
        <v>10</v>
      </c>
      <c r="K298" s="849">
        <v>107300</v>
      </c>
      <c r="L298" s="849">
        <v>1</v>
      </c>
      <c r="M298" s="849">
        <v>10730</v>
      </c>
      <c r="N298" s="849">
        <v>14</v>
      </c>
      <c r="O298" s="849">
        <v>150486</v>
      </c>
      <c r="P298" s="837">
        <v>1.4024790307548929</v>
      </c>
      <c r="Q298" s="850">
        <v>10749</v>
      </c>
    </row>
    <row r="299" spans="1:17" ht="14.4" customHeight="1" x14ac:dyDescent="0.3">
      <c r="A299" s="831" t="s">
        <v>566</v>
      </c>
      <c r="B299" s="832" t="s">
        <v>3516</v>
      </c>
      <c r="C299" s="832" t="s">
        <v>3379</v>
      </c>
      <c r="D299" s="832" t="s">
        <v>3904</v>
      </c>
      <c r="E299" s="832" t="s">
        <v>3905</v>
      </c>
      <c r="F299" s="849">
        <v>12</v>
      </c>
      <c r="G299" s="849">
        <v>40200</v>
      </c>
      <c r="H299" s="849">
        <v>2.9964221824686943</v>
      </c>
      <c r="I299" s="849">
        <v>3350</v>
      </c>
      <c r="J299" s="849">
        <v>4</v>
      </c>
      <c r="K299" s="849">
        <v>13416</v>
      </c>
      <c r="L299" s="849">
        <v>1</v>
      </c>
      <c r="M299" s="849">
        <v>3354</v>
      </c>
      <c r="N299" s="849">
        <v>10</v>
      </c>
      <c r="O299" s="849">
        <v>33630</v>
      </c>
      <c r="P299" s="837">
        <v>2.5067084078711988</v>
      </c>
      <c r="Q299" s="850">
        <v>3363</v>
      </c>
    </row>
    <row r="300" spans="1:17" ht="14.4" customHeight="1" x14ac:dyDescent="0.3">
      <c r="A300" s="831" t="s">
        <v>566</v>
      </c>
      <c r="B300" s="832" t="s">
        <v>3516</v>
      </c>
      <c r="C300" s="832" t="s">
        <v>3379</v>
      </c>
      <c r="D300" s="832" t="s">
        <v>3906</v>
      </c>
      <c r="E300" s="832" t="s">
        <v>3907</v>
      </c>
      <c r="F300" s="849">
        <v>11</v>
      </c>
      <c r="G300" s="849">
        <v>90101</v>
      </c>
      <c r="H300" s="849">
        <v>1.0991948273758692</v>
      </c>
      <c r="I300" s="849">
        <v>8191</v>
      </c>
      <c r="J300" s="849">
        <v>10</v>
      </c>
      <c r="K300" s="849">
        <v>81970</v>
      </c>
      <c r="L300" s="849">
        <v>1</v>
      </c>
      <c r="M300" s="849">
        <v>8197</v>
      </c>
      <c r="N300" s="849">
        <v>6</v>
      </c>
      <c r="O300" s="849">
        <v>49284</v>
      </c>
      <c r="P300" s="837">
        <v>0.60124435769183848</v>
      </c>
      <c r="Q300" s="850">
        <v>8214</v>
      </c>
    </row>
    <row r="301" spans="1:17" ht="14.4" customHeight="1" x14ac:dyDescent="0.3">
      <c r="A301" s="831" t="s">
        <v>566</v>
      </c>
      <c r="B301" s="832" t="s">
        <v>3516</v>
      </c>
      <c r="C301" s="832" t="s">
        <v>3379</v>
      </c>
      <c r="D301" s="832" t="s">
        <v>3908</v>
      </c>
      <c r="E301" s="832" t="s">
        <v>3858</v>
      </c>
      <c r="F301" s="849">
        <v>6</v>
      </c>
      <c r="G301" s="849">
        <v>59706</v>
      </c>
      <c r="H301" s="849">
        <v>2.9975901194899088</v>
      </c>
      <c r="I301" s="849">
        <v>9951</v>
      </c>
      <c r="J301" s="849">
        <v>2</v>
      </c>
      <c r="K301" s="849">
        <v>19918</v>
      </c>
      <c r="L301" s="849">
        <v>1</v>
      </c>
      <c r="M301" s="849">
        <v>9959</v>
      </c>
      <c r="N301" s="849"/>
      <c r="O301" s="849"/>
      <c r="P301" s="837"/>
      <c r="Q301" s="850"/>
    </row>
    <row r="302" spans="1:17" ht="14.4" customHeight="1" x14ac:dyDescent="0.3">
      <c r="A302" s="831" t="s">
        <v>566</v>
      </c>
      <c r="B302" s="832" t="s">
        <v>3516</v>
      </c>
      <c r="C302" s="832" t="s">
        <v>3379</v>
      </c>
      <c r="D302" s="832" t="s">
        <v>3909</v>
      </c>
      <c r="E302" s="832" t="s">
        <v>3910</v>
      </c>
      <c r="F302" s="849">
        <v>81</v>
      </c>
      <c r="G302" s="849">
        <v>372924</v>
      </c>
      <c r="H302" s="849">
        <v>2.1868784012009757</v>
      </c>
      <c r="I302" s="849">
        <v>4604</v>
      </c>
      <c r="J302" s="849">
        <v>37</v>
      </c>
      <c r="K302" s="849">
        <v>170528</v>
      </c>
      <c r="L302" s="849">
        <v>1</v>
      </c>
      <c r="M302" s="849">
        <v>4608.864864864865</v>
      </c>
      <c r="N302" s="849">
        <v>47</v>
      </c>
      <c r="O302" s="849">
        <v>217129</v>
      </c>
      <c r="P302" s="837">
        <v>1.2732747701257272</v>
      </c>
      <c r="Q302" s="850">
        <v>4619.7659574468089</v>
      </c>
    </row>
    <row r="303" spans="1:17" ht="14.4" customHeight="1" x14ac:dyDescent="0.3">
      <c r="A303" s="831" t="s">
        <v>566</v>
      </c>
      <c r="B303" s="832" t="s">
        <v>3516</v>
      </c>
      <c r="C303" s="832" t="s">
        <v>3379</v>
      </c>
      <c r="D303" s="832" t="s">
        <v>3909</v>
      </c>
      <c r="E303" s="832" t="s">
        <v>3911</v>
      </c>
      <c r="F303" s="849">
        <v>2</v>
      </c>
      <c r="G303" s="849">
        <v>9208</v>
      </c>
      <c r="H303" s="849">
        <v>1.9978303319592103</v>
      </c>
      <c r="I303" s="849">
        <v>4604</v>
      </c>
      <c r="J303" s="849">
        <v>1</v>
      </c>
      <c r="K303" s="849">
        <v>4609</v>
      </c>
      <c r="L303" s="849">
        <v>1</v>
      </c>
      <c r="M303" s="849">
        <v>4609</v>
      </c>
      <c r="N303" s="849">
        <v>1</v>
      </c>
      <c r="O303" s="849">
        <v>4620</v>
      </c>
      <c r="P303" s="837">
        <v>1.0023866348448687</v>
      </c>
      <c r="Q303" s="850">
        <v>4620</v>
      </c>
    </row>
    <row r="304" spans="1:17" ht="14.4" customHeight="1" x14ac:dyDescent="0.3">
      <c r="A304" s="831" t="s">
        <v>566</v>
      </c>
      <c r="B304" s="832" t="s">
        <v>3516</v>
      </c>
      <c r="C304" s="832" t="s">
        <v>3379</v>
      </c>
      <c r="D304" s="832" t="s">
        <v>3912</v>
      </c>
      <c r="E304" s="832" t="s">
        <v>3913</v>
      </c>
      <c r="F304" s="849">
        <v>4</v>
      </c>
      <c r="G304" s="849">
        <v>15280</v>
      </c>
      <c r="H304" s="849">
        <v>0.44397954439795445</v>
      </c>
      <c r="I304" s="849">
        <v>3820</v>
      </c>
      <c r="J304" s="849">
        <v>9</v>
      </c>
      <c r="K304" s="849">
        <v>34416</v>
      </c>
      <c r="L304" s="849">
        <v>1</v>
      </c>
      <c r="M304" s="849">
        <v>3824</v>
      </c>
      <c r="N304" s="849">
        <v>3</v>
      </c>
      <c r="O304" s="849">
        <v>11499</v>
      </c>
      <c r="P304" s="837">
        <v>0.33411785216178519</v>
      </c>
      <c r="Q304" s="850">
        <v>3833</v>
      </c>
    </row>
    <row r="305" spans="1:17" ht="14.4" customHeight="1" x14ac:dyDescent="0.3">
      <c r="A305" s="831" t="s">
        <v>566</v>
      </c>
      <c r="B305" s="832" t="s">
        <v>3516</v>
      </c>
      <c r="C305" s="832" t="s">
        <v>3379</v>
      </c>
      <c r="D305" s="832" t="s">
        <v>3914</v>
      </c>
      <c r="E305" s="832" t="s">
        <v>3915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2370</v>
      </c>
      <c r="P305" s="837"/>
      <c r="Q305" s="850">
        <v>2370</v>
      </c>
    </row>
    <row r="306" spans="1:17" ht="14.4" customHeight="1" x14ac:dyDescent="0.3">
      <c r="A306" s="831" t="s">
        <v>566</v>
      </c>
      <c r="B306" s="832" t="s">
        <v>3516</v>
      </c>
      <c r="C306" s="832" t="s">
        <v>3379</v>
      </c>
      <c r="D306" s="832" t="s">
        <v>3914</v>
      </c>
      <c r="E306" s="832" t="s">
        <v>3916</v>
      </c>
      <c r="F306" s="849"/>
      <c r="G306" s="849"/>
      <c r="H306" s="849"/>
      <c r="I306" s="849"/>
      <c r="J306" s="849">
        <v>1</v>
      </c>
      <c r="K306" s="849">
        <v>2364</v>
      </c>
      <c r="L306" s="849">
        <v>1</v>
      </c>
      <c r="M306" s="849">
        <v>2364</v>
      </c>
      <c r="N306" s="849">
        <v>8</v>
      </c>
      <c r="O306" s="849">
        <v>18960</v>
      </c>
      <c r="P306" s="837">
        <v>8.0203045685279193</v>
      </c>
      <c r="Q306" s="850">
        <v>2370</v>
      </c>
    </row>
    <row r="307" spans="1:17" ht="14.4" customHeight="1" x14ac:dyDescent="0.3">
      <c r="A307" s="831" t="s">
        <v>566</v>
      </c>
      <c r="B307" s="832" t="s">
        <v>3516</v>
      </c>
      <c r="C307" s="832" t="s">
        <v>3379</v>
      </c>
      <c r="D307" s="832" t="s">
        <v>3917</v>
      </c>
      <c r="E307" s="832" t="s">
        <v>3918</v>
      </c>
      <c r="F307" s="849">
        <v>1</v>
      </c>
      <c r="G307" s="849">
        <v>1265</v>
      </c>
      <c r="H307" s="849"/>
      <c r="I307" s="849">
        <v>1265</v>
      </c>
      <c r="J307" s="849"/>
      <c r="K307" s="849"/>
      <c r="L307" s="849"/>
      <c r="M307" s="849"/>
      <c r="N307" s="849">
        <v>1</v>
      </c>
      <c r="O307" s="849">
        <v>1268</v>
      </c>
      <c r="P307" s="837"/>
      <c r="Q307" s="850">
        <v>1268</v>
      </c>
    </row>
    <row r="308" spans="1:17" ht="14.4" customHeight="1" x14ac:dyDescent="0.3">
      <c r="A308" s="831" t="s">
        <v>566</v>
      </c>
      <c r="B308" s="832" t="s">
        <v>3516</v>
      </c>
      <c r="C308" s="832" t="s">
        <v>3379</v>
      </c>
      <c r="D308" s="832" t="s">
        <v>3919</v>
      </c>
      <c r="E308" s="832" t="s">
        <v>3920</v>
      </c>
      <c r="F308" s="849">
        <v>4</v>
      </c>
      <c r="G308" s="849">
        <v>6384</v>
      </c>
      <c r="H308" s="849">
        <v>0.79949906073888544</v>
      </c>
      <c r="I308" s="849">
        <v>1596</v>
      </c>
      <c r="J308" s="849">
        <v>5</v>
      </c>
      <c r="K308" s="849">
        <v>7985</v>
      </c>
      <c r="L308" s="849">
        <v>1</v>
      </c>
      <c r="M308" s="849">
        <v>1597</v>
      </c>
      <c r="N308" s="849">
        <v>9</v>
      </c>
      <c r="O308" s="849">
        <v>14391</v>
      </c>
      <c r="P308" s="837">
        <v>1.8022542266750157</v>
      </c>
      <c r="Q308" s="850">
        <v>1599</v>
      </c>
    </row>
    <row r="309" spans="1:17" ht="14.4" customHeight="1" x14ac:dyDescent="0.3">
      <c r="A309" s="831" t="s">
        <v>566</v>
      </c>
      <c r="B309" s="832" t="s">
        <v>3516</v>
      </c>
      <c r="C309" s="832" t="s">
        <v>3379</v>
      </c>
      <c r="D309" s="832" t="s">
        <v>3921</v>
      </c>
      <c r="E309" s="832" t="s">
        <v>3922</v>
      </c>
      <c r="F309" s="849"/>
      <c r="G309" s="849"/>
      <c r="H309" s="849"/>
      <c r="I309" s="849"/>
      <c r="J309" s="849">
        <v>6</v>
      </c>
      <c r="K309" s="849">
        <v>61170</v>
      </c>
      <c r="L309" s="849">
        <v>1</v>
      </c>
      <c r="M309" s="849">
        <v>10195</v>
      </c>
      <c r="N309" s="849">
        <v>1</v>
      </c>
      <c r="O309" s="849">
        <v>10212</v>
      </c>
      <c r="P309" s="837">
        <v>0.16694458067680235</v>
      </c>
      <c r="Q309" s="850">
        <v>10212</v>
      </c>
    </row>
    <row r="310" spans="1:17" ht="14.4" customHeight="1" x14ac:dyDescent="0.3">
      <c r="A310" s="831" t="s">
        <v>566</v>
      </c>
      <c r="B310" s="832" t="s">
        <v>3516</v>
      </c>
      <c r="C310" s="832" t="s">
        <v>3379</v>
      </c>
      <c r="D310" s="832" t="s">
        <v>3923</v>
      </c>
      <c r="E310" s="832" t="s">
        <v>3924</v>
      </c>
      <c r="F310" s="849">
        <v>15</v>
      </c>
      <c r="G310" s="849">
        <v>69061</v>
      </c>
      <c r="H310" s="849">
        <v>1.3598164884714592</v>
      </c>
      <c r="I310" s="849">
        <v>4604.0666666666666</v>
      </c>
      <c r="J310" s="849">
        <v>11</v>
      </c>
      <c r="K310" s="849">
        <v>50787</v>
      </c>
      <c r="L310" s="849">
        <v>1</v>
      </c>
      <c r="M310" s="849">
        <v>4617</v>
      </c>
      <c r="N310" s="849">
        <v>11</v>
      </c>
      <c r="O310" s="849">
        <v>50886</v>
      </c>
      <c r="P310" s="837">
        <v>1.0019493177387915</v>
      </c>
      <c r="Q310" s="850">
        <v>4626</v>
      </c>
    </row>
    <row r="311" spans="1:17" ht="14.4" customHeight="1" x14ac:dyDescent="0.3">
      <c r="A311" s="831" t="s">
        <v>566</v>
      </c>
      <c r="B311" s="832" t="s">
        <v>3516</v>
      </c>
      <c r="C311" s="832" t="s">
        <v>3379</v>
      </c>
      <c r="D311" s="832" t="s">
        <v>3925</v>
      </c>
      <c r="E311" s="832" t="s">
        <v>3926</v>
      </c>
      <c r="F311" s="849">
        <v>1</v>
      </c>
      <c r="G311" s="849">
        <v>7160</v>
      </c>
      <c r="H311" s="849">
        <v>0.99916271281049396</v>
      </c>
      <c r="I311" s="849">
        <v>7160</v>
      </c>
      <c r="J311" s="849">
        <v>1</v>
      </c>
      <c r="K311" s="849">
        <v>7166</v>
      </c>
      <c r="L311" s="849">
        <v>1</v>
      </c>
      <c r="M311" s="849">
        <v>7166</v>
      </c>
      <c r="N311" s="849">
        <v>4</v>
      </c>
      <c r="O311" s="849">
        <v>28709</v>
      </c>
      <c r="P311" s="837">
        <v>4.006279653921295</v>
      </c>
      <c r="Q311" s="850">
        <v>7177.25</v>
      </c>
    </row>
    <row r="312" spans="1:17" ht="14.4" customHeight="1" x14ac:dyDescent="0.3">
      <c r="A312" s="831" t="s">
        <v>566</v>
      </c>
      <c r="B312" s="832" t="s">
        <v>3516</v>
      </c>
      <c r="C312" s="832" t="s">
        <v>3379</v>
      </c>
      <c r="D312" s="832" t="s">
        <v>3927</v>
      </c>
      <c r="E312" s="832" t="s">
        <v>3928</v>
      </c>
      <c r="F312" s="849">
        <v>2</v>
      </c>
      <c r="G312" s="849">
        <v>3558</v>
      </c>
      <c r="H312" s="849">
        <v>0.4</v>
      </c>
      <c r="I312" s="849">
        <v>1779</v>
      </c>
      <c r="J312" s="849">
        <v>5</v>
      </c>
      <c r="K312" s="849">
        <v>8895</v>
      </c>
      <c r="L312" s="849">
        <v>1</v>
      </c>
      <c r="M312" s="849">
        <v>1779</v>
      </c>
      <c r="N312" s="849">
        <v>5</v>
      </c>
      <c r="O312" s="849">
        <v>8905</v>
      </c>
      <c r="P312" s="837">
        <v>1.0011242270938729</v>
      </c>
      <c r="Q312" s="850">
        <v>1781</v>
      </c>
    </row>
    <row r="313" spans="1:17" ht="14.4" customHeight="1" x14ac:dyDescent="0.3">
      <c r="A313" s="831" t="s">
        <v>566</v>
      </c>
      <c r="B313" s="832" t="s">
        <v>3516</v>
      </c>
      <c r="C313" s="832" t="s">
        <v>3379</v>
      </c>
      <c r="D313" s="832" t="s">
        <v>3929</v>
      </c>
      <c r="E313" s="832" t="s">
        <v>3930</v>
      </c>
      <c r="F313" s="849"/>
      <c r="G313" s="849"/>
      <c r="H313" s="849"/>
      <c r="I313" s="849"/>
      <c r="J313" s="849"/>
      <c r="K313" s="849"/>
      <c r="L313" s="849"/>
      <c r="M313" s="849"/>
      <c r="N313" s="849">
        <v>2</v>
      </c>
      <c r="O313" s="849">
        <v>4662</v>
      </c>
      <c r="P313" s="837"/>
      <c r="Q313" s="850">
        <v>2331</v>
      </c>
    </row>
    <row r="314" spans="1:17" ht="14.4" customHeight="1" x14ac:dyDescent="0.3">
      <c r="A314" s="831" t="s">
        <v>566</v>
      </c>
      <c r="B314" s="832" t="s">
        <v>3516</v>
      </c>
      <c r="C314" s="832" t="s">
        <v>3379</v>
      </c>
      <c r="D314" s="832" t="s">
        <v>3931</v>
      </c>
      <c r="E314" s="832" t="s">
        <v>3932</v>
      </c>
      <c r="F314" s="849">
        <v>1</v>
      </c>
      <c r="G314" s="849">
        <v>14660</v>
      </c>
      <c r="H314" s="849">
        <v>0.99911401894636409</v>
      </c>
      <c r="I314" s="849">
        <v>14660</v>
      </c>
      <c r="J314" s="849">
        <v>1</v>
      </c>
      <c r="K314" s="849">
        <v>14673</v>
      </c>
      <c r="L314" s="849">
        <v>1</v>
      </c>
      <c r="M314" s="849">
        <v>14673</v>
      </c>
      <c r="N314" s="849"/>
      <c r="O314" s="849"/>
      <c r="P314" s="837"/>
      <c r="Q314" s="850"/>
    </row>
    <row r="315" spans="1:17" ht="14.4" customHeight="1" x14ac:dyDescent="0.3">
      <c r="A315" s="831" t="s">
        <v>566</v>
      </c>
      <c r="B315" s="832" t="s">
        <v>3516</v>
      </c>
      <c r="C315" s="832" t="s">
        <v>3379</v>
      </c>
      <c r="D315" s="832" t="s">
        <v>3933</v>
      </c>
      <c r="E315" s="832" t="s">
        <v>3934</v>
      </c>
      <c r="F315" s="849"/>
      <c r="G315" s="849"/>
      <c r="H315" s="849"/>
      <c r="I315" s="849"/>
      <c r="J315" s="849">
        <v>1</v>
      </c>
      <c r="K315" s="849">
        <v>5528</v>
      </c>
      <c r="L315" s="849">
        <v>1</v>
      </c>
      <c r="M315" s="849">
        <v>5528</v>
      </c>
      <c r="N315" s="849"/>
      <c r="O315" s="849"/>
      <c r="P315" s="837"/>
      <c r="Q315" s="850"/>
    </row>
    <row r="316" spans="1:17" ht="14.4" customHeight="1" x14ac:dyDescent="0.3">
      <c r="A316" s="831" t="s">
        <v>566</v>
      </c>
      <c r="B316" s="832" t="s">
        <v>3516</v>
      </c>
      <c r="C316" s="832" t="s">
        <v>3379</v>
      </c>
      <c r="D316" s="832" t="s">
        <v>3933</v>
      </c>
      <c r="E316" s="832" t="s">
        <v>3935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5543</v>
      </c>
      <c r="P316" s="837"/>
      <c r="Q316" s="850">
        <v>5543</v>
      </c>
    </row>
    <row r="317" spans="1:17" ht="14.4" customHeight="1" x14ac:dyDescent="0.3">
      <c r="A317" s="831" t="s">
        <v>566</v>
      </c>
      <c r="B317" s="832" t="s">
        <v>3516</v>
      </c>
      <c r="C317" s="832" t="s">
        <v>3379</v>
      </c>
      <c r="D317" s="832" t="s">
        <v>3936</v>
      </c>
      <c r="E317" s="832" t="s">
        <v>3937</v>
      </c>
      <c r="F317" s="849">
        <v>67</v>
      </c>
      <c r="G317" s="849">
        <v>7504</v>
      </c>
      <c r="H317" s="849">
        <v>0.68367346938775508</v>
      </c>
      <c r="I317" s="849">
        <v>112</v>
      </c>
      <c r="J317" s="849">
        <v>98</v>
      </c>
      <c r="K317" s="849">
        <v>10976</v>
      </c>
      <c r="L317" s="849">
        <v>1</v>
      </c>
      <c r="M317" s="849">
        <v>112</v>
      </c>
      <c r="N317" s="849">
        <v>140</v>
      </c>
      <c r="O317" s="849">
        <v>15820</v>
      </c>
      <c r="P317" s="837">
        <v>1.4413265306122449</v>
      </c>
      <c r="Q317" s="850">
        <v>113</v>
      </c>
    </row>
    <row r="318" spans="1:17" ht="14.4" customHeight="1" x14ac:dyDescent="0.3">
      <c r="A318" s="831" t="s">
        <v>566</v>
      </c>
      <c r="B318" s="832" t="s">
        <v>3516</v>
      </c>
      <c r="C318" s="832" t="s">
        <v>3379</v>
      </c>
      <c r="D318" s="832" t="s">
        <v>3936</v>
      </c>
      <c r="E318" s="832" t="s">
        <v>3938</v>
      </c>
      <c r="F318" s="849">
        <v>28</v>
      </c>
      <c r="G318" s="849">
        <v>3136</v>
      </c>
      <c r="H318" s="849">
        <v>1.0769230769230769</v>
      </c>
      <c r="I318" s="849">
        <v>112</v>
      </c>
      <c r="J318" s="849">
        <v>26</v>
      </c>
      <c r="K318" s="849">
        <v>2912</v>
      </c>
      <c r="L318" s="849">
        <v>1</v>
      </c>
      <c r="M318" s="849">
        <v>112</v>
      </c>
      <c r="N318" s="849">
        <v>4</v>
      </c>
      <c r="O318" s="849">
        <v>452</v>
      </c>
      <c r="P318" s="837">
        <v>0.15521978021978022</v>
      </c>
      <c r="Q318" s="850">
        <v>113</v>
      </c>
    </row>
    <row r="319" spans="1:17" ht="14.4" customHeight="1" x14ac:dyDescent="0.3">
      <c r="A319" s="831" t="s">
        <v>566</v>
      </c>
      <c r="B319" s="832" t="s">
        <v>3516</v>
      </c>
      <c r="C319" s="832" t="s">
        <v>3379</v>
      </c>
      <c r="D319" s="832" t="s">
        <v>3939</v>
      </c>
      <c r="E319" s="832" t="s">
        <v>3940</v>
      </c>
      <c r="F319" s="849">
        <v>1</v>
      </c>
      <c r="G319" s="849">
        <v>2848</v>
      </c>
      <c r="H319" s="849"/>
      <c r="I319" s="849">
        <v>2848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566</v>
      </c>
      <c r="B320" s="832" t="s">
        <v>3516</v>
      </c>
      <c r="C320" s="832" t="s">
        <v>3379</v>
      </c>
      <c r="D320" s="832" t="s">
        <v>3941</v>
      </c>
      <c r="E320" s="832" t="s">
        <v>3942</v>
      </c>
      <c r="F320" s="849"/>
      <c r="G320" s="849"/>
      <c r="H320" s="849"/>
      <c r="I320" s="849"/>
      <c r="J320" s="849">
        <v>1</v>
      </c>
      <c r="K320" s="849">
        <v>3025</v>
      </c>
      <c r="L320" s="849">
        <v>1</v>
      </c>
      <c r="M320" s="849">
        <v>3025</v>
      </c>
      <c r="N320" s="849"/>
      <c r="O320" s="849"/>
      <c r="P320" s="837"/>
      <c r="Q320" s="850"/>
    </row>
    <row r="321" spans="1:17" ht="14.4" customHeight="1" x14ac:dyDescent="0.3">
      <c r="A321" s="831" t="s">
        <v>566</v>
      </c>
      <c r="B321" s="832" t="s">
        <v>3516</v>
      </c>
      <c r="C321" s="832" t="s">
        <v>3379</v>
      </c>
      <c r="D321" s="832" t="s">
        <v>3943</v>
      </c>
      <c r="E321" s="832" t="s">
        <v>3944</v>
      </c>
      <c r="F321" s="849"/>
      <c r="G321" s="849"/>
      <c r="H321" s="849"/>
      <c r="I321" s="849"/>
      <c r="J321" s="849">
        <v>1</v>
      </c>
      <c r="K321" s="849">
        <v>2468</v>
      </c>
      <c r="L321" s="849">
        <v>1</v>
      </c>
      <c r="M321" s="849">
        <v>2468</v>
      </c>
      <c r="N321" s="849"/>
      <c r="O321" s="849"/>
      <c r="P321" s="837"/>
      <c r="Q321" s="850"/>
    </row>
    <row r="322" spans="1:17" ht="14.4" customHeight="1" x14ac:dyDescent="0.3">
      <c r="A322" s="831" t="s">
        <v>566</v>
      </c>
      <c r="B322" s="832" t="s">
        <v>3516</v>
      </c>
      <c r="C322" s="832" t="s">
        <v>3379</v>
      </c>
      <c r="D322" s="832" t="s">
        <v>3945</v>
      </c>
      <c r="E322" s="832" t="s">
        <v>3946</v>
      </c>
      <c r="F322" s="849"/>
      <c r="G322" s="849"/>
      <c r="H322" s="849"/>
      <c r="I322" s="849"/>
      <c r="J322" s="849"/>
      <c r="K322" s="849"/>
      <c r="L322" s="849"/>
      <c r="M322" s="849"/>
      <c r="N322" s="849">
        <v>132</v>
      </c>
      <c r="O322" s="849">
        <v>42636</v>
      </c>
      <c r="P322" s="837"/>
      <c r="Q322" s="850">
        <v>323</v>
      </c>
    </row>
    <row r="323" spans="1:17" ht="14.4" customHeight="1" x14ac:dyDescent="0.3">
      <c r="A323" s="831" t="s">
        <v>566</v>
      </c>
      <c r="B323" s="832" t="s">
        <v>3516</v>
      </c>
      <c r="C323" s="832" t="s">
        <v>3379</v>
      </c>
      <c r="D323" s="832" t="s">
        <v>3947</v>
      </c>
      <c r="E323" s="832" t="s">
        <v>3948</v>
      </c>
      <c r="F323" s="849"/>
      <c r="G323" s="849"/>
      <c r="H323" s="849"/>
      <c r="I323" s="849"/>
      <c r="J323" s="849"/>
      <c r="K323" s="849"/>
      <c r="L323" s="849"/>
      <c r="M323" s="849"/>
      <c r="N323" s="849">
        <v>1</v>
      </c>
      <c r="O323" s="849">
        <v>9995</v>
      </c>
      <c r="P323" s="837"/>
      <c r="Q323" s="850">
        <v>9995</v>
      </c>
    </row>
    <row r="324" spans="1:17" ht="14.4" customHeight="1" x14ac:dyDescent="0.3">
      <c r="A324" s="831" t="s">
        <v>566</v>
      </c>
      <c r="B324" s="832" t="s">
        <v>3516</v>
      </c>
      <c r="C324" s="832" t="s">
        <v>3379</v>
      </c>
      <c r="D324" s="832" t="s">
        <v>3949</v>
      </c>
      <c r="E324" s="832" t="s">
        <v>3950</v>
      </c>
      <c r="F324" s="849"/>
      <c r="G324" s="849"/>
      <c r="H324" s="849"/>
      <c r="I324" s="849"/>
      <c r="J324" s="849"/>
      <c r="K324" s="849"/>
      <c r="L324" s="849"/>
      <c r="M324" s="849"/>
      <c r="N324" s="849">
        <v>1</v>
      </c>
      <c r="O324" s="849">
        <v>11139</v>
      </c>
      <c r="P324" s="837"/>
      <c r="Q324" s="850">
        <v>11139</v>
      </c>
    </row>
    <row r="325" spans="1:17" ht="14.4" customHeight="1" x14ac:dyDescent="0.3">
      <c r="A325" s="831" t="s">
        <v>566</v>
      </c>
      <c r="B325" s="832" t="s">
        <v>3516</v>
      </c>
      <c r="C325" s="832" t="s">
        <v>3379</v>
      </c>
      <c r="D325" s="832" t="s">
        <v>3951</v>
      </c>
      <c r="E325" s="832" t="s">
        <v>3952</v>
      </c>
      <c r="F325" s="849"/>
      <c r="G325" s="849"/>
      <c r="H325" s="849"/>
      <c r="I325" s="849"/>
      <c r="J325" s="849"/>
      <c r="K325" s="849"/>
      <c r="L325" s="849"/>
      <c r="M325" s="849"/>
      <c r="N325" s="849">
        <v>1</v>
      </c>
      <c r="O325" s="849">
        <v>11438</v>
      </c>
      <c r="P325" s="837"/>
      <c r="Q325" s="850">
        <v>11438</v>
      </c>
    </row>
    <row r="326" spans="1:17" ht="14.4" customHeight="1" x14ac:dyDescent="0.3">
      <c r="A326" s="831" t="s">
        <v>566</v>
      </c>
      <c r="B326" s="832" t="s">
        <v>3953</v>
      </c>
      <c r="C326" s="832" t="s">
        <v>3363</v>
      </c>
      <c r="D326" s="832" t="s">
        <v>3954</v>
      </c>
      <c r="E326" s="832" t="s">
        <v>1292</v>
      </c>
      <c r="F326" s="849"/>
      <c r="G326" s="849"/>
      <c r="H326" s="849"/>
      <c r="I326" s="849"/>
      <c r="J326" s="849"/>
      <c r="K326" s="849"/>
      <c r="L326" s="849"/>
      <c r="M326" s="849"/>
      <c r="N326" s="849">
        <v>2</v>
      </c>
      <c r="O326" s="849">
        <v>9976.18</v>
      </c>
      <c r="P326" s="837"/>
      <c r="Q326" s="850">
        <v>4988.09</v>
      </c>
    </row>
    <row r="327" spans="1:17" ht="14.4" customHeight="1" x14ac:dyDescent="0.3">
      <c r="A327" s="831" t="s">
        <v>566</v>
      </c>
      <c r="B327" s="832" t="s">
        <v>3953</v>
      </c>
      <c r="C327" s="832" t="s">
        <v>3363</v>
      </c>
      <c r="D327" s="832" t="s">
        <v>3518</v>
      </c>
      <c r="E327" s="832" t="s">
        <v>1906</v>
      </c>
      <c r="F327" s="849">
        <v>3</v>
      </c>
      <c r="G327" s="849">
        <v>251.04000000000002</v>
      </c>
      <c r="H327" s="849">
        <v>0.17415917415917417</v>
      </c>
      <c r="I327" s="849">
        <v>83.68</v>
      </c>
      <c r="J327" s="849">
        <v>18</v>
      </c>
      <c r="K327" s="849">
        <v>1441.44</v>
      </c>
      <c r="L327" s="849">
        <v>1</v>
      </c>
      <c r="M327" s="849">
        <v>80.08</v>
      </c>
      <c r="N327" s="849">
        <v>11</v>
      </c>
      <c r="O327" s="849">
        <v>880.88</v>
      </c>
      <c r="P327" s="837">
        <v>0.61111111111111105</v>
      </c>
      <c r="Q327" s="850">
        <v>80.08</v>
      </c>
    </row>
    <row r="328" spans="1:17" ht="14.4" customHeight="1" x14ac:dyDescent="0.3">
      <c r="A328" s="831" t="s">
        <v>566</v>
      </c>
      <c r="B328" s="832" t="s">
        <v>3953</v>
      </c>
      <c r="C328" s="832" t="s">
        <v>3363</v>
      </c>
      <c r="D328" s="832" t="s">
        <v>3519</v>
      </c>
      <c r="E328" s="832" t="s">
        <v>1906</v>
      </c>
      <c r="F328" s="849">
        <v>51</v>
      </c>
      <c r="G328" s="849">
        <v>3882.63</v>
      </c>
      <c r="H328" s="849">
        <v>3</v>
      </c>
      <c r="I328" s="849">
        <v>76.13</v>
      </c>
      <c r="J328" s="849">
        <v>17</v>
      </c>
      <c r="K328" s="849">
        <v>1294.21</v>
      </c>
      <c r="L328" s="849">
        <v>1</v>
      </c>
      <c r="M328" s="849">
        <v>76.13</v>
      </c>
      <c r="N328" s="849"/>
      <c r="O328" s="849"/>
      <c r="P328" s="837"/>
      <c r="Q328" s="850"/>
    </row>
    <row r="329" spans="1:17" ht="14.4" customHeight="1" x14ac:dyDescent="0.3">
      <c r="A329" s="831" t="s">
        <v>566</v>
      </c>
      <c r="B329" s="832" t="s">
        <v>3953</v>
      </c>
      <c r="C329" s="832" t="s">
        <v>3363</v>
      </c>
      <c r="D329" s="832" t="s">
        <v>3520</v>
      </c>
      <c r="E329" s="832" t="s">
        <v>1506</v>
      </c>
      <c r="F329" s="849">
        <v>3.1</v>
      </c>
      <c r="G329" s="849">
        <v>1367.87</v>
      </c>
      <c r="H329" s="849">
        <v>10.333685880486513</v>
      </c>
      <c r="I329" s="849">
        <v>441.24838709677414</v>
      </c>
      <c r="J329" s="849">
        <v>0.3</v>
      </c>
      <c r="K329" s="849">
        <v>132.37</v>
      </c>
      <c r="L329" s="849">
        <v>1</v>
      </c>
      <c r="M329" s="849">
        <v>441.23333333333335</v>
      </c>
      <c r="N329" s="849">
        <v>2</v>
      </c>
      <c r="O329" s="849">
        <v>882.52</v>
      </c>
      <c r="P329" s="837">
        <v>6.6670695776988742</v>
      </c>
      <c r="Q329" s="850">
        <v>441.26</v>
      </c>
    </row>
    <row r="330" spans="1:17" ht="14.4" customHeight="1" x14ac:dyDescent="0.3">
      <c r="A330" s="831" t="s">
        <v>566</v>
      </c>
      <c r="B330" s="832" t="s">
        <v>3953</v>
      </c>
      <c r="C330" s="832" t="s">
        <v>3363</v>
      </c>
      <c r="D330" s="832" t="s">
        <v>3955</v>
      </c>
      <c r="E330" s="832"/>
      <c r="F330" s="849">
        <v>10</v>
      </c>
      <c r="G330" s="849">
        <v>804.3</v>
      </c>
      <c r="H330" s="849"/>
      <c r="I330" s="849">
        <v>80.429999999999993</v>
      </c>
      <c r="J330" s="849"/>
      <c r="K330" s="849"/>
      <c r="L330" s="849"/>
      <c r="M330" s="849"/>
      <c r="N330" s="849"/>
      <c r="O330" s="849"/>
      <c r="P330" s="837"/>
      <c r="Q330" s="850"/>
    </row>
    <row r="331" spans="1:17" ht="14.4" customHeight="1" x14ac:dyDescent="0.3">
      <c r="A331" s="831" t="s">
        <v>566</v>
      </c>
      <c r="B331" s="832" t="s">
        <v>3953</v>
      </c>
      <c r="C331" s="832" t="s">
        <v>3363</v>
      </c>
      <c r="D331" s="832" t="s">
        <v>3521</v>
      </c>
      <c r="E331" s="832" t="s">
        <v>852</v>
      </c>
      <c r="F331" s="849">
        <v>199</v>
      </c>
      <c r="G331" s="849">
        <v>11621.6</v>
      </c>
      <c r="H331" s="849">
        <v>1.6178861788617886</v>
      </c>
      <c r="I331" s="849">
        <v>58.4</v>
      </c>
      <c r="J331" s="849">
        <v>123</v>
      </c>
      <c r="K331" s="849">
        <v>7183.2</v>
      </c>
      <c r="L331" s="849">
        <v>1</v>
      </c>
      <c r="M331" s="849">
        <v>58.4</v>
      </c>
      <c r="N331" s="849">
        <v>144</v>
      </c>
      <c r="O331" s="849">
        <v>6974.69</v>
      </c>
      <c r="P331" s="837">
        <v>0.97097254705423763</v>
      </c>
      <c r="Q331" s="850">
        <v>48.435347222222219</v>
      </c>
    </row>
    <row r="332" spans="1:17" ht="14.4" customHeight="1" x14ac:dyDescent="0.3">
      <c r="A332" s="831" t="s">
        <v>566</v>
      </c>
      <c r="B332" s="832" t="s">
        <v>3953</v>
      </c>
      <c r="C332" s="832" t="s">
        <v>3363</v>
      </c>
      <c r="D332" s="832" t="s">
        <v>3956</v>
      </c>
      <c r="E332" s="832" t="s">
        <v>3957</v>
      </c>
      <c r="F332" s="849">
        <v>26.65</v>
      </c>
      <c r="G332" s="849">
        <v>18449.29</v>
      </c>
      <c r="H332" s="849">
        <v>0.15360069708260674</v>
      </c>
      <c r="I332" s="849">
        <v>692.28105065666045</v>
      </c>
      <c r="J332" s="849">
        <v>173.5</v>
      </c>
      <c r="K332" s="849">
        <v>120112.02</v>
      </c>
      <c r="L332" s="849">
        <v>1</v>
      </c>
      <c r="M332" s="849">
        <v>692.28829971181563</v>
      </c>
      <c r="N332" s="849">
        <v>39.5</v>
      </c>
      <c r="O332" s="849">
        <v>27345.440000000002</v>
      </c>
      <c r="P332" s="837">
        <v>0.22766614032467358</v>
      </c>
      <c r="Q332" s="850">
        <v>692.28962025316457</v>
      </c>
    </row>
    <row r="333" spans="1:17" ht="14.4" customHeight="1" x14ac:dyDescent="0.3">
      <c r="A333" s="831" t="s">
        <v>566</v>
      </c>
      <c r="B333" s="832" t="s">
        <v>3953</v>
      </c>
      <c r="C333" s="832" t="s">
        <v>3363</v>
      </c>
      <c r="D333" s="832" t="s">
        <v>3958</v>
      </c>
      <c r="E333" s="832" t="s">
        <v>3959</v>
      </c>
      <c r="F333" s="849">
        <v>1.7</v>
      </c>
      <c r="G333" s="849">
        <v>20422.78</v>
      </c>
      <c r="H333" s="849">
        <v>0.25</v>
      </c>
      <c r="I333" s="849">
        <v>12013.4</v>
      </c>
      <c r="J333" s="849">
        <v>6.8</v>
      </c>
      <c r="K333" s="849">
        <v>81691.12</v>
      </c>
      <c r="L333" s="849">
        <v>1</v>
      </c>
      <c r="M333" s="849">
        <v>12013.4</v>
      </c>
      <c r="N333" s="849"/>
      <c r="O333" s="849"/>
      <c r="P333" s="837"/>
      <c r="Q333" s="850"/>
    </row>
    <row r="334" spans="1:17" ht="14.4" customHeight="1" x14ac:dyDescent="0.3">
      <c r="A334" s="831" t="s">
        <v>566</v>
      </c>
      <c r="B334" s="832" t="s">
        <v>3953</v>
      </c>
      <c r="C334" s="832" t="s">
        <v>3363</v>
      </c>
      <c r="D334" s="832" t="s">
        <v>3522</v>
      </c>
      <c r="E334" s="832" t="s">
        <v>1100</v>
      </c>
      <c r="F334" s="849">
        <v>267.51</v>
      </c>
      <c r="G334" s="849">
        <v>41621.550000000003</v>
      </c>
      <c r="H334" s="849">
        <v>1.7721772571106924</v>
      </c>
      <c r="I334" s="849">
        <v>155.58876303689584</v>
      </c>
      <c r="J334" s="849">
        <v>150.94999999999999</v>
      </c>
      <c r="K334" s="849">
        <v>23486.11</v>
      </c>
      <c r="L334" s="849">
        <v>1</v>
      </c>
      <c r="M334" s="849">
        <v>155.58867174561115</v>
      </c>
      <c r="N334" s="849">
        <v>242.9</v>
      </c>
      <c r="O334" s="849">
        <v>37792.400000000001</v>
      </c>
      <c r="P334" s="837">
        <v>1.60913833751098</v>
      </c>
      <c r="Q334" s="850">
        <v>155.58830794565665</v>
      </c>
    </row>
    <row r="335" spans="1:17" ht="14.4" customHeight="1" x14ac:dyDescent="0.3">
      <c r="A335" s="831" t="s">
        <v>566</v>
      </c>
      <c r="B335" s="832" t="s">
        <v>3953</v>
      </c>
      <c r="C335" s="832" t="s">
        <v>3363</v>
      </c>
      <c r="D335" s="832" t="s">
        <v>3960</v>
      </c>
      <c r="E335" s="832" t="s">
        <v>3961</v>
      </c>
      <c r="F335" s="849"/>
      <c r="G335" s="849"/>
      <c r="H335" s="849"/>
      <c r="I335" s="849"/>
      <c r="J335" s="849"/>
      <c r="K335" s="849"/>
      <c r="L335" s="849"/>
      <c r="M335" s="849"/>
      <c r="N335" s="849">
        <v>3</v>
      </c>
      <c r="O335" s="849">
        <v>27474.81</v>
      </c>
      <c r="P335" s="837"/>
      <c r="Q335" s="850">
        <v>9158.27</v>
      </c>
    </row>
    <row r="336" spans="1:17" ht="14.4" customHeight="1" x14ac:dyDescent="0.3">
      <c r="A336" s="831" t="s">
        <v>566</v>
      </c>
      <c r="B336" s="832" t="s">
        <v>3953</v>
      </c>
      <c r="C336" s="832" t="s">
        <v>3363</v>
      </c>
      <c r="D336" s="832" t="s">
        <v>3523</v>
      </c>
      <c r="E336" s="832" t="s">
        <v>3524</v>
      </c>
      <c r="F336" s="849"/>
      <c r="G336" s="849"/>
      <c r="H336" s="849"/>
      <c r="I336" s="849"/>
      <c r="J336" s="849">
        <v>3.3</v>
      </c>
      <c r="K336" s="849">
        <v>1906.13</v>
      </c>
      <c r="L336" s="849">
        <v>1</v>
      </c>
      <c r="M336" s="849">
        <v>577.61515151515152</v>
      </c>
      <c r="N336" s="849">
        <v>7.3999999999999995</v>
      </c>
      <c r="O336" s="849">
        <v>4014.24</v>
      </c>
      <c r="P336" s="837">
        <v>2.1059633917938436</v>
      </c>
      <c r="Q336" s="850">
        <v>542.46486486486492</v>
      </c>
    </row>
    <row r="337" spans="1:17" ht="14.4" customHeight="1" x14ac:dyDescent="0.3">
      <c r="A337" s="831" t="s">
        <v>566</v>
      </c>
      <c r="B337" s="832" t="s">
        <v>3953</v>
      </c>
      <c r="C337" s="832" t="s">
        <v>3363</v>
      </c>
      <c r="D337" s="832" t="s">
        <v>3525</v>
      </c>
      <c r="E337" s="832" t="s">
        <v>3526</v>
      </c>
      <c r="F337" s="849">
        <v>36</v>
      </c>
      <c r="G337" s="849">
        <v>1543.68</v>
      </c>
      <c r="H337" s="849">
        <v>9</v>
      </c>
      <c r="I337" s="849">
        <v>42.88</v>
      </c>
      <c r="J337" s="849">
        <v>4</v>
      </c>
      <c r="K337" s="849">
        <v>171.52</v>
      </c>
      <c r="L337" s="849">
        <v>1</v>
      </c>
      <c r="M337" s="849">
        <v>42.88</v>
      </c>
      <c r="N337" s="849">
        <v>43</v>
      </c>
      <c r="O337" s="849">
        <v>1843.84</v>
      </c>
      <c r="P337" s="837">
        <v>10.749999999999998</v>
      </c>
      <c r="Q337" s="850">
        <v>42.879999999999995</v>
      </c>
    </row>
    <row r="338" spans="1:17" ht="14.4" customHeight="1" x14ac:dyDescent="0.3">
      <c r="A338" s="831" t="s">
        <v>566</v>
      </c>
      <c r="B338" s="832" t="s">
        <v>3953</v>
      </c>
      <c r="C338" s="832" t="s">
        <v>3363</v>
      </c>
      <c r="D338" s="832" t="s">
        <v>3527</v>
      </c>
      <c r="E338" s="832" t="s">
        <v>847</v>
      </c>
      <c r="F338" s="849">
        <v>111</v>
      </c>
      <c r="G338" s="849">
        <v>8571.42</v>
      </c>
      <c r="H338" s="849">
        <v>7.9285714285714288</v>
      </c>
      <c r="I338" s="849">
        <v>77.22</v>
      </c>
      <c r="J338" s="849">
        <v>14</v>
      </c>
      <c r="K338" s="849">
        <v>1081.08</v>
      </c>
      <c r="L338" s="849">
        <v>1</v>
      </c>
      <c r="M338" s="849">
        <v>77.22</v>
      </c>
      <c r="N338" s="849">
        <v>48</v>
      </c>
      <c r="O338" s="849">
        <v>3706.56</v>
      </c>
      <c r="P338" s="837">
        <v>3.4285714285714288</v>
      </c>
      <c r="Q338" s="850">
        <v>77.22</v>
      </c>
    </row>
    <row r="339" spans="1:17" ht="14.4" customHeight="1" x14ac:dyDescent="0.3">
      <c r="A339" s="831" t="s">
        <v>566</v>
      </c>
      <c r="B339" s="832" t="s">
        <v>3953</v>
      </c>
      <c r="C339" s="832" t="s">
        <v>3363</v>
      </c>
      <c r="D339" s="832" t="s">
        <v>3528</v>
      </c>
      <c r="E339" s="832" t="s">
        <v>3529</v>
      </c>
      <c r="F339" s="849">
        <v>115.2</v>
      </c>
      <c r="G339" s="849">
        <v>31301.93</v>
      </c>
      <c r="H339" s="849">
        <v>1.1863932495733227</v>
      </c>
      <c r="I339" s="849">
        <v>271.71814236111112</v>
      </c>
      <c r="J339" s="849">
        <v>97.09999999999998</v>
      </c>
      <c r="K339" s="849">
        <v>26384.11</v>
      </c>
      <c r="L339" s="849">
        <v>1</v>
      </c>
      <c r="M339" s="849">
        <v>271.72100926879511</v>
      </c>
      <c r="N339" s="849">
        <v>97.399999999999991</v>
      </c>
      <c r="O339" s="849">
        <v>25060.280000000002</v>
      </c>
      <c r="P339" s="837">
        <v>0.94982472404792129</v>
      </c>
      <c r="Q339" s="850">
        <v>257.29240246406573</v>
      </c>
    </row>
    <row r="340" spans="1:17" ht="14.4" customHeight="1" x14ac:dyDescent="0.3">
      <c r="A340" s="831" t="s">
        <v>566</v>
      </c>
      <c r="B340" s="832" t="s">
        <v>3953</v>
      </c>
      <c r="C340" s="832" t="s">
        <v>3363</v>
      </c>
      <c r="D340" s="832" t="s">
        <v>3962</v>
      </c>
      <c r="E340" s="832" t="s">
        <v>3963</v>
      </c>
      <c r="F340" s="849"/>
      <c r="G340" s="849"/>
      <c r="H340" s="849"/>
      <c r="I340" s="849"/>
      <c r="J340" s="849">
        <v>9</v>
      </c>
      <c r="K340" s="849">
        <v>591.75</v>
      </c>
      <c r="L340" s="849">
        <v>1</v>
      </c>
      <c r="M340" s="849">
        <v>65.75</v>
      </c>
      <c r="N340" s="849"/>
      <c r="O340" s="849"/>
      <c r="P340" s="837"/>
      <c r="Q340" s="850"/>
    </row>
    <row r="341" spans="1:17" ht="14.4" customHeight="1" x14ac:dyDescent="0.3">
      <c r="A341" s="831" t="s">
        <v>566</v>
      </c>
      <c r="B341" s="832" t="s">
        <v>3953</v>
      </c>
      <c r="C341" s="832" t="s">
        <v>3363</v>
      </c>
      <c r="D341" s="832" t="s">
        <v>3532</v>
      </c>
      <c r="E341" s="832" t="s">
        <v>3533</v>
      </c>
      <c r="F341" s="849">
        <v>4.5</v>
      </c>
      <c r="G341" s="849">
        <v>14686.86</v>
      </c>
      <c r="H341" s="849">
        <v>1.3636419345014819</v>
      </c>
      <c r="I341" s="849">
        <v>3263.7466666666669</v>
      </c>
      <c r="J341" s="849">
        <v>3.3</v>
      </c>
      <c r="K341" s="849">
        <v>10770.32</v>
      </c>
      <c r="L341" s="849">
        <v>1</v>
      </c>
      <c r="M341" s="849">
        <v>3263.7333333333336</v>
      </c>
      <c r="N341" s="849">
        <v>0.1</v>
      </c>
      <c r="O341" s="849">
        <v>326.37</v>
      </c>
      <c r="P341" s="837">
        <v>3.0302720810523737E-2</v>
      </c>
      <c r="Q341" s="850">
        <v>3263.7</v>
      </c>
    </row>
    <row r="342" spans="1:17" ht="14.4" customHeight="1" x14ac:dyDescent="0.3">
      <c r="A342" s="831" t="s">
        <v>566</v>
      </c>
      <c r="B342" s="832" t="s">
        <v>3953</v>
      </c>
      <c r="C342" s="832" t="s">
        <v>3363</v>
      </c>
      <c r="D342" s="832" t="s">
        <v>3964</v>
      </c>
      <c r="E342" s="832" t="s">
        <v>3965</v>
      </c>
      <c r="F342" s="849">
        <v>24</v>
      </c>
      <c r="G342" s="849">
        <v>5260.8</v>
      </c>
      <c r="H342" s="849">
        <v>1.5000000000000002</v>
      </c>
      <c r="I342" s="849">
        <v>219.20000000000002</v>
      </c>
      <c r="J342" s="849">
        <v>16</v>
      </c>
      <c r="K342" s="849">
        <v>3507.2</v>
      </c>
      <c r="L342" s="849">
        <v>1</v>
      </c>
      <c r="M342" s="849">
        <v>219.2</v>
      </c>
      <c r="N342" s="849"/>
      <c r="O342" s="849"/>
      <c r="P342" s="837"/>
      <c r="Q342" s="850"/>
    </row>
    <row r="343" spans="1:17" ht="14.4" customHeight="1" x14ac:dyDescent="0.3">
      <c r="A343" s="831" t="s">
        <v>566</v>
      </c>
      <c r="B343" s="832" t="s">
        <v>3953</v>
      </c>
      <c r="C343" s="832" t="s">
        <v>3363</v>
      </c>
      <c r="D343" s="832" t="s">
        <v>3534</v>
      </c>
      <c r="E343" s="832" t="s">
        <v>1644</v>
      </c>
      <c r="F343" s="849">
        <v>117</v>
      </c>
      <c r="G343" s="849">
        <v>7692.75</v>
      </c>
      <c r="H343" s="849">
        <v>0.67906825241715729</v>
      </c>
      <c r="I343" s="849">
        <v>65.75</v>
      </c>
      <c r="J343" s="849">
        <v>179</v>
      </c>
      <c r="K343" s="849">
        <v>11328.39</v>
      </c>
      <c r="L343" s="849">
        <v>1</v>
      </c>
      <c r="M343" s="849">
        <v>63.287094972067038</v>
      </c>
      <c r="N343" s="849">
        <v>7</v>
      </c>
      <c r="O343" s="849">
        <v>460.25</v>
      </c>
      <c r="P343" s="837">
        <v>4.0628015101881208E-2</v>
      </c>
      <c r="Q343" s="850">
        <v>65.75</v>
      </c>
    </row>
    <row r="344" spans="1:17" ht="14.4" customHeight="1" x14ac:dyDescent="0.3">
      <c r="A344" s="831" t="s">
        <v>566</v>
      </c>
      <c r="B344" s="832" t="s">
        <v>3953</v>
      </c>
      <c r="C344" s="832" t="s">
        <v>3363</v>
      </c>
      <c r="D344" s="832" t="s">
        <v>3966</v>
      </c>
      <c r="E344" s="832"/>
      <c r="F344" s="849">
        <v>0.4</v>
      </c>
      <c r="G344" s="849">
        <v>18.54</v>
      </c>
      <c r="H344" s="849"/>
      <c r="I344" s="849">
        <v>46.349999999999994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" customHeight="1" x14ac:dyDescent="0.3">
      <c r="A345" s="831" t="s">
        <v>566</v>
      </c>
      <c r="B345" s="832" t="s">
        <v>3953</v>
      </c>
      <c r="C345" s="832" t="s">
        <v>3363</v>
      </c>
      <c r="D345" s="832" t="s">
        <v>3535</v>
      </c>
      <c r="E345" s="832" t="s">
        <v>3536</v>
      </c>
      <c r="F345" s="849">
        <v>35.6</v>
      </c>
      <c r="G345" s="849">
        <v>2805.4</v>
      </c>
      <c r="H345" s="849">
        <v>1.4183156553655749</v>
      </c>
      <c r="I345" s="849">
        <v>78.803370786516851</v>
      </c>
      <c r="J345" s="849">
        <v>25.1</v>
      </c>
      <c r="K345" s="849">
        <v>1977.9800000000002</v>
      </c>
      <c r="L345" s="849">
        <v>1</v>
      </c>
      <c r="M345" s="849">
        <v>78.80398406374502</v>
      </c>
      <c r="N345" s="849">
        <v>20.5</v>
      </c>
      <c r="O345" s="849">
        <v>1549.6399999999999</v>
      </c>
      <c r="P345" s="837">
        <v>0.78344573757065272</v>
      </c>
      <c r="Q345" s="850">
        <v>75.592195121951207</v>
      </c>
    </row>
    <row r="346" spans="1:17" ht="14.4" customHeight="1" x14ac:dyDescent="0.3">
      <c r="A346" s="831" t="s">
        <v>566</v>
      </c>
      <c r="B346" s="832" t="s">
        <v>3953</v>
      </c>
      <c r="C346" s="832" t="s">
        <v>3363</v>
      </c>
      <c r="D346" s="832" t="s">
        <v>3537</v>
      </c>
      <c r="E346" s="832" t="s">
        <v>1768</v>
      </c>
      <c r="F346" s="849">
        <v>109</v>
      </c>
      <c r="G346" s="849">
        <v>7646.35</v>
      </c>
      <c r="H346" s="849">
        <v>1.0414206583013608</v>
      </c>
      <c r="I346" s="849">
        <v>70.150000000000006</v>
      </c>
      <c r="J346" s="849">
        <v>131</v>
      </c>
      <c r="K346" s="849">
        <v>7342.2300000000005</v>
      </c>
      <c r="L346" s="849">
        <v>1</v>
      </c>
      <c r="M346" s="849">
        <v>56.047557251908401</v>
      </c>
      <c r="N346" s="849">
        <v>49</v>
      </c>
      <c r="O346" s="849">
        <v>2162.3700000000003</v>
      </c>
      <c r="P346" s="837">
        <v>0.2945113405600206</v>
      </c>
      <c r="Q346" s="850">
        <v>44.13000000000001</v>
      </c>
    </row>
    <row r="347" spans="1:17" ht="14.4" customHeight="1" x14ac:dyDescent="0.3">
      <c r="A347" s="831" t="s">
        <v>566</v>
      </c>
      <c r="B347" s="832" t="s">
        <v>3953</v>
      </c>
      <c r="C347" s="832" t="s">
        <v>3363</v>
      </c>
      <c r="D347" s="832" t="s">
        <v>3967</v>
      </c>
      <c r="E347" s="832" t="s">
        <v>3539</v>
      </c>
      <c r="F347" s="849">
        <v>2.1</v>
      </c>
      <c r="G347" s="849">
        <v>1259.58</v>
      </c>
      <c r="H347" s="849">
        <v>3.5</v>
      </c>
      <c r="I347" s="849">
        <v>599.79999999999995</v>
      </c>
      <c r="J347" s="849">
        <v>0.6</v>
      </c>
      <c r="K347" s="849">
        <v>359.88</v>
      </c>
      <c r="L347" s="849">
        <v>1</v>
      </c>
      <c r="M347" s="849">
        <v>599.80000000000007</v>
      </c>
      <c r="N347" s="849">
        <v>8.5</v>
      </c>
      <c r="O347" s="849">
        <v>5098.43</v>
      </c>
      <c r="P347" s="837">
        <v>14.167027898188286</v>
      </c>
      <c r="Q347" s="850">
        <v>599.81529411764711</v>
      </c>
    </row>
    <row r="348" spans="1:17" ht="14.4" customHeight="1" x14ac:dyDescent="0.3">
      <c r="A348" s="831" t="s">
        <v>566</v>
      </c>
      <c r="B348" s="832" t="s">
        <v>3953</v>
      </c>
      <c r="C348" s="832" t="s">
        <v>3363</v>
      </c>
      <c r="D348" s="832" t="s">
        <v>3538</v>
      </c>
      <c r="E348" s="832" t="s">
        <v>3539</v>
      </c>
      <c r="F348" s="849">
        <v>9.4</v>
      </c>
      <c r="G348" s="849">
        <v>7517.78</v>
      </c>
      <c r="H348" s="849">
        <v>3.0322676927792966</v>
      </c>
      <c r="I348" s="849">
        <v>799.76382978723393</v>
      </c>
      <c r="J348" s="849">
        <v>3.0999999999999996</v>
      </c>
      <c r="K348" s="849">
        <v>2479.2600000000002</v>
      </c>
      <c r="L348" s="849">
        <v>1</v>
      </c>
      <c r="M348" s="849">
        <v>799.76129032258086</v>
      </c>
      <c r="N348" s="849">
        <v>3.3</v>
      </c>
      <c r="O348" s="849">
        <v>2639.19</v>
      </c>
      <c r="P348" s="837">
        <v>1.0645071513274122</v>
      </c>
      <c r="Q348" s="850">
        <v>799.75454545454556</v>
      </c>
    </row>
    <row r="349" spans="1:17" ht="14.4" customHeight="1" x14ac:dyDescent="0.3">
      <c r="A349" s="831" t="s">
        <v>566</v>
      </c>
      <c r="B349" s="832" t="s">
        <v>3953</v>
      </c>
      <c r="C349" s="832" t="s">
        <v>3363</v>
      </c>
      <c r="D349" s="832" t="s">
        <v>3540</v>
      </c>
      <c r="E349" s="832" t="s">
        <v>1312</v>
      </c>
      <c r="F349" s="849">
        <v>12.5</v>
      </c>
      <c r="G349" s="849">
        <v>1156.1199999999999</v>
      </c>
      <c r="H349" s="849">
        <v>0.96153430308474097</v>
      </c>
      <c r="I349" s="849">
        <v>92.489599999999996</v>
      </c>
      <c r="J349" s="849">
        <v>13</v>
      </c>
      <c r="K349" s="849">
        <v>1202.3699999999999</v>
      </c>
      <c r="L349" s="849">
        <v>1</v>
      </c>
      <c r="M349" s="849">
        <v>92.49</v>
      </c>
      <c r="N349" s="849">
        <v>51</v>
      </c>
      <c r="O349" s="849">
        <v>4716.99</v>
      </c>
      <c r="P349" s="837">
        <v>3.9230769230769234</v>
      </c>
      <c r="Q349" s="850">
        <v>92.49</v>
      </c>
    </row>
    <row r="350" spans="1:17" ht="14.4" customHeight="1" x14ac:dyDescent="0.3">
      <c r="A350" s="831" t="s">
        <v>566</v>
      </c>
      <c r="B350" s="832" t="s">
        <v>3953</v>
      </c>
      <c r="C350" s="832" t="s">
        <v>3363</v>
      </c>
      <c r="D350" s="832" t="s">
        <v>3968</v>
      </c>
      <c r="E350" s="832" t="s">
        <v>1318</v>
      </c>
      <c r="F350" s="849">
        <v>0.2</v>
      </c>
      <c r="G350" s="849">
        <v>326.37</v>
      </c>
      <c r="H350" s="849"/>
      <c r="I350" s="849">
        <v>1631.85</v>
      </c>
      <c r="J350" s="849"/>
      <c r="K350" s="849"/>
      <c r="L350" s="849"/>
      <c r="M350" s="849"/>
      <c r="N350" s="849">
        <v>3.8</v>
      </c>
      <c r="O350" s="849">
        <v>6201.09</v>
      </c>
      <c r="P350" s="837"/>
      <c r="Q350" s="850">
        <v>1631.8657894736843</v>
      </c>
    </row>
    <row r="351" spans="1:17" ht="14.4" customHeight="1" x14ac:dyDescent="0.3">
      <c r="A351" s="831" t="s">
        <v>566</v>
      </c>
      <c r="B351" s="832" t="s">
        <v>3953</v>
      </c>
      <c r="C351" s="832" t="s">
        <v>3363</v>
      </c>
      <c r="D351" s="832" t="s">
        <v>3541</v>
      </c>
      <c r="E351" s="832" t="s">
        <v>3542</v>
      </c>
      <c r="F351" s="849">
        <v>15.9</v>
      </c>
      <c r="G351" s="849">
        <v>6229.62</v>
      </c>
      <c r="H351" s="849">
        <v>1.5288461538461537</v>
      </c>
      <c r="I351" s="849">
        <v>391.8</v>
      </c>
      <c r="J351" s="849">
        <v>10.399999999999999</v>
      </c>
      <c r="K351" s="849">
        <v>4074.7200000000003</v>
      </c>
      <c r="L351" s="849">
        <v>1</v>
      </c>
      <c r="M351" s="849">
        <v>391.80000000000007</v>
      </c>
      <c r="N351" s="849">
        <v>3.4000000000000004</v>
      </c>
      <c r="O351" s="849">
        <v>1332.12</v>
      </c>
      <c r="P351" s="837">
        <v>0.32692307692307687</v>
      </c>
      <c r="Q351" s="850">
        <v>391.79999999999995</v>
      </c>
    </row>
    <row r="352" spans="1:17" ht="14.4" customHeight="1" x14ac:dyDescent="0.3">
      <c r="A352" s="831" t="s">
        <v>566</v>
      </c>
      <c r="B352" s="832" t="s">
        <v>3953</v>
      </c>
      <c r="C352" s="832" t="s">
        <v>3363</v>
      </c>
      <c r="D352" s="832" t="s">
        <v>3969</v>
      </c>
      <c r="E352" s="832" t="s">
        <v>3544</v>
      </c>
      <c r="F352" s="849"/>
      <c r="G352" s="849"/>
      <c r="H352" s="849"/>
      <c r="I352" s="849"/>
      <c r="J352" s="849">
        <v>3</v>
      </c>
      <c r="K352" s="849">
        <v>328.8</v>
      </c>
      <c r="L352" s="849">
        <v>1</v>
      </c>
      <c r="M352" s="849">
        <v>109.60000000000001</v>
      </c>
      <c r="N352" s="849"/>
      <c r="O352" s="849"/>
      <c r="P352" s="837"/>
      <c r="Q352" s="850"/>
    </row>
    <row r="353" spans="1:17" ht="14.4" customHeight="1" x14ac:dyDescent="0.3">
      <c r="A353" s="831" t="s">
        <v>566</v>
      </c>
      <c r="B353" s="832" t="s">
        <v>3953</v>
      </c>
      <c r="C353" s="832" t="s">
        <v>3363</v>
      </c>
      <c r="D353" s="832" t="s">
        <v>3543</v>
      </c>
      <c r="E353" s="832" t="s">
        <v>3544</v>
      </c>
      <c r="F353" s="849">
        <v>23</v>
      </c>
      <c r="G353" s="849">
        <v>5041.5999999999995</v>
      </c>
      <c r="H353" s="849">
        <v>7.6666666666666652</v>
      </c>
      <c r="I353" s="849">
        <v>219.2</v>
      </c>
      <c r="J353" s="849">
        <v>3</v>
      </c>
      <c r="K353" s="849">
        <v>657.6</v>
      </c>
      <c r="L353" s="849">
        <v>1</v>
      </c>
      <c r="M353" s="849">
        <v>219.20000000000002</v>
      </c>
      <c r="N353" s="849"/>
      <c r="O353" s="849"/>
      <c r="P353" s="837"/>
      <c r="Q353" s="850"/>
    </row>
    <row r="354" spans="1:17" ht="14.4" customHeight="1" x14ac:dyDescent="0.3">
      <c r="A354" s="831" t="s">
        <v>566</v>
      </c>
      <c r="B354" s="832" t="s">
        <v>3953</v>
      </c>
      <c r="C354" s="832" t="s">
        <v>3363</v>
      </c>
      <c r="D354" s="832" t="s">
        <v>3545</v>
      </c>
      <c r="E354" s="832" t="s">
        <v>3546</v>
      </c>
      <c r="F354" s="849">
        <v>5.9</v>
      </c>
      <c r="G354" s="849">
        <v>4555.75</v>
      </c>
      <c r="H354" s="849"/>
      <c r="I354" s="849">
        <v>772.16101694915244</v>
      </c>
      <c r="J354" s="849"/>
      <c r="K354" s="849"/>
      <c r="L354" s="849"/>
      <c r="M354" s="849"/>
      <c r="N354" s="849">
        <v>2.2000000000000002</v>
      </c>
      <c r="O354" s="849">
        <v>1698.74</v>
      </c>
      <c r="P354" s="837"/>
      <c r="Q354" s="850">
        <v>772.15454545454543</v>
      </c>
    </row>
    <row r="355" spans="1:17" ht="14.4" customHeight="1" x14ac:dyDescent="0.3">
      <c r="A355" s="831" t="s">
        <v>566</v>
      </c>
      <c r="B355" s="832" t="s">
        <v>3953</v>
      </c>
      <c r="C355" s="832" t="s">
        <v>3363</v>
      </c>
      <c r="D355" s="832" t="s">
        <v>3547</v>
      </c>
      <c r="E355" s="832"/>
      <c r="F355" s="849">
        <v>5.93</v>
      </c>
      <c r="G355" s="849">
        <v>15652.77</v>
      </c>
      <c r="H355" s="849"/>
      <c r="I355" s="849">
        <v>2639.5902192242834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" customHeight="1" x14ac:dyDescent="0.3">
      <c r="A356" s="831" t="s">
        <v>566</v>
      </c>
      <c r="B356" s="832" t="s">
        <v>3953</v>
      </c>
      <c r="C356" s="832" t="s">
        <v>3363</v>
      </c>
      <c r="D356" s="832" t="s">
        <v>3548</v>
      </c>
      <c r="E356" s="832" t="s">
        <v>1510</v>
      </c>
      <c r="F356" s="849">
        <v>2.9</v>
      </c>
      <c r="G356" s="849">
        <v>1206.3699999999999</v>
      </c>
      <c r="H356" s="849">
        <v>0.6063623386545498</v>
      </c>
      <c r="I356" s="849">
        <v>415.98965517241379</v>
      </c>
      <c r="J356" s="849">
        <v>5.2</v>
      </c>
      <c r="K356" s="849">
        <v>1989.52</v>
      </c>
      <c r="L356" s="849">
        <v>1</v>
      </c>
      <c r="M356" s="849">
        <v>382.59999999999997</v>
      </c>
      <c r="N356" s="849">
        <v>1</v>
      </c>
      <c r="O356" s="849">
        <v>387.21</v>
      </c>
      <c r="P356" s="837">
        <v>0.19462483413084564</v>
      </c>
      <c r="Q356" s="850">
        <v>387.21</v>
      </c>
    </row>
    <row r="357" spans="1:17" ht="14.4" customHeight="1" x14ac:dyDescent="0.3">
      <c r="A357" s="831" t="s">
        <v>566</v>
      </c>
      <c r="B357" s="832" t="s">
        <v>3953</v>
      </c>
      <c r="C357" s="832" t="s">
        <v>3363</v>
      </c>
      <c r="D357" s="832" t="s">
        <v>3549</v>
      </c>
      <c r="E357" s="832" t="s">
        <v>1502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219.2</v>
      </c>
      <c r="P357" s="837"/>
      <c r="Q357" s="850">
        <v>219.2</v>
      </c>
    </row>
    <row r="358" spans="1:17" ht="14.4" customHeight="1" x14ac:dyDescent="0.3">
      <c r="A358" s="831" t="s">
        <v>566</v>
      </c>
      <c r="B358" s="832" t="s">
        <v>3953</v>
      </c>
      <c r="C358" s="832" t="s">
        <v>3363</v>
      </c>
      <c r="D358" s="832" t="s">
        <v>3970</v>
      </c>
      <c r="E358" s="832" t="s">
        <v>3971</v>
      </c>
      <c r="F358" s="849"/>
      <c r="G358" s="849"/>
      <c r="H358" s="849"/>
      <c r="I358" s="849"/>
      <c r="J358" s="849">
        <v>5</v>
      </c>
      <c r="K358" s="849">
        <v>51647.45</v>
      </c>
      <c r="L358" s="849">
        <v>1</v>
      </c>
      <c r="M358" s="849">
        <v>10329.49</v>
      </c>
      <c r="N358" s="849"/>
      <c r="O358" s="849"/>
      <c r="P358" s="837"/>
      <c r="Q358" s="850"/>
    </row>
    <row r="359" spans="1:17" ht="14.4" customHeight="1" x14ac:dyDescent="0.3">
      <c r="A359" s="831" t="s">
        <v>566</v>
      </c>
      <c r="B359" s="832" t="s">
        <v>3953</v>
      </c>
      <c r="C359" s="832" t="s">
        <v>3363</v>
      </c>
      <c r="D359" s="832" t="s">
        <v>3550</v>
      </c>
      <c r="E359" s="832" t="s">
        <v>1510</v>
      </c>
      <c r="F359" s="849">
        <v>11.4</v>
      </c>
      <c r="G359" s="849">
        <v>9674.36</v>
      </c>
      <c r="H359" s="849">
        <v>0.84764138586049398</v>
      </c>
      <c r="I359" s="849">
        <v>848.62807017543867</v>
      </c>
      <c r="J359" s="849">
        <v>14.299999999999999</v>
      </c>
      <c r="K359" s="849">
        <v>11413.27</v>
      </c>
      <c r="L359" s="849">
        <v>1</v>
      </c>
      <c r="M359" s="849">
        <v>798.13076923076937</v>
      </c>
      <c r="N359" s="849">
        <v>5.0999999999999996</v>
      </c>
      <c r="O359" s="849">
        <v>3252.3100000000004</v>
      </c>
      <c r="P359" s="837">
        <v>0.28495864901119489</v>
      </c>
      <c r="Q359" s="850">
        <v>637.70784313725505</v>
      </c>
    </row>
    <row r="360" spans="1:17" ht="14.4" customHeight="1" x14ac:dyDescent="0.3">
      <c r="A360" s="831" t="s">
        <v>566</v>
      </c>
      <c r="B360" s="832" t="s">
        <v>3953</v>
      </c>
      <c r="C360" s="832" t="s">
        <v>3363</v>
      </c>
      <c r="D360" s="832" t="s">
        <v>3972</v>
      </c>
      <c r="E360" s="832"/>
      <c r="F360" s="849">
        <v>171</v>
      </c>
      <c r="G360" s="849">
        <v>11243.25</v>
      </c>
      <c r="H360" s="849"/>
      <c r="I360" s="849">
        <v>65.75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" customHeight="1" x14ac:dyDescent="0.3">
      <c r="A361" s="831" t="s">
        <v>566</v>
      </c>
      <c r="B361" s="832" t="s">
        <v>3953</v>
      </c>
      <c r="C361" s="832" t="s">
        <v>3363</v>
      </c>
      <c r="D361" s="832" t="s">
        <v>3551</v>
      </c>
      <c r="E361" s="832" t="s">
        <v>1494</v>
      </c>
      <c r="F361" s="849"/>
      <c r="G361" s="849"/>
      <c r="H361" s="849"/>
      <c r="I361" s="849"/>
      <c r="J361" s="849">
        <v>67</v>
      </c>
      <c r="K361" s="849">
        <v>4405.25</v>
      </c>
      <c r="L361" s="849">
        <v>1</v>
      </c>
      <c r="M361" s="849">
        <v>65.75</v>
      </c>
      <c r="N361" s="849">
        <v>174.1</v>
      </c>
      <c r="O361" s="849">
        <v>10161.709999999999</v>
      </c>
      <c r="P361" s="837">
        <v>2.3067272004994037</v>
      </c>
      <c r="Q361" s="850">
        <v>58.36708788052843</v>
      </c>
    </row>
    <row r="362" spans="1:17" ht="14.4" customHeight="1" x14ac:dyDescent="0.3">
      <c r="A362" s="831" t="s">
        <v>566</v>
      </c>
      <c r="B362" s="832" t="s">
        <v>3953</v>
      </c>
      <c r="C362" s="832" t="s">
        <v>3363</v>
      </c>
      <c r="D362" s="832" t="s">
        <v>3973</v>
      </c>
      <c r="E362" s="832" t="s">
        <v>3974</v>
      </c>
      <c r="F362" s="849"/>
      <c r="G362" s="849"/>
      <c r="H362" s="849"/>
      <c r="I362" s="849"/>
      <c r="J362" s="849">
        <v>1.7</v>
      </c>
      <c r="K362" s="849">
        <v>1342.75</v>
      </c>
      <c r="L362" s="849">
        <v>1</v>
      </c>
      <c r="M362" s="849">
        <v>789.85294117647061</v>
      </c>
      <c r="N362" s="849"/>
      <c r="O362" s="849"/>
      <c r="P362" s="837"/>
      <c r="Q362" s="850"/>
    </row>
    <row r="363" spans="1:17" ht="14.4" customHeight="1" x14ac:dyDescent="0.3">
      <c r="A363" s="831" t="s">
        <v>566</v>
      </c>
      <c r="B363" s="832" t="s">
        <v>3953</v>
      </c>
      <c r="C363" s="832" t="s">
        <v>3363</v>
      </c>
      <c r="D363" s="832" t="s">
        <v>3553</v>
      </c>
      <c r="E363" s="832" t="s">
        <v>1637</v>
      </c>
      <c r="F363" s="849">
        <v>0.9</v>
      </c>
      <c r="G363" s="849">
        <v>1913.04</v>
      </c>
      <c r="H363" s="849">
        <v>0.19148936170212766</v>
      </c>
      <c r="I363" s="849">
        <v>2125.6</v>
      </c>
      <c r="J363" s="849">
        <v>4.7</v>
      </c>
      <c r="K363" s="849">
        <v>9990.32</v>
      </c>
      <c r="L363" s="849">
        <v>1</v>
      </c>
      <c r="M363" s="849">
        <v>2125.6</v>
      </c>
      <c r="N363" s="849">
        <v>4.2</v>
      </c>
      <c r="O363" s="849">
        <v>8927.52</v>
      </c>
      <c r="P363" s="837">
        <v>0.89361702127659581</v>
      </c>
      <c r="Q363" s="850">
        <v>2125.6</v>
      </c>
    </row>
    <row r="364" spans="1:17" ht="14.4" customHeight="1" x14ac:dyDescent="0.3">
      <c r="A364" s="831" t="s">
        <v>566</v>
      </c>
      <c r="B364" s="832" t="s">
        <v>3953</v>
      </c>
      <c r="C364" s="832" t="s">
        <v>3363</v>
      </c>
      <c r="D364" s="832" t="s">
        <v>3975</v>
      </c>
      <c r="E364" s="832" t="s">
        <v>3976</v>
      </c>
      <c r="F364" s="849">
        <v>4.2</v>
      </c>
      <c r="G364" s="849">
        <v>13707.75</v>
      </c>
      <c r="H364" s="849"/>
      <c r="I364" s="849">
        <v>3263.75</v>
      </c>
      <c r="J364" s="849"/>
      <c r="K364" s="849"/>
      <c r="L364" s="849"/>
      <c r="M364" s="849"/>
      <c r="N364" s="849">
        <v>0.3</v>
      </c>
      <c r="O364" s="849">
        <v>979.12</v>
      </c>
      <c r="P364" s="837"/>
      <c r="Q364" s="850">
        <v>3263.7333333333336</v>
      </c>
    </row>
    <row r="365" spans="1:17" ht="14.4" customHeight="1" x14ac:dyDescent="0.3">
      <c r="A365" s="831" t="s">
        <v>566</v>
      </c>
      <c r="B365" s="832" t="s">
        <v>3953</v>
      </c>
      <c r="C365" s="832" t="s">
        <v>3363</v>
      </c>
      <c r="D365" s="832" t="s">
        <v>3554</v>
      </c>
      <c r="E365" s="832" t="s">
        <v>1498</v>
      </c>
      <c r="F365" s="849"/>
      <c r="G365" s="849"/>
      <c r="H365" s="849"/>
      <c r="I365" s="849"/>
      <c r="J365" s="849">
        <v>2.7</v>
      </c>
      <c r="K365" s="849">
        <v>1081.08</v>
      </c>
      <c r="L365" s="849">
        <v>1</v>
      </c>
      <c r="M365" s="849">
        <v>400.39999999999992</v>
      </c>
      <c r="N365" s="849">
        <v>10.199999999999999</v>
      </c>
      <c r="O365" s="849">
        <v>4084.08</v>
      </c>
      <c r="P365" s="837">
        <v>3.7777777777777781</v>
      </c>
      <c r="Q365" s="850">
        <v>400.40000000000003</v>
      </c>
    </row>
    <row r="366" spans="1:17" ht="14.4" customHeight="1" x14ac:dyDescent="0.3">
      <c r="A366" s="831" t="s">
        <v>566</v>
      </c>
      <c r="B366" s="832" t="s">
        <v>3953</v>
      </c>
      <c r="C366" s="832" t="s">
        <v>3363</v>
      </c>
      <c r="D366" s="832" t="s">
        <v>3555</v>
      </c>
      <c r="E366" s="832" t="s">
        <v>1498</v>
      </c>
      <c r="F366" s="849">
        <v>1.9</v>
      </c>
      <c r="G366" s="849">
        <v>2014.25</v>
      </c>
      <c r="H366" s="849">
        <v>1.7966408591408594</v>
      </c>
      <c r="I366" s="849">
        <v>1060.1315789473686</v>
      </c>
      <c r="J366" s="849">
        <v>1.4</v>
      </c>
      <c r="K366" s="849">
        <v>1121.1199999999999</v>
      </c>
      <c r="L366" s="849">
        <v>1</v>
      </c>
      <c r="M366" s="849">
        <v>800.8</v>
      </c>
      <c r="N366" s="849">
        <v>4.6499999999999995</v>
      </c>
      <c r="O366" s="849">
        <v>3741.0899999999997</v>
      </c>
      <c r="P366" s="837">
        <v>3.3369220065648637</v>
      </c>
      <c r="Q366" s="850">
        <v>804.53548387096782</v>
      </c>
    </row>
    <row r="367" spans="1:17" ht="14.4" customHeight="1" x14ac:dyDescent="0.3">
      <c r="A367" s="831" t="s">
        <v>566</v>
      </c>
      <c r="B367" s="832" t="s">
        <v>3953</v>
      </c>
      <c r="C367" s="832" t="s">
        <v>3363</v>
      </c>
      <c r="D367" s="832" t="s">
        <v>3977</v>
      </c>
      <c r="E367" s="832" t="s">
        <v>1502</v>
      </c>
      <c r="F367" s="849"/>
      <c r="G367" s="849"/>
      <c r="H367" s="849"/>
      <c r="I367" s="849"/>
      <c r="J367" s="849"/>
      <c r="K367" s="849"/>
      <c r="L367" s="849"/>
      <c r="M367" s="849"/>
      <c r="N367" s="849">
        <v>10</v>
      </c>
      <c r="O367" s="849">
        <v>1096</v>
      </c>
      <c r="P367" s="837"/>
      <c r="Q367" s="850">
        <v>109.6</v>
      </c>
    </row>
    <row r="368" spans="1:17" ht="14.4" customHeight="1" x14ac:dyDescent="0.3">
      <c r="A368" s="831" t="s">
        <v>566</v>
      </c>
      <c r="B368" s="832" t="s">
        <v>3953</v>
      </c>
      <c r="C368" s="832" t="s">
        <v>3363</v>
      </c>
      <c r="D368" s="832" t="s">
        <v>3978</v>
      </c>
      <c r="E368" s="832" t="s">
        <v>3979</v>
      </c>
      <c r="F368" s="849"/>
      <c r="G368" s="849"/>
      <c r="H368" s="849"/>
      <c r="I368" s="849"/>
      <c r="J368" s="849">
        <v>11.8</v>
      </c>
      <c r="K368" s="849">
        <v>25082.080000000002</v>
      </c>
      <c r="L368" s="849">
        <v>1</v>
      </c>
      <c r="M368" s="849">
        <v>2125.6</v>
      </c>
      <c r="N368" s="849">
        <v>4.3000000000000007</v>
      </c>
      <c r="O368" s="849">
        <v>9140.08</v>
      </c>
      <c r="P368" s="837">
        <v>0.36440677966101692</v>
      </c>
      <c r="Q368" s="850">
        <v>2125.5999999999995</v>
      </c>
    </row>
    <row r="369" spans="1:17" ht="14.4" customHeight="1" x14ac:dyDescent="0.3">
      <c r="A369" s="831" t="s">
        <v>566</v>
      </c>
      <c r="B369" s="832" t="s">
        <v>3953</v>
      </c>
      <c r="C369" s="832" t="s">
        <v>3363</v>
      </c>
      <c r="D369" s="832" t="s">
        <v>3980</v>
      </c>
      <c r="E369" s="832" t="s">
        <v>1316</v>
      </c>
      <c r="F369" s="849"/>
      <c r="G369" s="849"/>
      <c r="H369" s="849"/>
      <c r="I369" s="849"/>
      <c r="J369" s="849">
        <v>29</v>
      </c>
      <c r="K369" s="849">
        <v>6164.24</v>
      </c>
      <c r="L369" s="849">
        <v>1</v>
      </c>
      <c r="M369" s="849">
        <v>212.56</v>
      </c>
      <c r="N369" s="849">
        <v>24</v>
      </c>
      <c r="O369" s="849">
        <v>3877.68</v>
      </c>
      <c r="P369" s="837">
        <v>0.62906051678714647</v>
      </c>
      <c r="Q369" s="850">
        <v>161.57</v>
      </c>
    </row>
    <row r="370" spans="1:17" ht="14.4" customHeight="1" x14ac:dyDescent="0.3">
      <c r="A370" s="831" t="s">
        <v>566</v>
      </c>
      <c r="B370" s="832" t="s">
        <v>3953</v>
      </c>
      <c r="C370" s="832" t="s">
        <v>3363</v>
      </c>
      <c r="D370" s="832" t="s">
        <v>3981</v>
      </c>
      <c r="E370" s="832" t="s">
        <v>1763</v>
      </c>
      <c r="F370" s="849"/>
      <c r="G370" s="849"/>
      <c r="H370" s="849"/>
      <c r="I370" s="849"/>
      <c r="J370" s="849">
        <v>0.5</v>
      </c>
      <c r="K370" s="849">
        <v>394.9</v>
      </c>
      <c r="L370" s="849">
        <v>1</v>
      </c>
      <c r="M370" s="849">
        <v>789.8</v>
      </c>
      <c r="N370" s="849">
        <v>3.7</v>
      </c>
      <c r="O370" s="849">
        <v>2922.42</v>
      </c>
      <c r="P370" s="837">
        <v>7.4004051658647763</v>
      </c>
      <c r="Q370" s="850">
        <v>789.84324324324325</v>
      </c>
    </row>
    <row r="371" spans="1:17" ht="14.4" customHeight="1" x14ac:dyDescent="0.3">
      <c r="A371" s="831" t="s">
        <v>566</v>
      </c>
      <c r="B371" s="832" t="s">
        <v>3953</v>
      </c>
      <c r="C371" s="832" t="s">
        <v>3363</v>
      </c>
      <c r="D371" s="832" t="s">
        <v>3982</v>
      </c>
      <c r="E371" s="832" t="s">
        <v>3983</v>
      </c>
      <c r="F371" s="849">
        <v>6</v>
      </c>
      <c r="G371" s="849">
        <v>9791.2000000000007</v>
      </c>
      <c r="H371" s="849"/>
      <c r="I371" s="849">
        <v>1631.8666666666668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566</v>
      </c>
      <c r="B372" s="832" t="s">
        <v>3953</v>
      </c>
      <c r="C372" s="832" t="s">
        <v>3363</v>
      </c>
      <c r="D372" s="832" t="s">
        <v>3558</v>
      </c>
      <c r="E372" s="832" t="s">
        <v>1759</v>
      </c>
      <c r="F372" s="849">
        <v>3.5</v>
      </c>
      <c r="G372" s="849">
        <v>11423.11</v>
      </c>
      <c r="H372" s="849">
        <v>0.43750059843132483</v>
      </c>
      <c r="I372" s="849">
        <v>3263.7457142857143</v>
      </c>
      <c r="J372" s="849">
        <v>8</v>
      </c>
      <c r="K372" s="849">
        <v>26109.93</v>
      </c>
      <c r="L372" s="849">
        <v>1</v>
      </c>
      <c r="M372" s="849">
        <v>3263.74125</v>
      </c>
      <c r="N372" s="849">
        <v>14.799999999999999</v>
      </c>
      <c r="O372" s="849">
        <v>48303.39</v>
      </c>
      <c r="P372" s="837">
        <v>1.8500007468422932</v>
      </c>
      <c r="Q372" s="850">
        <v>3263.7425675675677</v>
      </c>
    </row>
    <row r="373" spans="1:17" ht="14.4" customHeight="1" x14ac:dyDescent="0.3">
      <c r="A373" s="831" t="s">
        <v>566</v>
      </c>
      <c r="B373" s="832" t="s">
        <v>3953</v>
      </c>
      <c r="C373" s="832" t="s">
        <v>3363</v>
      </c>
      <c r="D373" s="832" t="s">
        <v>3559</v>
      </c>
      <c r="E373" s="832" t="s">
        <v>1644</v>
      </c>
      <c r="F373" s="849"/>
      <c r="G373" s="849"/>
      <c r="H373" s="849"/>
      <c r="I373" s="849"/>
      <c r="J373" s="849"/>
      <c r="K373" s="849"/>
      <c r="L373" s="849"/>
      <c r="M373" s="849"/>
      <c r="N373" s="849">
        <v>1.2</v>
      </c>
      <c r="O373" s="849">
        <v>710.04</v>
      </c>
      <c r="P373" s="837"/>
      <c r="Q373" s="850">
        <v>591.70000000000005</v>
      </c>
    </row>
    <row r="374" spans="1:17" ht="14.4" customHeight="1" x14ac:dyDescent="0.3">
      <c r="A374" s="831" t="s">
        <v>566</v>
      </c>
      <c r="B374" s="832" t="s">
        <v>3953</v>
      </c>
      <c r="C374" s="832" t="s">
        <v>3363</v>
      </c>
      <c r="D374" s="832" t="s">
        <v>3560</v>
      </c>
      <c r="E374" s="832" t="s">
        <v>3561</v>
      </c>
      <c r="F374" s="849"/>
      <c r="G374" s="849"/>
      <c r="H374" s="849"/>
      <c r="I374" s="849"/>
      <c r="J374" s="849"/>
      <c r="K374" s="849"/>
      <c r="L374" s="849"/>
      <c r="M374" s="849"/>
      <c r="N374" s="849">
        <v>1</v>
      </c>
      <c r="O374" s="849">
        <v>26143.46</v>
      </c>
      <c r="P374" s="837"/>
      <c r="Q374" s="850">
        <v>26143.46</v>
      </c>
    </row>
    <row r="375" spans="1:17" ht="14.4" customHeight="1" x14ac:dyDescent="0.3">
      <c r="A375" s="831" t="s">
        <v>566</v>
      </c>
      <c r="B375" s="832" t="s">
        <v>3953</v>
      </c>
      <c r="C375" s="832" t="s">
        <v>3363</v>
      </c>
      <c r="D375" s="832" t="s">
        <v>3984</v>
      </c>
      <c r="E375" s="832" t="s">
        <v>1292</v>
      </c>
      <c r="F375" s="849"/>
      <c r="G375" s="849"/>
      <c r="H375" s="849"/>
      <c r="I375" s="849"/>
      <c r="J375" s="849"/>
      <c r="K375" s="849"/>
      <c r="L375" s="849"/>
      <c r="M375" s="849"/>
      <c r="N375" s="849">
        <v>4</v>
      </c>
      <c r="O375" s="849">
        <v>39696</v>
      </c>
      <c r="P375" s="837"/>
      <c r="Q375" s="850">
        <v>9924</v>
      </c>
    </row>
    <row r="376" spans="1:17" ht="14.4" customHeight="1" x14ac:dyDescent="0.3">
      <c r="A376" s="831" t="s">
        <v>566</v>
      </c>
      <c r="B376" s="832" t="s">
        <v>3953</v>
      </c>
      <c r="C376" s="832" t="s">
        <v>3562</v>
      </c>
      <c r="D376" s="832" t="s">
        <v>3985</v>
      </c>
      <c r="E376" s="832" t="s">
        <v>3986</v>
      </c>
      <c r="F376" s="849">
        <v>3</v>
      </c>
      <c r="G376" s="849">
        <v>3913.76</v>
      </c>
      <c r="H376" s="849">
        <v>2.7824059263050884</v>
      </c>
      <c r="I376" s="849">
        <v>1304.5866666666668</v>
      </c>
      <c r="J376" s="849">
        <v>1</v>
      </c>
      <c r="K376" s="849">
        <v>1406.61</v>
      </c>
      <c r="L376" s="849">
        <v>1</v>
      </c>
      <c r="M376" s="849">
        <v>1406.61</v>
      </c>
      <c r="N376" s="849"/>
      <c r="O376" s="849"/>
      <c r="P376" s="837"/>
      <c r="Q376" s="850"/>
    </row>
    <row r="377" spans="1:17" ht="14.4" customHeight="1" x14ac:dyDescent="0.3">
      <c r="A377" s="831" t="s">
        <v>566</v>
      </c>
      <c r="B377" s="832" t="s">
        <v>3953</v>
      </c>
      <c r="C377" s="832" t="s">
        <v>3562</v>
      </c>
      <c r="D377" s="832" t="s">
        <v>3563</v>
      </c>
      <c r="E377" s="832" t="s">
        <v>3564</v>
      </c>
      <c r="F377" s="849">
        <v>134</v>
      </c>
      <c r="G377" s="849">
        <v>268791.74</v>
      </c>
      <c r="H377" s="849">
        <v>1.1249012280842061</v>
      </c>
      <c r="I377" s="849">
        <v>2005.9085074626864</v>
      </c>
      <c r="J377" s="849">
        <v>111</v>
      </c>
      <c r="K377" s="849">
        <v>238946.97000000003</v>
      </c>
      <c r="L377" s="849">
        <v>1</v>
      </c>
      <c r="M377" s="849">
        <v>2152.6754054054059</v>
      </c>
      <c r="N377" s="849">
        <v>74</v>
      </c>
      <c r="O377" s="849">
        <v>159808.18</v>
      </c>
      <c r="P377" s="837">
        <v>0.6688018684647894</v>
      </c>
      <c r="Q377" s="850">
        <v>2159.5699999999997</v>
      </c>
    </row>
    <row r="378" spans="1:17" ht="14.4" customHeight="1" x14ac:dyDescent="0.3">
      <c r="A378" s="831" t="s">
        <v>566</v>
      </c>
      <c r="B378" s="832" t="s">
        <v>3953</v>
      </c>
      <c r="C378" s="832" t="s">
        <v>3562</v>
      </c>
      <c r="D378" s="832" t="s">
        <v>3565</v>
      </c>
      <c r="E378" s="832" t="s">
        <v>3566</v>
      </c>
      <c r="F378" s="849">
        <v>2</v>
      </c>
      <c r="G378" s="849">
        <v>4926.51</v>
      </c>
      <c r="H378" s="849">
        <v>0.14348382624701655</v>
      </c>
      <c r="I378" s="849">
        <v>2463.2550000000001</v>
      </c>
      <c r="J378" s="849">
        <v>13</v>
      </c>
      <c r="K378" s="849">
        <v>34334.949999999997</v>
      </c>
      <c r="L378" s="849">
        <v>1</v>
      </c>
      <c r="M378" s="849">
        <v>2641.1499999999996</v>
      </c>
      <c r="N378" s="849">
        <v>41</v>
      </c>
      <c r="O378" s="849">
        <v>108287.15000000001</v>
      </c>
      <c r="P378" s="837">
        <v>3.1538461538461542</v>
      </c>
      <c r="Q378" s="850">
        <v>2641.15</v>
      </c>
    </row>
    <row r="379" spans="1:17" ht="14.4" customHeight="1" x14ac:dyDescent="0.3">
      <c r="A379" s="831" t="s">
        <v>566</v>
      </c>
      <c r="B379" s="832" t="s">
        <v>3953</v>
      </c>
      <c r="C379" s="832" t="s">
        <v>3562</v>
      </c>
      <c r="D379" s="832" t="s">
        <v>3987</v>
      </c>
      <c r="E379" s="832" t="s">
        <v>3988</v>
      </c>
      <c r="F379" s="849"/>
      <c r="G379" s="849"/>
      <c r="H379" s="849"/>
      <c r="I379" s="849"/>
      <c r="J379" s="849"/>
      <c r="K379" s="849"/>
      <c r="L379" s="849"/>
      <c r="M379" s="849"/>
      <c r="N379" s="849">
        <v>1</v>
      </c>
      <c r="O379" s="849">
        <v>2159.5700000000002</v>
      </c>
      <c r="P379" s="837"/>
      <c r="Q379" s="850">
        <v>2159.5700000000002</v>
      </c>
    </row>
    <row r="380" spans="1:17" ht="14.4" customHeight="1" x14ac:dyDescent="0.3">
      <c r="A380" s="831" t="s">
        <v>566</v>
      </c>
      <c r="B380" s="832" t="s">
        <v>3953</v>
      </c>
      <c r="C380" s="832" t="s">
        <v>3562</v>
      </c>
      <c r="D380" s="832" t="s">
        <v>3567</v>
      </c>
      <c r="E380" s="832" t="s">
        <v>3568</v>
      </c>
      <c r="F380" s="849">
        <v>1</v>
      </c>
      <c r="G380" s="849">
        <v>8292.09</v>
      </c>
      <c r="H380" s="849">
        <v>0.46572425738792855</v>
      </c>
      <c r="I380" s="849">
        <v>8292.09</v>
      </c>
      <c r="J380" s="849">
        <v>2</v>
      </c>
      <c r="K380" s="849">
        <v>17804.72</v>
      </c>
      <c r="L380" s="849">
        <v>1</v>
      </c>
      <c r="M380" s="849">
        <v>8902.36</v>
      </c>
      <c r="N380" s="849">
        <v>3</v>
      </c>
      <c r="O380" s="849">
        <v>26707.08</v>
      </c>
      <c r="P380" s="837">
        <v>1.5</v>
      </c>
      <c r="Q380" s="850">
        <v>8902.36</v>
      </c>
    </row>
    <row r="381" spans="1:17" ht="14.4" customHeight="1" x14ac:dyDescent="0.3">
      <c r="A381" s="831" t="s">
        <v>566</v>
      </c>
      <c r="B381" s="832" t="s">
        <v>3953</v>
      </c>
      <c r="C381" s="832" t="s">
        <v>3562</v>
      </c>
      <c r="D381" s="832" t="s">
        <v>3569</v>
      </c>
      <c r="E381" s="832" t="s">
        <v>3570</v>
      </c>
      <c r="F381" s="849">
        <v>3</v>
      </c>
      <c r="G381" s="849">
        <v>29733.989999999998</v>
      </c>
      <c r="H381" s="849">
        <v>2.8842329387000869</v>
      </c>
      <c r="I381" s="849">
        <v>9911.33</v>
      </c>
      <c r="J381" s="849">
        <v>1</v>
      </c>
      <c r="K381" s="849">
        <v>10309.15</v>
      </c>
      <c r="L381" s="849">
        <v>1</v>
      </c>
      <c r="M381" s="849">
        <v>10309.15</v>
      </c>
      <c r="N381" s="849">
        <v>2</v>
      </c>
      <c r="O381" s="849">
        <v>20618.3</v>
      </c>
      <c r="P381" s="837">
        <v>2</v>
      </c>
      <c r="Q381" s="850">
        <v>10309.15</v>
      </c>
    </row>
    <row r="382" spans="1:17" ht="14.4" customHeight="1" x14ac:dyDescent="0.3">
      <c r="A382" s="831" t="s">
        <v>566</v>
      </c>
      <c r="B382" s="832" t="s">
        <v>3953</v>
      </c>
      <c r="C382" s="832" t="s">
        <v>3562</v>
      </c>
      <c r="D382" s="832" t="s">
        <v>3571</v>
      </c>
      <c r="E382" s="832" t="s">
        <v>3572</v>
      </c>
      <c r="F382" s="849">
        <v>70</v>
      </c>
      <c r="G382" s="849">
        <v>74398.149999999994</v>
      </c>
      <c r="H382" s="849">
        <v>0.87086689346446122</v>
      </c>
      <c r="I382" s="849">
        <v>1062.8307142857143</v>
      </c>
      <c r="J382" s="849">
        <v>71</v>
      </c>
      <c r="K382" s="849">
        <v>85429.99</v>
      </c>
      <c r="L382" s="849">
        <v>1</v>
      </c>
      <c r="M382" s="849">
        <v>1203.2392957746479</v>
      </c>
      <c r="N382" s="849">
        <v>60</v>
      </c>
      <c r="O382" s="849">
        <v>72696.600000000006</v>
      </c>
      <c r="P382" s="837">
        <v>0.85094941483663988</v>
      </c>
      <c r="Q382" s="850">
        <v>1211.6100000000001</v>
      </c>
    </row>
    <row r="383" spans="1:17" ht="14.4" customHeight="1" x14ac:dyDescent="0.3">
      <c r="A383" s="831" t="s">
        <v>566</v>
      </c>
      <c r="B383" s="832" t="s">
        <v>3953</v>
      </c>
      <c r="C383" s="832" t="s">
        <v>3562</v>
      </c>
      <c r="D383" s="832" t="s">
        <v>3573</v>
      </c>
      <c r="E383" s="832" t="s">
        <v>3574</v>
      </c>
      <c r="F383" s="849"/>
      <c r="G383" s="849"/>
      <c r="H383" s="849"/>
      <c r="I383" s="849"/>
      <c r="J383" s="849"/>
      <c r="K383" s="849"/>
      <c r="L383" s="849"/>
      <c r="M383" s="849"/>
      <c r="N383" s="849">
        <v>2</v>
      </c>
      <c r="O383" s="849">
        <v>491.22</v>
      </c>
      <c r="P383" s="837"/>
      <c r="Q383" s="850">
        <v>245.61</v>
      </c>
    </row>
    <row r="384" spans="1:17" ht="14.4" customHeight="1" x14ac:dyDescent="0.3">
      <c r="A384" s="831" t="s">
        <v>566</v>
      </c>
      <c r="B384" s="832" t="s">
        <v>3953</v>
      </c>
      <c r="C384" s="832" t="s">
        <v>3575</v>
      </c>
      <c r="D384" s="832" t="s">
        <v>3989</v>
      </c>
      <c r="E384" s="832" t="s">
        <v>3990</v>
      </c>
      <c r="F384" s="849">
        <v>12</v>
      </c>
      <c r="G384" s="849">
        <v>3959.76</v>
      </c>
      <c r="H384" s="849"/>
      <c r="I384" s="849">
        <v>329.98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566</v>
      </c>
      <c r="B385" s="832" t="s">
        <v>3953</v>
      </c>
      <c r="C385" s="832" t="s">
        <v>3575</v>
      </c>
      <c r="D385" s="832" t="s">
        <v>3991</v>
      </c>
      <c r="E385" s="832" t="s">
        <v>3992</v>
      </c>
      <c r="F385" s="849">
        <v>2</v>
      </c>
      <c r="G385" s="849">
        <v>2870.72</v>
      </c>
      <c r="H385" s="849"/>
      <c r="I385" s="849">
        <v>1435.36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" customHeight="1" x14ac:dyDescent="0.3">
      <c r="A386" s="831" t="s">
        <v>566</v>
      </c>
      <c r="B386" s="832" t="s">
        <v>3953</v>
      </c>
      <c r="C386" s="832" t="s">
        <v>3575</v>
      </c>
      <c r="D386" s="832" t="s">
        <v>3993</v>
      </c>
      <c r="E386" s="832" t="s">
        <v>3994</v>
      </c>
      <c r="F386" s="849"/>
      <c r="G386" s="849"/>
      <c r="H386" s="849"/>
      <c r="I386" s="849"/>
      <c r="J386" s="849">
        <v>0.8</v>
      </c>
      <c r="K386" s="849">
        <v>503.67</v>
      </c>
      <c r="L386" s="849">
        <v>1</v>
      </c>
      <c r="M386" s="849">
        <v>629.58749999999998</v>
      </c>
      <c r="N386" s="849"/>
      <c r="O386" s="849"/>
      <c r="P386" s="837"/>
      <c r="Q386" s="850"/>
    </row>
    <row r="387" spans="1:17" ht="14.4" customHeight="1" x14ac:dyDescent="0.3">
      <c r="A387" s="831" t="s">
        <v>566</v>
      </c>
      <c r="B387" s="832" t="s">
        <v>3953</v>
      </c>
      <c r="C387" s="832" t="s">
        <v>3575</v>
      </c>
      <c r="D387" s="832" t="s">
        <v>3576</v>
      </c>
      <c r="E387" s="832" t="s">
        <v>3577</v>
      </c>
      <c r="F387" s="849">
        <v>56</v>
      </c>
      <c r="G387" s="849">
        <v>38472</v>
      </c>
      <c r="H387" s="849">
        <v>1.4</v>
      </c>
      <c r="I387" s="849">
        <v>687</v>
      </c>
      <c r="J387" s="849">
        <v>40</v>
      </c>
      <c r="K387" s="849">
        <v>27480</v>
      </c>
      <c r="L387" s="849">
        <v>1</v>
      </c>
      <c r="M387" s="849">
        <v>687</v>
      </c>
      <c r="N387" s="849">
        <v>37</v>
      </c>
      <c r="O387" s="849">
        <v>25419</v>
      </c>
      <c r="P387" s="837">
        <v>0.92500000000000004</v>
      </c>
      <c r="Q387" s="850">
        <v>687</v>
      </c>
    </row>
    <row r="388" spans="1:17" ht="14.4" customHeight="1" x14ac:dyDescent="0.3">
      <c r="A388" s="831" t="s">
        <v>566</v>
      </c>
      <c r="B388" s="832" t="s">
        <v>3953</v>
      </c>
      <c r="C388" s="832" t="s">
        <v>3575</v>
      </c>
      <c r="D388" s="832" t="s">
        <v>3578</v>
      </c>
      <c r="E388" s="832" t="s">
        <v>3579</v>
      </c>
      <c r="F388" s="849">
        <v>235</v>
      </c>
      <c r="G388" s="849">
        <v>56400</v>
      </c>
      <c r="H388" s="849">
        <v>1.298342541436464</v>
      </c>
      <c r="I388" s="849">
        <v>240</v>
      </c>
      <c r="J388" s="849">
        <v>181</v>
      </c>
      <c r="K388" s="849">
        <v>43440</v>
      </c>
      <c r="L388" s="849">
        <v>1</v>
      </c>
      <c r="M388" s="849">
        <v>240</v>
      </c>
      <c r="N388" s="849">
        <v>147</v>
      </c>
      <c r="O388" s="849">
        <v>35280</v>
      </c>
      <c r="P388" s="837">
        <v>0.81215469613259672</v>
      </c>
      <c r="Q388" s="850">
        <v>240</v>
      </c>
    </row>
    <row r="389" spans="1:17" ht="14.4" customHeight="1" x14ac:dyDescent="0.3">
      <c r="A389" s="831" t="s">
        <v>566</v>
      </c>
      <c r="B389" s="832" t="s">
        <v>3953</v>
      </c>
      <c r="C389" s="832" t="s">
        <v>3575</v>
      </c>
      <c r="D389" s="832" t="s">
        <v>3581</v>
      </c>
      <c r="E389" s="832" t="s">
        <v>3579</v>
      </c>
      <c r="F389" s="849">
        <v>12.28</v>
      </c>
      <c r="G389" s="849">
        <v>14927.49</v>
      </c>
      <c r="H389" s="849">
        <v>1.3549554505054024</v>
      </c>
      <c r="I389" s="849">
        <v>1215.5936482084692</v>
      </c>
      <c r="J389" s="849">
        <v>9.06</v>
      </c>
      <c r="K389" s="849">
        <v>11016.960000000001</v>
      </c>
      <c r="L389" s="849">
        <v>1</v>
      </c>
      <c r="M389" s="849">
        <v>1216</v>
      </c>
      <c r="N389" s="849">
        <v>7.01</v>
      </c>
      <c r="O389" s="849">
        <v>8524.16</v>
      </c>
      <c r="P389" s="837">
        <v>0.77373068432671077</v>
      </c>
      <c r="Q389" s="850">
        <v>1216</v>
      </c>
    </row>
    <row r="390" spans="1:17" ht="14.4" customHeight="1" x14ac:dyDescent="0.3">
      <c r="A390" s="831" t="s">
        <v>566</v>
      </c>
      <c r="B390" s="832" t="s">
        <v>3953</v>
      </c>
      <c r="C390" s="832" t="s">
        <v>3575</v>
      </c>
      <c r="D390" s="832" t="s">
        <v>3582</v>
      </c>
      <c r="E390" s="832" t="s">
        <v>3583</v>
      </c>
      <c r="F390" s="849"/>
      <c r="G390" s="849"/>
      <c r="H390" s="849"/>
      <c r="I390" s="849"/>
      <c r="J390" s="849"/>
      <c r="K390" s="849"/>
      <c r="L390" s="849"/>
      <c r="M390" s="849"/>
      <c r="N390" s="849">
        <v>1</v>
      </c>
      <c r="O390" s="849">
        <v>4157.13</v>
      </c>
      <c r="P390" s="837"/>
      <c r="Q390" s="850">
        <v>4157.13</v>
      </c>
    </row>
    <row r="391" spans="1:17" ht="14.4" customHeight="1" x14ac:dyDescent="0.3">
      <c r="A391" s="831" t="s">
        <v>566</v>
      </c>
      <c r="B391" s="832" t="s">
        <v>3953</v>
      </c>
      <c r="C391" s="832" t="s">
        <v>3575</v>
      </c>
      <c r="D391" s="832" t="s">
        <v>3995</v>
      </c>
      <c r="E391" s="832" t="s">
        <v>3996</v>
      </c>
      <c r="F391" s="849">
        <v>19</v>
      </c>
      <c r="G391" s="849">
        <v>10693.2</v>
      </c>
      <c r="H391" s="849">
        <v>1.1875000000000002</v>
      </c>
      <c r="I391" s="849">
        <v>562.80000000000007</v>
      </c>
      <c r="J391" s="849">
        <v>16</v>
      </c>
      <c r="K391" s="849">
        <v>9004.7999999999993</v>
      </c>
      <c r="L391" s="849">
        <v>1</v>
      </c>
      <c r="M391" s="849">
        <v>562.79999999999995</v>
      </c>
      <c r="N391" s="849">
        <v>16</v>
      </c>
      <c r="O391" s="849">
        <v>9004.7999999999993</v>
      </c>
      <c r="P391" s="837">
        <v>1</v>
      </c>
      <c r="Q391" s="850">
        <v>562.79999999999995</v>
      </c>
    </row>
    <row r="392" spans="1:17" ht="14.4" customHeight="1" x14ac:dyDescent="0.3">
      <c r="A392" s="831" t="s">
        <v>566</v>
      </c>
      <c r="B392" s="832" t="s">
        <v>3953</v>
      </c>
      <c r="C392" s="832" t="s">
        <v>3575</v>
      </c>
      <c r="D392" s="832" t="s">
        <v>3997</v>
      </c>
      <c r="E392" s="832" t="s">
        <v>3998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1419.82</v>
      </c>
      <c r="P392" s="837"/>
      <c r="Q392" s="850">
        <v>1419.82</v>
      </c>
    </row>
    <row r="393" spans="1:17" ht="14.4" customHeight="1" x14ac:dyDescent="0.3">
      <c r="A393" s="831" t="s">
        <v>566</v>
      </c>
      <c r="B393" s="832" t="s">
        <v>3953</v>
      </c>
      <c r="C393" s="832" t="s">
        <v>3575</v>
      </c>
      <c r="D393" s="832" t="s">
        <v>3999</v>
      </c>
      <c r="E393" s="832" t="s">
        <v>3998</v>
      </c>
      <c r="F393" s="849"/>
      <c r="G393" s="849"/>
      <c r="H393" s="849"/>
      <c r="I393" s="849"/>
      <c r="J393" s="849"/>
      <c r="K393" s="849"/>
      <c r="L393" s="849"/>
      <c r="M393" s="849"/>
      <c r="N393" s="849">
        <v>6</v>
      </c>
      <c r="O393" s="849">
        <v>9283.74</v>
      </c>
      <c r="P393" s="837"/>
      <c r="Q393" s="850">
        <v>1547.29</v>
      </c>
    </row>
    <row r="394" spans="1:17" ht="14.4" customHeight="1" x14ac:dyDescent="0.3">
      <c r="A394" s="831" t="s">
        <v>566</v>
      </c>
      <c r="B394" s="832" t="s">
        <v>3953</v>
      </c>
      <c r="C394" s="832" t="s">
        <v>3575</v>
      </c>
      <c r="D394" s="832" t="s">
        <v>4000</v>
      </c>
      <c r="E394" s="832" t="s">
        <v>4001</v>
      </c>
      <c r="F394" s="849">
        <v>7</v>
      </c>
      <c r="G394" s="849">
        <v>4165</v>
      </c>
      <c r="H394" s="849">
        <v>1.4</v>
      </c>
      <c r="I394" s="849">
        <v>595</v>
      </c>
      <c r="J394" s="849">
        <v>5</v>
      </c>
      <c r="K394" s="849">
        <v>2975</v>
      </c>
      <c r="L394" s="849">
        <v>1</v>
      </c>
      <c r="M394" s="849">
        <v>595</v>
      </c>
      <c r="N394" s="849">
        <v>1</v>
      </c>
      <c r="O394" s="849">
        <v>595</v>
      </c>
      <c r="P394" s="837">
        <v>0.2</v>
      </c>
      <c r="Q394" s="850">
        <v>595</v>
      </c>
    </row>
    <row r="395" spans="1:17" ht="14.4" customHeight="1" x14ac:dyDescent="0.3">
      <c r="A395" s="831" t="s">
        <v>566</v>
      </c>
      <c r="B395" s="832" t="s">
        <v>3953</v>
      </c>
      <c r="C395" s="832" t="s">
        <v>3575</v>
      </c>
      <c r="D395" s="832" t="s">
        <v>3586</v>
      </c>
      <c r="E395" s="832" t="s">
        <v>3587</v>
      </c>
      <c r="F395" s="849">
        <v>84</v>
      </c>
      <c r="G395" s="849">
        <v>18803.400000000001</v>
      </c>
      <c r="H395" s="849">
        <v>1.4237288135593222</v>
      </c>
      <c r="I395" s="849">
        <v>223.85000000000002</v>
      </c>
      <c r="J395" s="849">
        <v>59</v>
      </c>
      <c r="K395" s="849">
        <v>13207.15</v>
      </c>
      <c r="L395" s="849">
        <v>1</v>
      </c>
      <c r="M395" s="849">
        <v>223.85</v>
      </c>
      <c r="N395" s="849">
        <v>61</v>
      </c>
      <c r="O395" s="849">
        <v>13654.85</v>
      </c>
      <c r="P395" s="837">
        <v>1.0338983050847459</v>
      </c>
      <c r="Q395" s="850">
        <v>223.85</v>
      </c>
    </row>
    <row r="396" spans="1:17" ht="14.4" customHeight="1" x14ac:dyDescent="0.3">
      <c r="A396" s="831" t="s">
        <v>566</v>
      </c>
      <c r="B396" s="832" t="s">
        <v>3953</v>
      </c>
      <c r="C396" s="832" t="s">
        <v>3575</v>
      </c>
      <c r="D396" s="832" t="s">
        <v>4002</v>
      </c>
      <c r="E396" s="832" t="s">
        <v>4003</v>
      </c>
      <c r="F396" s="849">
        <v>2</v>
      </c>
      <c r="G396" s="849">
        <v>40122</v>
      </c>
      <c r="H396" s="849"/>
      <c r="I396" s="849">
        <v>20061</v>
      </c>
      <c r="J396" s="849"/>
      <c r="K396" s="849"/>
      <c r="L396" s="849"/>
      <c r="M396" s="849"/>
      <c r="N396" s="849"/>
      <c r="O396" s="849"/>
      <c r="P396" s="837"/>
      <c r="Q396" s="850"/>
    </row>
    <row r="397" spans="1:17" ht="14.4" customHeight="1" x14ac:dyDescent="0.3">
      <c r="A397" s="831" t="s">
        <v>566</v>
      </c>
      <c r="B397" s="832" t="s">
        <v>3953</v>
      </c>
      <c r="C397" s="832" t="s">
        <v>3575</v>
      </c>
      <c r="D397" s="832" t="s">
        <v>3592</v>
      </c>
      <c r="E397" s="832" t="s">
        <v>3593</v>
      </c>
      <c r="F397" s="849">
        <v>13</v>
      </c>
      <c r="G397" s="849">
        <v>28036.71</v>
      </c>
      <c r="H397" s="849">
        <v>2.5999999999999996</v>
      </c>
      <c r="I397" s="849">
        <v>2156.67</v>
      </c>
      <c r="J397" s="849">
        <v>5</v>
      </c>
      <c r="K397" s="849">
        <v>10783.35</v>
      </c>
      <c r="L397" s="849">
        <v>1</v>
      </c>
      <c r="M397" s="849">
        <v>2156.67</v>
      </c>
      <c r="N397" s="849">
        <v>8</v>
      </c>
      <c r="O397" s="849">
        <v>17253.36</v>
      </c>
      <c r="P397" s="837">
        <v>1.6</v>
      </c>
      <c r="Q397" s="850">
        <v>2156.67</v>
      </c>
    </row>
    <row r="398" spans="1:17" ht="14.4" customHeight="1" x14ac:dyDescent="0.3">
      <c r="A398" s="831" t="s">
        <v>566</v>
      </c>
      <c r="B398" s="832" t="s">
        <v>3953</v>
      </c>
      <c r="C398" s="832" t="s">
        <v>3575</v>
      </c>
      <c r="D398" s="832" t="s">
        <v>4004</v>
      </c>
      <c r="E398" s="832" t="s">
        <v>3593</v>
      </c>
      <c r="F398" s="849"/>
      <c r="G398" s="849"/>
      <c r="H398" s="849"/>
      <c r="I398" s="849"/>
      <c r="J398" s="849"/>
      <c r="K398" s="849"/>
      <c r="L398" s="849"/>
      <c r="M398" s="849"/>
      <c r="N398" s="849">
        <v>3</v>
      </c>
      <c r="O398" s="849">
        <v>10816.53</v>
      </c>
      <c r="P398" s="837"/>
      <c r="Q398" s="850">
        <v>3605.51</v>
      </c>
    </row>
    <row r="399" spans="1:17" ht="14.4" customHeight="1" x14ac:dyDescent="0.3">
      <c r="A399" s="831" t="s">
        <v>566</v>
      </c>
      <c r="B399" s="832" t="s">
        <v>3953</v>
      </c>
      <c r="C399" s="832" t="s">
        <v>3575</v>
      </c>
      <c r="D399" s="832" t="s">
        <v>3594</v>
      </c>
      <c r="E399" s="832" t="s">
        <v>3593</v>
      </c>
      <c r="F399" s="849">
        <v>7</v>
      </c>
      <c r="G399" s="849">
        <v>39958.03</v>
      </c>
      <c r="H399" s="849">
        <v>1.1666666666666667</v>
      </c>
      <c r="I399" s="849">
        <v>5708.29</v>
      </c>
      <c r="J399" s="849">
        <v>6</v>
      </c>
      <c r="K399" s="849">
        <v>34249.74</v>
      </c>
      <c r="L399" s="849">
        <v>1</v>
      </c>
      <c r="M399" s="849">
        <v>5708.29</v>
      </c>
      <c r="N399" s="849">
        <v>11</v>
      </c>
      <c r="O399" s="849">
        <v>62791.19</v>
      </c>
      <c r="P399" s="837">
        <v>1.8333333333333335</v>
      </c>
      <c r="Q399" s="850">
        <v>5708.29</v>
      </c>
    </row>
    <row r="400" spans="1:17" ht="14.4" customHeight="1" x14ac:dyDescent="0.3">
      <c r="A400" s="831" t="s">
        <v>566</v>
      </c>
      <c r="B400" s="832" t="s">
        <v>3953</v>
      </c>
      <c r="C400" s="832" t="s">
        <v>3575</v>
      </c>
      <c r="D400" s="832" t="s">
        <v>4005</v>
      </c>
      <c r="E400" s="832" t="s">
        <v>3596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4093.64</v>
      </c>
      <c r="P400" s="837"/>
      <c r="Q400" s="850">
        <v>4093.64</v>
      </c>
    </row>
    <row r="401" spans="1:17" ht="14.4" customHeight="1" x14ac:dyDescent="0.3">
      <c r="A401" s="831" t="s">
        <v>566</v>
      </c>
      <c r="B401" s="832" t="s">
        <v>3953</v>
      </c>
      <c r="C401" s="832" t="s">
        <v>3575</v>
      </c>
      <c r="D401" s="832" t="s">
        <v>3595</v>
      </c>
      <c r="E401" s="832" t="s">
        <v>3596</v>
      </c>
      <c r="F401" s="849">
        <v>14</v>
      </c>
      <c r="G401" s="849">
        <v>55134.520000000004</v>
      </c>
      <c r="H401" s="849">
        <v>2.8000000000000007</v>
      </c>
      <c r="I401" s="849">
        <v>3938.1800000000003</v>
      </c>
      <c r="J401" s="849">
        <v>5</v>
      </c>
      <c r="K401" s="849">
        <v>19690.899999999998</v>
      </c>
      <c r="L401" s="849">
        <v>1</v>
      </c>
      <c r="M401" s="849">
        <v>3938.1799999999994</v>
      </c>
      <c r="N401" s="849">
        <v>9</v>
      </c>
      <c r="O401" s="849">
        <v>35443.620000000003</v>
      </c>
      <c r="P401" s="837">
        <v>1.8000000000000003</v>
      </c>
      <c r="Q401" s="850">
        <v>3938.1800000000003</v>
      </c>
    </row>
    <row r="402" spans="1:17" ht="14.4" customHeight="1" x14ac:dyDescent="0.3">
      <c r="A402" s="831" t="s">
        <v>566</v>
      </c>
      <c r="B402" s="832" t="s">
        <v>3953</v>
      </c>
      <c r="C402" s="832" t="s">
        <v>3575</v>
      </c>
      <c r="D402" s="832" t="s">
        <v>3597</v>
      </c>
      <c r="E402" s="832" t="s">
        <v>3598</v>
      </c>
      <c r="F402" s="849">
        <v>3</v>
      </c>
      <c r="G402" s="849">
        <v>11785.02</v>
      </c>
      <c r="H402" s="849">
        <v>3</v>
      </c>
      <c r="I402" s="849">
        <v>3928.34</v>
      </c>
      <c r="J402" s="849">
        <v>1</v>
      </c>
      <c r="K402" s="849">
        <v>3928.34</v>
      </c>
      <c r="L402" s="849">
        <v>1</v>
      </c>
      <c r="M402" s="849">
        <v>3928.34</v>
      </c>
      <c r="N402" s="849">
        <v>5</v>
      </c>
      <c r="O402" s="849">
        <v>19641.7</v>
      </c>
      <c r="P402" s="837">
        <v>5</v>
      </c>
      <c r="Q402" s="850">
        <v>3928.34</v>
      </c>
    </row>
    <row r="403" spans="1:17" ht="14.4" customHeight="1" x14ac:dyDescent="0.3">
      <c r="A403" s="831" t="s">
        <v>566</v>
      </c>
      <c r="B403" s="832" t="s">
        <v>3953</v>
      </c>
      <c r="C403" s="832" t="s">
        <v>3575</v>
      </c>
      <c r="D403" s="832" t="s">
        <v>3599</v>
      </c>
      <c r="E403" s="832" t="s">
        <v>3600</v>
      </c>
      <c r="F403" s="849">
        <v>1</v>
      </c>
      <c r="G403" s="849">
        <v>4385.37</v>
      </c>
      <c r="H403" s="849">
        <v>0.25</v>
      </c>
      <c r="I403" s="849">
        <v>4385.37</v>
      </c>
      <c r="J403" s="849">
        <v>4</v>
      </c>
      <c r="K403" s="849">
        <v>17541.48</v>
      </c>
      <c r="L403" s="849">
        <v>1</v>
      </c>
      <c r="M403" s="849">
        <v>4385.37</v>
      </c>
      <c r="N403" s="849">
        <v>2</v>
      </c>
      <c r="O403" s="849">
        <v>8770.74</v>
      </c>
      <c r="P403" s="837">
        <v>0.5</v>
      </c>
      <c r="Q403" s="850">
        <v>4385.37</v>
      </c>
    </row>
    <row r="404" spans="1:17" ht="14.4" customHeight="1" x14ac:dyDescent="0.3">
      <c r="A404" s="831" t="s">
        <v>566</v>
      </c>
      <c r="B404" s="832" t="s">
        <v>3953</v>
      </c>
      <c r="C404" s="832" t="s">
        <v>3575</v>
      </c>
      <c r="D404" s="832" t="s">
        <v>3603</v>
      </c>
      <c r="E404" s="832" t="s">
        <v>3604</v>
      </c>
      <c r="F404" s="849">
        <v>4</v>
      </c>
      <c r="G404" s="849">
        <v>15713.36</v>
      </c>
      <c r="H404" s="849"/>
      <c r="I404" s="849">
        <v>3928.34</v>
      </c>
      <c r="J404" s="849"/>
      <c r="K404" s="849"/>
      <c r="L404" s="849"/>
      <c r="M404" s="849"/>
      <c r="N404" s="849">
        <v>6</v>
      </c>
      <c r="O404" s="849">
        <v>23570.04</v>
      </c>
      <c r="P404" s="837"/>
      <c r="Q404" s="850">
        <v>3928.34</v>
      </c>
    </row>
    <row r="405" spans="1:17" ht="14.4" customHeight="1" x14ac:dyDescent="0.3">
      <c r="A405" s="831" t="s">
        <v>566</v>
      </c>
      <c r="B405" s="832" t="s">
        <v>3953</v>
      </c>
      <c r="C405" s="832" t="s">
        <v>3575</v>
      </c>
      <c r="D405" s="832" t="s">
        <v>3608</v>
      </c>
      <c r="E405" s="832" t="s">
        <v>3609</v>
      </c>
      <c r="F405" s="849">
        <v>4</v>
      </c>
      <c r="G405" s="849">
        <v>13414.68</v>
      </c>
      <c r="H405" s="849"/>
      <c r="I405" s="849">
        <v>3353.67</v>
      </c>
      <c r="J405" s="849"/>
      <c r="K405" s="849"/>
      <c r="L405" s="849"/>
      <c r="M405" s="849"/>
      <c r="N405" s="849">
        <v>1</v>
      </c>
      <c r="O405" s="849">
        <v>3353.67</v>
      </c>
      <c r="P405" s="837"/>
      <c r="Q405" s="850">
        <v>3353.67</v>
      </c>
    </row>
    <row r="406" spans="1:17" ht="14.4" customHeight="1" x14ac:dyDescent="0.3">
      <c r="A406" s="831" t="s">
        <v>566</v>
      </c>
      <c r="B406" s="832" t="s">
        <v>3953</v>
      </c>
      <c r="C406" s="832" t="s">
        <v>3575</v>
      </c>
      <c r="D406" s="832" t="s">
        <v>3610</v>
      </c>
      <c r="E406" s="832" t="s">
        <v>3611</v>
      </c>
      <c r="F406" s="849"/>
      <c r="G406" s="849"/>
      <c r="H406" s="849"/>
      <c r="I406" s="849"/>
      <c r="J406" s="849"/>
      <c r="K406" s="849"/>
      <c r="L406" s="849"/>
      <c r="M406" s="849"/>
      <c r="N406" s="849">
        <v>2</v>
      </c>
      <c r="O406" s="849">
        <v>8601.82</v>
      </c>
      <c r="P406" s="837"/>
      <c r="Q406" s="850">
        <v>4300.91</v>
      </c>
    </row>
    <row r="407" spans="1:17" ht="14.4" customHeight="1" x14ac:dyDescent="0.3">
      <c r="A407" s="831" t="s">
        <v>566</v>
      </c>
      <c r="B407" s="832" t="s">
        <v>3953</v>
      </c>
      <c r="C407" s="832" t="s">
        <v>3575</v>
      </c>
      <c r="D407" s="832" t="s">
        <v>4006</v>
      </c>
      <c r="E407" s="832" t="s">
        <v>3611</v>
      </c>
      <c r="F407" s="849"/>
      <c r="G407" s="849"/>
      <c r="H407" s="849"/>
      <c r="I407" s="849"/>
      <c r="J407" s="849"/>
      <c r="K407" s="849"/>
      <c r="L407" s="849"/>
      <c r="M407" s="849"/>
      <c r="N407" s="849">
        <v>3</v>
      </c>
      <c r="O407" s="849">
        <v>1085.07</v>
      </c>
      <c r="P407" s="837"/>
      <c r="Q407" s="850">
        <v>361.69</v>
      </c>
    </row>
    <row r="408" spans="1:17" ht="14.4" customHeight="1" x14ac:dyDescent="0.3">
      <c r="A408" s="831" t="s">
        <v>566</v>
      </c>
      <c r="B408" s="832" t="s">
        <v>3953</v>
      </c>
      <c r="C408" s="832" t="s">
        <v>3575</v>
      </c>
      <c r="D408" s="832" t="s">
        <v>3612</v>
      </c>
      <c r="E408" s="832" t="s">
        <v>3613</v>
      </c>
      <c r="F408" s="849">
        <v>5</v>
      </c>
      <c r="G408" s="849">
        <v>23380</v>
      </c>
      <c r="H408" s="849">
        <v>1.25</v>
      </c>
      <c r="I408" s="849">
        <v>4676</v>
      </c>
      <c r="J408" s="849">
        <v>4</v>
      </c>
      <c r="K408" s="849">
        <v>18704</v>
      </c>
      <c r="L408" s="849">
        <v>1</v>
      </c>
      <c r="M408" s="849">
        <v>4676</v>
      </c>
      <c r="N408" s="849">
        <v>5</v>
      </c>
      <c r="O408" s="849">
        <v>23380</v>
      </c>
      <c r="P408" s="837">
        <v>1.25</v>
      </c>
      <c r="Q408" s="850">
        <v>4676</v>
      </c>
    </row>
    <row r="409" spans="1:17" ht="14.4" customHeight="1" x14ac:dyDescent="0.3">
      <c r="A409" s="831" t="s">
        <v>566</v>
      </c>
      <c r="B409" s="832" t="s">
        <v>3953</v>
      </c>
      <c r="C409" s="832" t="s">
        <v>3575</v>
      </c>
      <c r="D409" s="832" t="s">
        <v>3614</v>
      </c>
      <c r="E409" s="832" t="s">
        <v>3613</v>
      </c>
      <c r="F409" s="849">
        <v>1</v>
      </c>
      <c r="G409" s="849">
        <v>5239</v>
      </c>
      <c r="H409" s="849"/>
      <c r="I409" s="849">
        <v>5239</v>
      </c>
      <c r="J409" s="849"/>
      <c r="K409" s="849"/>
      <c r="L409" s="849"/>
      <c r="M409" s="849"/>
      <c r="N409" s="849">
        <v>2</v>
      </c>
      <c r="O409" s="849">
        <v>10478</v>
      </c>
      <c r="P409" s="837"/>
      <c r="Q409" s="850">
        <v>5239</v>
      </c>
    </row>
    <row r="410" spans="1:17" ht="14.4" customHeight="1" x14ac:dyDescent="0.3">
      <c r="A410" s="831" t="s">
        <v>566</v>
      </c>
      <c r="B410" s="832" t="s">
        <v>3953</v>
      </c>
      <c r="C410" s="832" t="s">
        <v>3575</v>
      </c>
      <c r="D410" s="832" t="s">
        <v>3615</v>
      </c>
      <c r="E410" s="832" t="s">
        <v>3613</v>
      </c>
      <c r="F410" s="849"/>
      <c r="G410" s="849"/>
      <c r="H410" s="849"/>
      <c r="I410" s="849"/>
      <c r="J410" s="849">
        <v>1</v>
      </c>
      <c r="K410" s="849">
        <v>5823</v>
      </c>
      <c r="L410" s="849">
        <v>1</v>
      </c>
      <c r="M410" s="849">
        <v>5823</v>
      </c>
      <c r="N410" s="849">
        <v>3</v>
      </c>
      <c r="O410" s="849">
        <v>17469</v>
      </c>
      <c r="P410" s="837">
        <v>3</v>
      </c>
      <c r="Q410" s="850">
        <v>5823</v>
      </c>
    </row>
    <row r="411" spans="1:17" ht="14.4" customHeight="1" x14ac:dyDescent="0.3">
      <c r="A411" s="831" t="s">
        <v>566</v>
      </c>
      <c r="B411" s="832" t="s">
        <v>3953</v>
      </c>
      <c r="C411" s="832" t="s">
        <v>3575</v>
      </c>
      <c r="D411" s="832" t="s">
        <v>3617</v>
      </c>
      <c r="E411" s="832" t="s">
        <v>3618</v>
      </c>
      <c r="F411" s="849">
        <v>23</v>
      </c>
      <c r="G411" s="849">
        <v>13616</v>
      </c>
      <c r="H411" s="849">
        <v>0.8214285714285714</v>
      </c>
      <c r="I411" s="849">
        <v>592</v>
      </c>
      <c r="J411" s="849">
        <v>28</v>
      </c>
      <c r="K411" s="849">
        <v>16576</v>
      </c>
      <c r="L411" s="849">
        <v>1</v>
      </c>
      <c r="M411" s="849">
        <v>592</v>
      </c>
      <c r="N411" s="849">
        <v>47</v>
      </c>
      <c r="O411" s="849">
        <v>27824</v>
      </c>
      <c r="P411" s="837">
        <v>1.6785714285714286</v>
      </c>
      <c r="Q411" s="850">
        <v>592</v>
      </c>
    </row>
    <row r="412" spans="1:17" ht="14.4" customHeight="1" x14ac:dyDescent="0.3">
      <c r="A412" s="831" t="s">
        <v>566</v>
      </c>
      <c r="B412" s="832" t="s">
        <v>3953</v>
      </c>
      <c r="C412" s="832" t="s">
        <v>3575</v>
      </c>
      <c r="D412" s="832" t="s">
        <v>3619</v>
      </c>
      <c r="E412" s="832" t="s">
        <v>3620</v>
      </c>
      <c r="F412" s="849">
        <v>3</v>
      </c>
      <c r="G412" s="849">
        <v>19780.050000000003</v>
      </c>
      <c r="H412" s="849">
        <v>1</v>
      </c>
      <c r="I412" s="849">
        <v>6593.3500000000013</v>
      </c>
      <c r="J412" s="849">
        <v>3</v>
      </c>
      <c r="K412" s="849">
        <v>19780.050000000003</v>
      </c>
      <c r="L412" s="849">
        <v>1</v>
      </c>
      <c r="M412" s="849">
        <v>6593.3500000000013</v>
      </c>
      <c r="N412" s="849">
        <v>5</v>
      </c>
      <c r="O412" s="849">
        <v>32966.75</v>
      </c>
      <c r="P412" s="837">
        <v>1.6666666666666665</v>
      </c>
      <c r="Q412" s="850">
        <v>6593.35</v>
      </c>
    </row>
    <row r="413" spans="1:17" ht="14.4" customHeight="1" x14ac:dyDescent="0.3">
      <c r="A413" s="831" t="s">
        <v>566</v>
      </c>
      <c r="B413" s="832" t="s">
        <v>3953</v>
      </c>
      <c r="C413" s="832" t="s">
        <v>3575</v>
      </c>
      <c r="D413" s="832" t="s">
        <v>3621</v>
      </c>
      <c r="E413" s="832" t="s">
        <v>3620</v>
      </c>
      <c r="F413" s="849">
        <v>2</v>
      </c>
      <c r="G413" s="849">
        <v>3957.88</v>
      </c>
      <c r="H413" s="849">
        <v>1</v>
      </c>
      <c r="I413" s="849">
        <v>1978.94</v>
      </c>
      <c r="J413" s="849">
        <v>2</v>
      </c>
      <c r="K413" s="849">
        <v>3957.88</v>
      </c>
      <c r="L413" s="849">
        <v>1</v>
      </c>
      <c r="M413" s="849">
        <v>1978.94</v>
      </c>
      <c r="N413" s="849"/>
      <c r="O413" s="849"/>
      <c r="P413" s="837"/>
      <c r="Q413" s="850"/>
    </row>
    <row r="414" spans="1:17" ht="14.4" customHeight="1" x14ac:dyDescent="0.3">
      <c r="A414" s="831" t="s">
        <v>566</v>
      </c>
      <c r="B414" s="832" t="s">
        <v>3953</v>
      </c>
      <c r="C414" s="832" t="s">
        <v>3575</v>
      </c>
      <c r="D414" s="832" t="s">
        <v>3622</v>
      </c>
      <c r="E414" s="832" t="s">
        <v>3623</v>
      </c>
      <c r="F414" s="849">
        <v>6</v>
      </c>
      <c r="G414" s="849">
        <v>78546</v>
      </c>
      <c r="H414" s="849">
        <v>6</v>
      </c>
      <c r="I414" s="849">
        <v>13091</v>
      </c>
      <c r="J414" s="849">
        <v>1</v>
      </c>
      <c r="K414" s="849">
        <v>13091</v>
      </c>
      <c r="L414" s="849">
        <v>1</v>
      </c>
      <c r="M414" s="849">
        <v>13091</v>
      </c>
      <c r="N414" s="849"/>
      <c r="O414" s="849"/>
      <c r="P414" s="837"/>
      <c r="Q414" s="850"/>
    </row>
    <row r="415" spans="1:17" ht="14.4" customHeight="1" x14ac:dyDescent="0.3">
      <c r="A415" s="831" t="s">
        <v>566</v>
      </c>
      <c r="B415" s="832" t="s">
        <v>3953</v>
      </c>
      <c r="C415" s="832" t="s">
        <v>3575</v>
      </c>
      <c r="D415" s="832" t="s">
        <v>3626</v>
      </c>
      <c r="E415" s="832" t="s">
        <v>3627</v>
      </c>
      <c r="F415" s="849"/>
      <c r="G415" s="849"/>
      <c r="H415" s="849"/>
      <c r="I415" s="849"/>
      <c r="J415" s="849"/>
      <c r="K415" s="849"/>
      <c r="L415" s="849"/>
      <c r="M415" s="849"/>
      <c r="N415" s="849">
        <v>2</v>
      </c>
      <c r="O415" s="849">
        <v>20956</v>
      </c>
      <c r="P415" s="837"/>
      <c r="Q415" s="850">
        <v>10478</v>
      </c>
    </row>
    <row r="416" spans="1:17" ht="14.4" customHeight="1" x14ac:dyDescent="0.3">
      <c r="A416" s="831" t="s">
        <v>566</v>
      </c>
      <c r="B416" s="832" t="s">
        <v>3953</v>
      </c>
      <c r="C416" s="832" t="s">
        <v>3575</v>
      </c>
      <c r="D416" s="832" t="s">
        <v>3629</v>
      </c>
      <c r="E416" s="832" t="s">
        <v>3630</v>
      </c>
      <c r="F416" s="849"/>
      <c r="G416" s="849"/>
      <c r="H416" s="849"/>
      <c r="I416" s="849"/>
      <c r="J416" s="849">
        <v>4</v>
      </c>
      <c r="K416" s="849">
        <v>7366.48</v>
      </c>
      <c r="L416" s="849">
        <v>1</v>
      </c>
      <c r="M416" s="849">
        <v>1841.62</v>
      </c>
      <c r="N416" s="849"/>
      <c r="O416" s="849"/>
      <c r="P416" s="837"/>
      <c r="Q416" s="850"/>
    </row>
    <row r="417" spans="1:17" ht="14.4" customHeight="1" x14ac:dyDescent="0.3">
      <c r="A417" s="831" t="s">
        <v>566</v>
      </c>
      <c r="B417" s="832" t="s">
        <v>3953</v>
      </c>
      <c r="C417" s="832" t="s">
        <v>3575</v>
      </c>
      <c r="D417" s="832" t="s">
        <v>3632</v>
      </c>
      <c r="E417" s="832" t="s">
        <v>3630</v>
      </c>
      <c r="F417" s="849"/>
      <c r="G417" s="849"/>
      <c r="H417" s="849"/>
      <c r="I417" s="849"/>
      <c r="J417" s="849">
        <v>1</v>
      </c>
      <c r="K417" s="849">
        <v>31129.25</v>
      </c>
      <c r="L417" s="849">
        <v>1</v>
      </c>
      <c r="M417" s="849">
        <v>31129.25</v>
      </c>
      <c r="N417" s="849"/>
      <c r="O417" s="849"/>
      <c r="P417" s="837"/>
      <c r="Q417" s="850"/>
    </row>
    <row r="418" spans="1:17" ht="14.4" customHeight="1" x14ac:dyDescent="0.3">
      <c r="A418" s="831" t="s">
        <v>566</v>
      </c>
      <c r="B418" s="832" t="s">
        <v>3953</v>
      </c>
      <c r="C418" s="832" t="s">
        <v>3575</v>
      </c>
      <c r="D418" s="832" t="s">
        <v>3635</v>
      </c>
      <c r="E418" s="832" t="s">
        <v>3634</v>
      </c>
      <c r="F418" s="849">
        <v>3</v>
      </c>
      <c r="G418" s="849">
        <v>24860.28</v>
      </c>
      <c r="H418" s="849"/>
      <c r="I418" s="849">
        <v>8286.76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" customHeight="1" x14ac:dyDescent="0.3">
      <c r="A419" s="831" t="s">
        <v>566</v>
      </c>
      <c r="B419" s="832" t="s">
        <v>3953</v>
      </c>
      <c r="C419" s="832" t="s">
        <v>3575</v>
      </c>
      <c r="D419" s="832" t="s">
        <v>3636</v>
      </c>
      <c r="E419" s="832" t="s">
        <v>3634</v>
      </c>
      <c r="F419" s="849">
        <v>25</v>
      </c>
      <c r="G419" s="849">
        <v>72182.75</v>
      </c>
      <c r="H419" s="849"/>
      <c r="I419" s="849">
        <v>2887.31</v>
      </c>
      <c r="J419" s="849"/>
      <c r="K419" s="849"/>
      <c r="L419" s="849"/>
      <c r="M419" s="849"/>
      <c r="N419" s="849"/>
      <c r="O419" s="849"/>
      <c r="P419" s="837"/>
      <c r="Q419" s="850"/>
    </row>
    <row r="420" spans="1:17" ht="14.4" customHeight="1" x14ac:dyDescent="0.3">
      <c r="A420" s="831" t="s">
        <v>566</v>
      </c>
      <c r="B420" s="832" t="s">
        <v>3953</v>
      </c>
      <c r="C420" s="832" t="s">
        <v>3575</v>
      </c>
      <c r="D420" s="832" t="s">
        <v>3639</v>
      </c>
      <c r="E420" s="832" t="s">
        <v>3640</v>
      </c>
      <c r="F420" s="849">
        <v>46</v>
      </c>
      <c r="G420" s="849">
        <v>374118</v>
      </c>
      <c r="H420" s="849"/>
      <c r="I420" s="849">
        <v>8133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566</v>
      </c>
      <c r="B421" s="832" t="s">
        <v>3953</v>
      </c>
      <c r="C421" s="832" t="s">
        <v>3575</v>
      </c>
      <c r="D421" s="832" t="s">
        <v>3643</v>
      </c>
      <c r="E421" s="832" t="s">
        <v>3640</v>
      </c>
      <c r="F421" s="849">
        <v>19</v>
      </c>
      <c r="G421" s="849">
        <v>109231</v>
      </c>
      <c r="H421" s="849"/>
      <c r="I421" s="849">
        <v>5749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566</v>
      </c>
      <c r="B422" s="832" t="s">
        <v>3953</v>
      </c>
      <c r="C422" s="832" t="s">
        <v>3575</v>
      </c>
      <c r="D422" s="832" t="s">
        <v>3644</v>
      </c>
      <c r="E422" s="832" t="s">
        <v>3642</v>
      </c>
      <c r="F422" s="849">
        <v>46</v>
      </c>
      <c r="G422" s="849">
        <v>125212</v>
      </c>
      <c r="H422" s="849"/>
      <c r="I422" s="849">
        <v>2722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" customHeight="1" x14ac:dyDescent="0.3">
      <c r="A423" s="831" t="s">
        <v>566</v>
      </c>
      <c r="B423" s="832" t="s">
        <v>3953</v>
      </c>
      <c r="C423" s="832" t="s">
        <v>3575</v>
      </c>
      <c r="D423" s="832" t="s">
        <v>4007</v>
      </c>
      <c r="E423" s="832" t="s">
        <v>3646</v>
      </c>
      <c r="F423" s="849"/>
      <c r="G423" s="849"/>
      <c r="H423" s="849"/>
      <c r="I423" s="849"/>
      <c r="J423" s="849"/>
      <c r="K423" s="849"/>
      <c r="L423" s="849"/>
      <c r="M423" s="849"/>
      <c r="N423" s="849">
        <v>6</v>
      </c>
      <c r="O423" s="849">
        <v>38241.839999999997</v>
      </c>
      <c r="P423" s="837"/>
      <c r="Q423" s="850">
        <v>6373.6399999999994</v>
      </c>
    </row>
    <row r="424" spans="1:17" ht="14.4" customHeight="1" x14ac:dyDescent="0.3">
      <c r="A424" s="831" t="s">
        <v>566</v>
      </c>
      <c r="B424" s="832" t="s">
        <v>3953</v>
      </c>
      <c r="C424" s="832" t="s">
        <v>3575</v>
      </c>
      <c r="D424" s="832" t="s">
        <v>3645</v>
      </c>
      <c r="E424" s="832" t="s">
        <v>3646</v>
      </c>
      <c r="F424" s="849">
        <v>6</v>
      </c>
      <c r="G424" s="849">
        <v>36979.5</v>
      </c>
      <c r="H424" s="849"/>
      <c r="I424" s="849">
        <v>6163.25</v>
      </c>
      <c r="J424" s="849"/>
      <c r="K424" s="849"/>
      <c r="L424" s="849"/>
      <c r="M424" s="849"/>
      <c r="N424" s="849">
        <v>26</v>
      </c>
      <c r="O424" s="849">
        <v>160244.5</v>
      </c>
      <c r="P424" s="837"/>
      <c r="Q424" s="850">
        <v>6163.25</v>
      </c>
    </row>
    <row r="425" spans="1:17" ht="14.4" customHeight="1" x14ac:dyDescent="0.3">
      <c r="A425" s="831" t="s">
        <v>566</v>
      </c>
      <c r="B425" s="832" t="s">
        <v>3953</v>
      </c>
      <c r="C425" s="832" t="s">
        <v>3575</v>
      </c>
      <c r="D425" s="832" t="s">
        <v>3647</v>
      </c>
      <c r="E425" s="832" t="s">
        <v>3646</v>
      </c>
      <c r="F425" s="849">
        <v>6</v>
      </c>
      <c r="G425" s="849">
        <v>6429.6</v>
      </c>
      <c r="H425" s="849"/>
      <c r="I425" s="849">
        <v>1071.6000000000001</v>
      </c>
      <c r="J425" s="849"/>
      <c r="K425" s="849"/>
      <c r="L425" s="849"/>
      <c r="M425" s="849"/>
      <c r="N425" s="849">
        <v>33</v>
      </c>
      <c r="O425" s="849">
        <v>35362.800000000003</v>
      </c>
      <c r="P425" s="837"/>
      <c r="Q425" s="850">
        <v>1071.6000000000001</v>
      </c>
    </row>
    <row r="426" spans="1:17" ht="14.4" customHeight="1" x14ac:dyDescent="0.3">
      <c r="A426" s="831" t="s">
        <v>566</v>
      </c>
      <c r="B426" s="832" t="s">
        <v>3953</v>
      </c>
      <c r="C426" s="832" t="s">
        <v>3575</v>
      </c>
      <c r="D426" s="832" t="s">
        <v>4008</v>
      </c>
      <c r="E426" s="832" t="s">
        <v>4009</v>
      </c>
      <c r="F426" s="849"/>
      <c r="G426" s="849"/>
      <c r="H426" s="849"/>
      <c r="I426" s="849"/>
      <c r="J426" s="849">
        <v>2</v>
      </c>
      <c r="K426" s="849">
        <v>1113</v>
      </c>
      <c r="L426" s="849">
        <v>1</v>
      </c>
      <c r="M426" s="849">
        <v>556.5</v>
      </c>
      <c r="N426" s="849"/>
      <c r="O426" s="849"/>
      <c r="P426" s="837"/>
      <c r="Q426" s="850"/>
    </row>
    <row r="427" spans="1:17" ht="14.4" customHeight="1" x14ac:dyDescent="0.3">
      <c r="A427" s="831" t="s">
        <v>566</v>
      </c>
      <c r="B427" s="832" t="s">
        <v>3953</v>
      </c>
      <c r="C427" s="832" t="s">
        <v>3575</v>
      </c>
      <c r="D427" s="832" t="s">
        <v>3648</v>
      </c>
      <c r="E427" s="832" t="s">
        <v>3649</v>
      </c>
      <c r="F427" s="849">
        <v>1</v>
      </c>
      <c r="G427" s="849">
        <v>55245</v>
      </c>
      <c r="H427" s="849"/>
      <c r="I427" s="849">
        <v>55245</v>
      </c>
      <c r="J427" s="849"/>
      <c r="K427" s="849"/>
      <c r="L427" s="849"/>
      <c r="M427" s="849"/>
      <c r="N427" s="849">
        <v>2</v>
      </c>
      <c r="O427" s="849">
        <v>110490</v>
      </c>
      <c r="P427" s="837"/>
      <c r="Q427" s="850">
        <v>55245</v>
      </c>
    </row>
    <row r="428" spans="1:17" ht="14.4" customHeight="1" x14ac:dyDescent="0.3">
      <c r="A428" s="831" t="s">
        <v>566</v>
      </c>
      <c r="B428" s="832" t="s">
        <v>3953</v>
      </c>
      <c r="C428" s="832" t="s">
        <v>3575</v>
      </c>
      <c r="D428" s="832" t="s">
        <v>3650</v>
      </c>
      <c r="E428" s="832" t="s">
        <v>3649</v>
      </c>
      <c r="F428" s="849">
        <v>6</v>
      </c>
      <c r="G428" s="849">
        <v>375948</v>
      </c>
      <c r="H428" s="849">
        <v>2</v>
      </c>
      <c r="I428" s="849">
        <v>62658</v>
      </c>
      <c r="J428" s="849">
        <v>3</v>
      </c>
      <c r="K428" s="849">
        <v>187974</v>
      </c>
      <c r="L428" s="849">
        <v>1</v>
      </c>
      <c r="M428" s="849">
        <v>62658</v>
      </c>
      <c r="N428" s="849">
        <v>2</v>
      </c>
      <c r="O428" s="849">
        <v>125316</v>
      </c>
      <c r="P428" s="837">
        <v>0.66666666666666663</v>
      </c>
      <c r="Q428" s="850">
        <v>62658</v>
      </c>
    </row>
    <row r="429" spans="1:17" ht="14.4" customHeight="1" x14ac:dyDescent="0.3">
      <c r="A429" s="831" t="s">
        <v>566</v>
      </c>
      <c r="B429" s="832" t="s">
        <v>3953</v>
      </c>
      <c r="C429" s="832" t="s">
        <v>3575</v>
      </c>
      <c r="D429" s="832" t="s">
        <v>4010</v>
      </c>
      <c r="E429" s="832" t="s">
        <v>4011</v>
      </c>
      <c r="F429" s="849"/>
      <c r="G429" s="849"/>
      <c r="H429" s="849"/>
      <c r="I429" s="849"/>
      <c r="J429" s="849">
        <v>0.5</v>
      </c>
      <c r="K429" s="849">
        <v>126.02</v>
      </c>
      <c r="L429" s="849">
        <v>1</v>
      </c>
      <c r="M429" s="849">
        <v>252.04</v>
      </c>
      <c r="N429" s="849"/>
      <c r="O429" s="849"/>
      <c r="P429" s="837"/>
      <c r="Q429" s="850"/>
    </row>
    <row r="430" spans="1:17" ht="14.4" customHeight="1" x14ac:dyDescent="0.3">
      <c r="A430" s="831" t="s">
        <v>566</v>
      </c>
      <c r="B430" s="832" t="s">
        <v>3953</v>
      </c>
      <c r="C430" s="832" t="s">
        <v>3575</v>
      </c>
      <c r="D430" s="832" t="s">
        <v>3528</v>
      </c>
      <c r="E430" s="832" t="s">
        <v>3653</v>
      </c>
      <c r="F430" s="849"/>
      <c r="G430" s="849"/>
      <c r="H430" s="849"/>
      <c r="I430" s="849"/>
      <c r="J430" s="849"/>
      <c r="K430" s="849"/>
      <c r="L430" s="849"/>
      <c r="M430" s="849"/>
      <c r="N430" s="849">
        <v>0.6</v>
      </c>
      <c r="O430" s="849">
        <v>2874.37</v>
      </c>
      <c r="P430" s="837"/>
      <c r="Q430" s="850">
        <v>4790.6166666666668</v>
      </c>
    </row>
    <row r="431" spans="1:17" ht="14.4" customHeight="1" x14ac:dyDescent="0.3">
      <c r="A431" s="831" t="s">
        <v>566</v>
      </c>
      <c r="B431" s="832" t="s">
        <v>3953</v>
      </c>
      <c r="C431" s="832" t="s">
        <v>3575</v>
      </c>
      <c r="D431" s="832" t="s">
        <v>4012</v>
      </c>
      <c r="E431" s="832" t="s">
        <v>4011</v>
      </c>
      <c r="F431" s="849"/>
      <c r="G431" s="849"/>
      <c r="H431" s="849"/>
      <c r="I431" s="849"/>
      <c r="J431" s="849">
        <v>1</v>
      </c>
      <c r="K431" s="849">
        <v>547.20000000000005</v>
      </c>
      <c r="L431" s="849">
        <v>1</v>
      </c>
      <c r="M431" s="849">
        <v>547.20000000000005</v>
      </c>
      <c r="N431" s="849"/>
      <c r="O431" s="849"/>
      <c r="P431" s="837"/>
      <c r="Q431" s="850"/>
    </row>
    <row r="432" spans="1:17" ht="14.4" customHeight="1" x14ac:dyDescent="0.3">
      <c r="A432" s="831" t="s">
        <v>566</v>
      </c>
      <c r="B432" s="832" t="s">
        <v>3953</v>
      </c>
      <c r="C432" s="832" t="s">
        <v>3575</v>
      </c>
      <c r="D432" s="832" t="s">
        <v>4013</v>
      </c>
      <c r="E432" s="832" t="s">
        <v>4011</v>
      </c>
      <c r="F432" s="849"/>
      <c r="G432" s="849"/>
      <c r="H432" s="849"/>
      <c r="I432" s="849"/>
      <c r="J432" s="849">
        <v>3</v>
      </c>
      <c r="K432" s="849">
        <v>5546.61</v>
      </c>
      <c r="L432" s="849">
        <v>1</v>
      </c>
      <c r="M432" s="849">
        <v>1848.87</v>
      </c>
      <c r="N432" s="849"/>
      <c r="O432" s="849"/>
      <c r="P432" s="837"/>
      <c r="Q432" s="850"/>
    </row>
    <row r="433" spans="1:17" ht="14.4" customHeight="1" x14ac:dyDescent="0.3">
      <c r="A433" s="831" t="s">
        <v>566</v>
      </c>
      <c r="B433" s="832" t="s">
        <v>3953</v>
      </c>
      <c r="C433" s="832" t="s">
        <v>3575</v>
      </c>
      <c r="D433" s="832" t="s">
        <v>4014</v>
      </c>
      <c r="E433" s="832" t="s">
        <v>4015</v>
      </c>
      <c r="F433" s="849"/>
      <c r="G433" s="849"/>
      <c r="H433" s="849"/>
      <c r="I433" s="849"/>
      <c r="J433" s="849">
        <v>1</v>
      </c>
      <c r="K433" s="849">
        <v>2383.64</v>
      </c>
      <c r="L433" s="849">
        <v>1</v>
      </c>
      <c r="M433" s="849">
        <v>2383.64</v>
      </c>
      <c r="N433" s="849"/>
      <c r="O433" s="849"/>
      <c r="P433" s="837"/>
      <c r="Q433" s="850"/>
    </row>
    <row r="434" spans="1:17" ht="14.4" customHeight="1" x14ac:dyDescent="0.3">
      <c r="A434" s="831" t="s">
        <v>566</v>
      </c>
      <c r="B434" s="832" t="s">
        <v>3953</v>
      </c>
      <c r="C434" s="832" t="s">
        <v>3575</v>
      </c>
      <c r="D434" s="832" t="s">
        <v>4016</v>
      </c>
      <c r="E434" s="832" t="s">
        <v>4017</v>
      </c>
      <c r="F434" s="849"/>
      <c r="G434" s="849"/>
      <c r="H434" s="849"/>
      <c r="I434" s="849"/>
      <c r="J434" s="849">
        <v>2</v>
      </c>
      <c r="K434" s="849">
        <v>3025.36</v>
      </c>
      <c r="L434" s="849">
        <v>1</v>
      </c>
      <c r="M434" s="849">
        <v>1512.68</v>
      </c>
      <c r="N434" s="849"/>
      <c r="O434" s="849"/>
      <c r="P434" s="837"/>
      <c r="Q434" s="850"/>
    </row>
    <row r="435" spans="1:17" ht="14.4" customHeight="1" x14ac:dyDescent="0.3">
      <c r="A435" s="831" t="s">
        <v>566</v>
      </c>
      <c r="B435" s="832" t="s">
        <v>3953</v>
      </c>
      <c r="C435" s="832" t="s">
        <v>3575</v>
      </c>
      <c r="D435" s="832" t="s">
        <v>4018</v>
      </c>
      <c r="E435" s="832" t="s">
        <v>4019</v>
      </c>
      <c r="F435" s="849"/>
      <c r="G435" s="849"/>
      <c r="H435" s="849"/>
      <c r="I435" s="849"/>
      <c r="J435" s="849">
        <v>1</v>
      </c>
      <c r="K435" s="849">
        <v>22843.53</v>
      </c>
      <c r="L435" s="849">
        <v>1</v>
      </c>
      <c r="M435" s="849">
        <v>22843.53</v>
      </c>
      <c r="N435" s="849"/>
      <c r="O435" s="849"/>
      <c r="P435" s="837"/>
      <c r="Q435" s="850"/>
    </row>
    <row r="436" spans="1:17" ht="14.4" customHeight="1" x14ac:dyDescent="0.3">
      <c r="A436" s="831" t="s">
        <v>566</v>
      </c>
      <c r="B436" s="832" t="s">
        <v>3953</v>
      </c>
      <c r="C436" s="832" t="s">
        <v>3575</v>
      </c>
      <c r="D436" s="832" t="s">
        <v>4020</v>
      </c>
      <c r="E436" s="832" t="s">
        <v>4021</v>
      </c>
      <c r="F436" s="849"/>
      <c r="G436" s="849"/>
      <c r="H436" s="849"/>
      <c r="I436" s="849"/>
      <c r="J436" s="849">
        <v>3</v>
      </c>
      <c r="K436" s="849">
        <v>8997.7199999999993</v>
      </c>
      <c r="L436" s="849">
        <v>1</v>
      </c>
      <c r="M436" s="849">
        <v>2999.24</v>
      </c>
      <c r="N436" s="849"/>
      <c r="O436" s="849"/>
      <c r="P436" s="837"/>
      <c r="Q436" s="850"/>
    </row>
    <row r="437" spans="1:17" ht="14.4" customHeight="1" x14ac:dyDescent="0.3">
      <c r="A437" s="831" t="s">
        <v>566</v>
      </c>
      <c r="B437" s="832" t="s">
        <v>3953</v>
      </c>
      <c r="C437" s="832" t="s">
        <v>3575</v>
      </c>
      <c r="D437" s="832" t="s">
        <v>4022</v>
      </c>
      <c r="E437" s="832" t="s">
        <v>4023</v>
      </c>
      <c r="F437" s="849">
        <v>1</v>
      </c>
      <c r="G437" s="849">
        <v>5610</v>
      </c>
      <c r="H437" s="849">
        <v>0.5</v>
      </c>
      <c r="I437" s="849">
        <v>5610</v>
      </c>
      <c r="J437" s="849">
        <v>2</v>
      </c>
      <c r="K437" s="849">
        <v>11220</v>
      </c>
      <c r="L437" s="849">
        <v>1</v>
      </c>
      <c r="M437" s="849">
        <v>5610</v>
      </c>
      <c r="N437" s="849">
        <v>2</v>
      </c>
      <c r="O437" s="849">
        <v>11220</v>
      </c>
      <c r="P437" s="837">
        <v>1</v>
      </c>
      <c r="Q437" s="850">
        <v>5610</v>
      </c>
    </row>
    <row r="438" spans="1:17" ht="14.4" customHeight="1" x14ac:dyDescent="0.3">
      <c r="A438" s="831" t="s">
        <v>566</v>
      </c>
      <c r="B438" s="832" t="s">
        <v>3953</v>
      </c>
      <c r="C438" s="832" t="s">
        <v>3575</v>
      </c>
      <c r="D438" s="832" t="s">
        <v>4024</v>
      </c>
      <c r="E438" s="832" t="s">
        <v>4023</v>
      </c>
      <c r="F438" s="849">
        <v>1</v>
      </c>
      <c r="G438" s="849">
        <v>6154</v>
      </c>
      <c r="H438" s="849">
        <v>0.5</v>
      </c>
      <c r="I438" s="849">
        <v>6154</v>
      </c>
      <c r="J438" s="849">
        <v>2</v>
      </c>
      <c r="K438" s="849">
        <v>12308</v>
      </c>
      <c r="L438" s="849">
        <v>1</v>
      </c>
      <c r="M438" s="849">
        <v>6154</v>
      </c>
      <c r="N438" s="849">
        <v>2</v>
      </c>
      <c r="O438" s="849">
        <v>12308</v>
      </c>
      <c r="P438" s="837">
        <v>1</v>
      </c>
      <c r="Q438" s="850">
        <v>6154</v>
      </c>
    </row>
    <row r="439" spans="1:17" ht="14.4" customHeight="1" x14ac:dyDescent="0.3">
      <c r="A439" s="831" t="s">
        <v>566</v>
      </c>
      <c r="B439" s="832" t="s">
        <v>3953</v>
      </c>
      <c r="C439" s="832" t="s">
        <v>3575</v>
      </c>
      <c r="D439" s="832" t="s">
        <v>3656</v>
      </c>
      <c r="E439" s="832" t="s">
        <v>3657</v>
      </c>
      <c r="F439" s="849">
        <v>1</v>
      </c>
      <c r="G439" s="849">
        <v>15980.73</v>
      </c>
      <c r="H439" s="849"/>
      <c r="I439" s="849">
        <v>15980.73</v>
      </c>
      <c r="J439" s="849"/>
      <c r="K439" s="849"/>
      <c r="L439" s="849"/>
      <c r="M439" s="849"/>
      <c r="N439" s="849">
        <v>1</v>
      </c>
      <c r="O439" s="849">
        <v>15980.73</v>
      </c>
      <c r="P439" s="837"/>
      <c r="Q439" s="850">
        <v>15980.73</v>
      </c>
    </row>
    <row r="440" spans="1:17" ht="14.4" customHeight="1" x14ac:dyDescent="0.3">
      <c r="A440" s="831" t="s">
        <v>566</v>
      </c>
      <c r="B440" s="832" t="s">
        <v>3953</v>
      </c>
      <c r="C440" s="832" t="s">
        <v>3575</v>
      </c>
      <c r="D440" s="832" t="s">
        <v>3658</v>
      </c>
      <c r="E440" s="832" t="s">
        <v>3657</v>
      </c>
      <c r="F440" s="849">
        <v>4</v>
      </c>
      <c r="G440" s="849">
        <v>3283.2</v>
      </c>
      <c r="H440" s="849"/>
      <c r="I440" s="849">
        <v>820.8</v>
      </c>
      <c r="J440" s="849"/>
      <c r="K440" s="849"/>
      <c r="L440" s="849"/>
      <c r="M440" s="849"/>
      <c r="N440" s="849">
        <v>4</v>
      </c>
      <c r="O440" s="849">
        <v>3283.2</v>
      </c>
      <c r="P440" s="837"/>
      <c r="Q440" s="850">
        <v>820.8</v>
      </c>
    </row>
    <row r="441" spans="1:17" ht="14.4" customHeight="1" x14ac:dyDescent="0.3">
      <c r="A441" s="831" t="s">
        <v>566</v>
      </c>
      <c r="B441" s="832" t="s">
        <v>3953</v>
      </c>
      <c r="C441" s="832" t="s">
        <v>3575</v>
      </c>
      <c r="D441" s="832" t="s">
        <v>3659</v>
      </c>
      <c r="E441" s="832" t="s">
        <v>3657</v>
      </c>
      <c r="F441" s="849">
        <v>2</v>
      </c>
      <c r="G441" s="849">
        <v>13630.26</v>
      </c>
      <c r="H441" s="849"/>
      <c r="I441" s="849">
        <v>6815.13</v>
      </c>
      <c r="J441" s="849"/>
      <c r="K441" s="849"/>
      <c r="L441" s="849"/>
      <c r="M441" s="849"/>
      <c r="N441" s="849">
        <v>2</v>
      </c>
      <c r="O441" s="849">
        <v>13630.26</v>
      </c>
      <c r="P441" s="837"/>
      <c r="Q441" s="850">
        <v>6815.13</v>
      </c>
    </row>
    <row r="442" spans="1:17" ht="14.4" customHeight="1" x14ac:dyDescent="0.3">
      <c r="A442" s="831" t="s">
        <v>566</v>
      </c>
      <c r="B442" s="832" t="s">
        <v>3953</v>
      </c>
      <c r="C442" s="832" t="s">
        <v>3575</v>
      </c>
      <c r="D442" s="832" t="s">
        <v>3660</v>
      </c>
      <c r="E442" s="832" t="s">
        <v>3661</v>
      </c>
      <c r="F442" s="849">
        <v>3</v>
      </c>
      <c r="G442" s="849">
        <v>66021</v>
      </c>
      <c r="H442" s="849"/>
      <c r="I442" s="849">
        <v>22007</v>
      </c>
      <c r="J442" s="849"/>
      <c r="K442" s="849"/>
      <c r="L442" s="849"/>
      <c r="M442" s="849"/>
      <c r="N442" s="849">
        <v>1</v>
      </c>
      <c r="O442" s="849">
        <v>22007</v>
      </c>
      <c r="P442" s="837"/>
      <c r="Q442" s="850">
        <v>22007</v>
      </c>
    </row>
    <row r="443" spans="1:17" ht="14.4" customHeight="1" x14ac:dyDescent="0.3">
      <c r="A443" s="831" t="s">
        <v>566</v>
      </c>
      <c r="B443" s="832" t="s">
        <v>3953</v>
      </c>
      <c r="C443" s="832" t="s">
        <v>3575</v>
      </c>
      <c r="D443" s="832" t="s">
        <v>3664</v>
      </c>
      <c r="E443" s="832" t="s">
        <v>3663</v>
      </c>
      <c r="F443" s="849">
        <v>4</v>
      </c>
      <c r="G443" s="849">
        <v>26068</v>
      </c>
      <c r="H443" s="849">
        <v>2</v>
      </c>
      <c r="I443" s="849">
        <v>6517</v>
      </c>
      <c r="J443" s="849">
        <v>2</v>
      </c>
      <c r="K443" s="849">
        <v>13034</v>
      </c>
      <c r="L443" s="849">
        <v>1</v>
      </c>
      <c r="M443" s="849">
        <v>6517</v>
      </c>
      <c r="N443" s="849">
        <v>1</v>
      </c>
      <c r="O443" s="849">
        <v>6028.08</v>
      </c>
      <c r="P443" s="837">
        <v>0.46248887524934784</v>
      </c>
      <c r="Q443" s="850">
        <v>6028.08</v>
      </c>
    </row>
    <row r="444" spans="1:17" ht="14.4" customHeight="1" x14ac:dyDescent="0.3">
      <c r="A444" s="831" t="s">
        <v>566</v>
      </c>
      <c r="B444" s="832" t="s">
        <v>3953</v>
      </c>
      <c r="C444" s="832" t="s">
        <v>3575</v>
      </c>
      <c r="D444" s="832" t="s">
        <v>3667</v>
      </c>
      <c r="E444" s="832" t="s">
        <v>3668</v>
      </c>
      <c r="F444" s="849"/>
      <c r="G444" s="849"/>
      <c r="H444" s="849"/>
      <c r="I444" s="849"/>
      <c r="J444" s="849"/>
      <c r="K444" s="849"/>
      <c r="L444" s="849"/>
      <c r="M444" s="849"/>
      <c r="N444" s="849">
        <v>4</v>
      </c>
      <c r="O444" s="849">
        <v>64234.559999999998</v>
      </c>
      <c r="P444" s="837"/>
      <c r="Q444" s="850">
        <v>16058.64</v>
      </c>
    </row>
    <row r="445" spans="1:17" ht="14.4" customHeight="1" x14ac:dyDescent="0.3">
      <c r="A445" s="831" t="s">
        <v>566</v>
      </c>
      <c r="B445" s="832" t="s">
        <v>3953</v>
      </c>
      <c r="C445" s="832" t="s">
        <v>3575</v>
      </c>
      <c r="D445" s="832" t="s">
        <v>4025</v>
      </c>
      <c r="E445" s="832" t="s">
        <v>4026</v>
      </c>
      <c r="F445" s="849">
        <v>2</v>
      </c>
      <c r="G445" s="849">
        <v>22564</v>
      </c>
      <c r="H445" s="849"/>
      <c r="I445" s="849">
        <v>11282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566</v>
      </c>
      <c r="B446" s="832" t="s">
        <v>3953</v>
      </c>
      <c r="C446" s="832" t="s">
        <v>3575</v>
      </c>
      <c r="D446" s="832" t="s">
        <v>4027</v>
      </c>
      <c r="E446" s="832" t="s">
        <v>4026</v>
      </c>
      <c r="F446" s="849"/>
      <c r="G446" s="849"/>
      <c r="H446" s="849"/>
      <c r="I446" s="849"/>
      <c r="J446" s="849"/>
      <c r="K446" s="849"/>
      <c r="L446" s="849"/>
      <c r="M446" s="849"/>
      <c r="N446" s="849">
        <v>2</v>
      </c>
      <c r="O446" s="849">
        <v>14142</v>
      </c>
      <c r="P446" s="837"/>
      <c r="Q446" s="850">
        <v>7071</v>
      </c>
    </row>
    <row r="447" spans="1:17" ht="14.4" customHeight="1" x14ac:dyDescent="0.3">
      <c r="A447" s="831" t="s">
        <v>566</v>
      </c>
      <c r="B447" s="832" t="s">
        <v>3953</v>
      </c>
      <c r="C447" s="832" t="s">
        <v>3575</v>
      </c>
      <c r="D447" s="832" t="s">
        <v>4028</v>
      </c>
      <c r="E447" s="832" t="s">
        <v>4029</v>
      </c>
      <c r="F447" s="849">
        <v>7</v>
      </c>
      <c r="G447" s="849">
        <v>1095.43</v>
      </c>
      <c r="H447" s="849"/>
      <c r="I447" s="849">
        <v>156.49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566</v>
      </c>
      <c r="B448" s="832" t="s">
        <v>3953</v>
      </c>
      <c r="C448" s="832" t="s">
        <v>3575</v>
      </c>
      <c r="D448" s="832" t="s">
        <v>4030</v>
      </c>
      <c r="E448" s="832" t="s">
        <v>3674</v>
      </c>
      <c r="F448" s="849"/>
      <c r="G448" s="849"/>
      <c r="H448" s="849"/>
      <c r="I448" s="849"/>
      <c r="J448" s="849">
        <v>11</v>
      </c>
      <c r="K448" s="849">
        <v>1721.39</v>
      </c>
      <c r="L448" s="849">
        <v>1</v>
      </c>
      <c r="M448" s="849">
        <v>156.49</v>
      </c>
      <c r="N448" s="849"/>
      <c r="O448" s="849"/>
      <c r="P448" s="837"/>
      <c r="Q448" s="850"/>
    </row>
    <row r="449" spans="1:17" ht="14.4" customHeight="1" x14ac:dyDescent="0.3">
      <c r="A449" s="831" t="s">
        <v>566</v>
      </c>
      <c r="B449" s="832" t="s">
        <v>3953</v>
      </c>
      <c r="C449" s="832" t="s">
        <v>3575</v>
      </c>
      <c r="D449" s="832" t="s">
        <v>4031</v>
      </c>
      <c r="E449" s="832" t="s">
        <v>3674</v>
      </c>
      <c r="F449" s="849"/>
      <c r="G449" s="849"/>
      <c r="H449" s="849"/>
      <c r="I449" s="849"/>
      <c r="J449" s="849">
        <v>1</v>
      </c>
      <c r="K449" s="849">
        <v>172.04</v>
      </c>
      <c r="L449" s="849">
        <v>1</v>
      </c>
      <c r="M449" s="849">
        <v>172.04</v>
      </c>
      <c r="N449" s="849"/>
      <c r="O449" s="849"/>
      <c r="P449" s="837"/>
      <c r="Q449" s="850"/>
    </row>
    <row r="450" spans="1:17" ht="14.4" customHeight="1" x14ac:dyDescent="0.3">
      <c r="A450" s="831" t="s">
        <v>566</v>
      </c>
      <c r="B450" s="832" t="s">
        <v>3953</v>
      </c>
      <c r="C450" s="832" t="s">
        <v>3575</v>
      </c>
      <c r="D450" s="832" t="s">
        <v>4032</v>
      </c>
      <c r="E450" s="832" t="s">
        <v>3674</v>
      </c>
      <c r="F450" s="849"/>
      <c r="G450" s="849"/>
      <c r="H450" s="849"/>
      <c r="I450" s="849"/>
      <c r="J450" s="849">
        <v>1</v>
      </c>
      <c r="K450" s="849">
        <v>312.98</v>
      </c>
      <c r="L450" s="849">
        <v>1</v>
      </c>
      <c r="M450" s="849">
        <v>312.98</v>
      </c>
      <c r="N450" s="849"/>
      <c r="O450" s="849"/>
      <c r="P450" s="837"/>
      <c r="Q450" s="850"/>
    </row>
    <row r="451" spans="1:17" ht="14.4" customHeight="1" x14ac:dyDescent="0.3">
      <c r="A451" s="831" t="s">
        <v>566</v>
      </c>
      <c r="B451" s="832" t="s">
        <v>3953</v>
      </c>
      <c r="C451" s="832" t="s">
        <v>3575</v>
      </c>
      <c r="D451" s="832" t="s">
        <v>4033</v>
      </c>
      <c r="E451" s="832" t="s">
        <v>3674</v>
      </c>
      <c r="F451" s="849"/>
      <c r="G451" s="849"/>
      <c r="H451" s="849"/>
      <c r="I451" s="849"/>
      <c r="J451" s="849">
        <v>2</v>
      </c>
      <c r="K451" s="849">
        <v>750.32</v>
      </c>
      <c r="L451" s="849">
        <v>1</v>
      </c>
      <c r="M451" s="849">
        <v>375.16</v>
      </c>
      <c r="N451" s="849"/>
      <c r="O451" s="849"/>
      <c r="P451" s="837"/>
      <c r="Q451" s="850"/>
    </row>
    <row r="452" spans="1:17" ht="14.4" customHeight="1" x14ac:dyDescent="0.3">
      <c r="A452" s="831" t="s">
        <v>566</v>
      </c>
      <c r="B452" s="832" t="s">
        <v>3953</v>
      </c>
      <c r="C452" s="832" t="s">
        <v>3575</v>
      </c>
      <c r="D452" s="832" t="s">
        <v>4034</v>
      </c>
      <c r="E452" s="832" t="s">
        <v>3634</v>
      </c>
      <c r="F452" s="849">
        <v>1</v>
      </c>
      <c r="G452" s="849">
        <v>10655.89</v>
      </c>
      <c r="H452" s="849"/>
      <c r="I452" s="849">
        <v>10655.89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566</v>
      </c>
      <c r="B453" s="832" t="s">
        <v>3953</v>
      </c>
      <c r="C453" s="832" t="s">
        <v>3575</v>
      </c>
      <c r="D453" s="832" t="s">
        <v>4035</v>
      </c>
      <c r="E453" s="832" t="s">
        <v>3627</v>
      </c>
      <c r="F453" s="849">
        <v>2</v>
      </c>
      <c r="G453" s="849">
        <v>12850</v>
      </c>
      <c r="H453" s="849"/>
      <c r="I453" s="849">
        <v>6425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" customHeight="1" x14ac:dyDescent="0.3">
      <c r="A454" s="831" t="s">
        <v>566</v>
      </c>
      <c r="B454" s="832" t="s">
        <v>3953</v>
      </c>
      <c r="C454" s="832" t="s">
        <v>3575</v>
      </c>
      <c r="D454" s="832" t="s">
        <v>4036</v>
      </c>
      <c r="E454" s="832" t="s">
        <v>3613</v>
      </c>
      <c r="F454" s="849"/>
      <c r="G454" s="849"/>
      <c r="H454" s="849"/>
      <c r="I454" s="849"/>
      <c r="J454" s="849">
        <v>1</v>
      </c>
      <c r="K454" s="849">
        <v>6919</v>
      </c>
      <c r="L454" s="849">
        <v>1</v>
      </c>
      <c r="M454" s="849">
        <v>6919</v>
      </c>
      <c r="N454" s="849">
        <v>1</v>
      </c>
      <c r="O454" s="849">
        <v>6919</v>
      </c>
      <c r="P454" s="837">
        <v>1</v>
      </c>
      <c r="Q454" s="850">
        <v>6919</v>
      </c>
    </row>
    <row r="455" spans="1:17" ht="14.4" customHeight="1" x14ac:dyDescent="0.3">
      <c r="A455" s="831" t="s">
        <v>566</v>
      </c>
      <c r="B455" s="832" t="s">
        <v>3953</v>
      </c>
      <c r="C455" s="832" t="s">
        <v>3575</v>
      </c>
      <c r="D455" s="832" t="s">
        <v>4037</v>
      </c>
      <c r="E455" s="832" t="s">
        <v>4038</v>
      </c>
      <c r="F455" s="849">
        <v>1</v>
      </c>
      <c r="G455" s="849">
        <v>69250</v>
      </c>
      <c r="H455" s="849"/>
      <c r="I455" s="849">
        <v>69250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566</v>
      </c>
      <c r="B456" s="832" t="s">
        <v>3953</v>
      </c>
      <c r="C456" s="832" t="s">
        <v>3575</v>
      </c>
      <c r="D456" s="832" t="s">
        <v>3690</v>
      </c>
      <c r="E456" s="832" t="s">
        <v>3620</v>
      </c>
      <c r="F456" s="849">
        <v>2</v>
      </c>
      <c r="G456" s="849">
        <v>8454.66</v>
      </c>
      <c r="H456" s="849">
        <v>1</v>
      </c>
      <c r="I456" s="849">
        <v>4227.33</v>
      </c>
      <c r="J456" s="849">
        <v>2</v>
      </c>
      <c r="K456" s="849">
        <v>8454.66</v>
      </c>
      <c r="L456" s="849">
        <v>1</v>
      </c>
      <c r="M456" s="849">
        <v>4227.33</v>
      </c>
      <c r="N456" s="849">
        <v>1</v>
      </c>
      <c r="O456" s="849">
        <v>4227.33</v>
      </c>
      <c r="P456" s="837">
        <v>0.5</v>
      </c>
      <c r="Q456" s="850">
        <v>4227.33</v>
      </c>
    </row>
    <row r="457" spans="1:17" ht="14.4" customHeight="1" x14ac:dyDescent="0.3">
      <c r="A457" s="831" t="s">
        <v>566</v>
      </c>
      <c r="B457" s="832" t="s">
        <v>3953</v>
      </c>
      <c r="C457" s="832" t="s">
        <v>3575</v>
      </c>
      <c r="D457" s="832" t="s">
        <v>4039</v>
      </c>
      <c r="E457" s="832" t="s">
        <v>3593</v>
      </c>
      <c r="F457" s="849">
        <v>1</v>
      </c>
      <c r="G457" s="849">
        <v>2985</v>
      </c>
      <c r="H457" s="849"/>
      <c r="I457" s="849">
        <v>2985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" customHeight="1" x14ac:dyDescent="0.3">
      <c r="A458" s="831" t="s">
        <v>566</v>
      </c>
      <c r="B458" s="832" t="s">
        <v>3953</v>
      </c>
      <c r="C458" s="832" t="s">
        <v>3575</v>
      </c>
      <c r="D458" s="832" t="s">
        <v>3693</v>
      </c>
      <c r="E458" s="832" t="s">
        <v>3694</v>
      </c>
      <c r="F458" s="849">
        <v>1</v>
      </c>
      <c r="G458" s="849">
        <v>14750.56</v>
      </c>
      <c r="H458" s="849"/>
      <c r="I458" s="849">
        <v>14750.56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" customHeight="1" x14ac:dyDescent="0.3">
      <c r="A459" s="831" t="s">
        <v>566</v>
      </c>
      <c r="B459" s="832" t="s">
        <v>3953</v>
      </c>
      <c r="C459" s="832" t="s">
        <v>3575</v>
      </c>
      <c r="D459" s="832" t="s">
        <v>4040</v>
      </c>
      <c r="E459" s="832" t="s">
        <v>3649</v>
      </c>
      <c r="F459" s="849">
        <v>1</v>
      </c>
      <c r="G459" s="849">
        <v>57042</v>
      </c>
      <c r="H459" s="849"/>
      <c r="I459" s="849">
        <v>57042</v>
      </c>
      <c r="J459" s="849"/>
      <c r="K459" s="849"/>
      <c r="L459" s="849"/>
      <c r="M459" s="849"/>
      <c r="N459" s="849"/>
      <c r="O459" s="849"/>
      <c r="P459" s="837"/>
      <c r="Q459" s="850"/>
    </row>
    <row r="460" spans="1:17" ht="14.4" customHeight="1" x14ac:dyDescent="0.3">
      <c r="A460" s="831" t="s">
        <v>566</v>
      </c>
      <c r="B460" s="832" t="s">
        <v>3953</v>
      </c>
      <c r="C460" s="832" t="s">
        <v>3575</v>
      </c>
      <c r="D460" s="832" t="s">
        <v>4041</v>
      </c>
      <c r="E460" s="832" t="s">
        <v>4042</v>
      </c>
      <c r="F460" s="849"/>
      <c r="G460" s="849"/>
      <c r="H460" s="849"/>
      <c r="I460" s="849"/>
      <c r="J460" s="849">
        <v>1</v>
      </c>
      <c r="K460" s="849">
        <v>1075.75</v>
      </c>
      <c r="L460" s="849">
        <v>1</v>
      </c>
      <c r="M460" s="849">
        <v>1075.75</v>
      </c>
      <c r="N460" s="849"/>
      <c r="O460" s="849"/>
      <c r="P460" s="837"/>
      <c r="Q460" s="850"/>
    </row>
    <row r="461" spans="1:17" ht="14.4" customHeight="1" x14ac:dyDescent="0.3">
      <c r="A461" s="831" t="s">
        <v>566</v>
      </c>
      <c r="B461" s="832" t="s">
        <v>3953</v>
      </c>
      <c r="C461" s="832" t="s">
        <v>3575</v>
      </c>
      <c r="D461" s="832" t="s">
        <v>4043</v>
      </c>
      <c r="E461" s="832" t="s">
        <v>4044</v>
      </c>
      <c r="F461" s="849"/>
      <c r="G461" s="849"/>
      <c r="H461" s="849"/>
      <c r="I461" s="849"/>
      <c r="J461" s="849"/>
      <c r="K461" s="849"/>
      <c r="L461" s="849"/>
      <c r="M461" s="849"/>
      <c r="N461" s="849">
        <v>1</v>
      </c>
      <c r="O461" s="849">
        <v>10707.71</v>
      </c>
      <c r="P461" s="837"/>
      <c r="Q461" s="850">
        <v>10707.71</v>
      </c>
    </row>
    <row r="462" spans="1:17" ht="14.4" customHeight="1" x14ac:dyDescent="0.3">
      <c r="A462" s="831" t="s">
        <v>566</v>
      </c>
      <c r="B462" s="832" t="s">
        <v>3953</v>
      </c>
      <c r="C462" s="832" t="s">
        <v>3575</v>
      </c>
      <c r="D462" s="832" t="s">
        <v>3697</v>
      </c>
      <c r="E462" s="832" t="s">
        <v>3698</v>
      </c>
      <c r="F462" s="849"/>
      <c r="G462" s="849"/>
      <c r="H462" s="849"/>
      <c r="I462" s="849"/>
      <c r="J462" s="849"/>
      <c r="K462" s="849"/>
      <c r="L462" s="849"/>
      <c r="M462" s="849"/>
      <c r="N462" s="849">
        <v>1</v>
      </c>
      <c r="O462" s="849">
        <v>9592.17</v>
      </c>
      <c r="P462" s="837"/>
      <c r="Q462" s="850">
        <v>9592.17</v>
      </c>
    </row>
    <row r="463" spans="1:17" ht="14.4" customHeight="1" x14ac:dyDescent="0.3">
      <c r="A463" s="831" t="s">
        <v>566</v>
      </c>
      <c r="B463" s="832" t="s">
        <v>3953</v>
      </c>
      <c r="C463" s="832" t="s">
        <v>3575</v>
      </c>
      <c r="D463" s="832" t="s">
        <v>3707</v>
      </c>
      <c r="E463" s="832" t="s">
        <v>3708</v>
      </c>
      <c r="F463" s="849">
        <v>6</v>
      </c>
      <c r="G463" s="849">
        <v>53100</v>
      </c>
      <c r="H463" s="849">
        <v>0.25</v>
      </c>
      <c r="I463" s="849">
        <v>8850</v>
      </c>
      <c r="J463" s="849">
        <v>24</v>
      </c>
      <c r="K463" s="849">
        <v>212400</v>
      </c>
      <c r="L463" s="849">
        <v>1</v>
      </c>
      <c r="M463" s="849">
        <v>8850</v>
      </c>
      <c r="N463" s="849">
        <v>8</v>
      </c>
      <c r="O463" s="849">
        <v>70800</v>
      </c>
      <c r="P463" s="837">
        <v>0.33333333333333331</v>
      </c>
      <c r="Q463" s="850">
        <v>8850</v>
      </c>
    </row>
    <row r="464" spans="1:17" ht="14.4" customHeight="1" x14ac:dyDescent="0.3">
      <c r="A464" s="831" t="s">
        <v>566</v>
      </c>
      <c r="B464" s="832" t="s">
        <v>3953</v>
      </c>
      <c r="C464" s="832" t="s">
        <v>3575</v>
      </c>
      <c r="D464" s="832" t="s">
        <v>3709</v>
      </c>
      <c r="E464" s="832" t="s">
        <v>3708</v>
      </c>
      <c r="F464" s="849">
        <v>2</v>
      </c>
      <c r="G464" s="849">
        <v>9062</v>
      </c>
      <c r="H464" s="849">
        <v>0.2</v>
      </c>
      <c r="I464" s="849">
        <v>4531</v>
      </c>
      <c r="J464" s="849">
        <v>10</v>
      </c>
      <c r="K464" s="849">
        <v>45310</v>
      </c>
      <c r="L464" s="849">
        <v>1</v>
      </c>
      <c r="M464" s="849">
        <v>4531</v>
      </c>
      <c r="N464" s="849">
        <v>4</v>
      </c>
      <c r="O464" s="849">
        <v>18124</v>
      </c>
      <c r="P464" s="837">
        <v>0.4</v>
      </c>
      <c r="Q464" s="850">
        <v>4531</v>
      </c>
    </row>
    <row r="465" spans="1:17" ht="14.4" customHeight="1" x14ac:dyDescent="0.3">
      <c r="A465" s="831" t="s">
        <v>566</v>
      </c>
      <c r="B465" s="832" t="s">
        <v>3953</v>
      </c>
      <c r="C465" s="832" t="s">
        <v>3575</v>
      </c>
      <c r="D465" s="832" t="s">
        <v>3710</v>
      </c>
      <c r="E465" s="832" t="s">
        <v>3711</v>
      </c>
      <c r="F465" s="849">
        <v>9</v>
      </c>
      <c r="G465" s="849">
        <v>164565</v>
      </c>
      <c r="H465" s="849">
        <v>1</v>
      </c>
      <c r="I465" s="849">
        <v>18285</v>
      </c>
      <c r="J465" s="849">
        <v>9</v>
      </c>
      <c r="K465" s="849">
        <v>164565</v>
      </c>
      <c r="L465" s="849">
        <v>1</v>
      </c>
      <c r="M465" s="849">
        <v>18285</v>
      </c>
      <c r="N465" s="849">
        <v>14</v>
      </c>
      <c r="O465" s="849">
        <v>255990</v>
      </c>
      <c r="P465" s="837">
        <v>1.5555555555555556</v>
      </c>
      <c r="Q465" s="850">
        <v>18285</v>
      </c>
    </row>
    <row r="466" spans="1:17" ht="14.4" customHeight="1" x14ac:dyDescent="0.3">
      <c r="A466" s="831" t="s">
        <v>566</v>
      </c>
      <c r="B466" s="832" t="s">
        <v>3953</v>
      </c>
      <c r="C466" s="832" t="s">
        <v>3575</v>
      </c>
      <c r="D466" s="832" t="s">
        <v>3712</v>
      </c>
      <c r="E466" s="832" t="s">
        <v>3708</v>
      </c>
      <c r="F466" s="849">
        <v>6</v>
      </c>
      <c r="G466" s="849">
        <v>11976</v>
      </c>
      <c r="H466" s="849">
        <v>0.25</v>
      </c>
      <c r="I466" s="849">
        <v>1996</v>
      </c>
      <c r="J466" s="849">
        <v>24</v>
      </c>
      <c r="K466" s="849">
        <v>47904</v>
      </c>
      <c r="L466" s="849">
        <v>1</v>
      </c>
      <c r="M466" s="849">
        <v>1996</v>
      </c>
      <c r="N466" s="849">
        <v>8</v>
      </c>
      <c r="O466" s="849">
        <v>15968</v>
      </c>
      <c r="P466" s="837">
        <v>0.33333333333333331</v>
      </c>
      <c r="Q466" s="850">
        <v>1996</v>
      </c>
    </row>
    <row r="467" spans="1:17" ht="14.4" customHeight="1" x14ac:dyDescent="0.3">
      <c r="A467" s="831" t="s">
        <v>566</v>
      </c>
      <c r="B467" s="832" t="s">
        <v>3953</v>
      </c>
      <c r="C467" s="832" t="s">
        <v>3575</v>
      </c>
      <c r="D467" s="832" t="s">
        <v>3713</v>
      </c>
      <c r="E467" s="832" t="s">
        <v>3708</v>
      </c>
      <c r="F467" s="849">
        <v>1</v>
      </c>
      <c r="G467" s="849">
        <v>10110</v>
      </c>
      <c r="H467" s="849">
        <v>1</v>
      </c>
      <c r="I467" s="849">
        <v>10110</v>
      </c>
      <c r="J467" s="849">
        <v>1</v>
      </c>
      <c r="K467" s="849">
        <v>10110</v>
      </c>
      <c r="L467" s="849">
        <v>1</v>
      </c>
      <c r="M467" s="849">
        <v>10110</v>
      </c>
      <c r="N467" s="849"/>
      <c r="O467" s="849"/>
      <c r="P467" s="837"/>
      <c r="Q467" s="850"/>
    </row>
    <row r="468" spans="1:17" ht="14.4" customHeight="1" x14ac:dyDescent="0.3">
      <c r="A468" s="831" t="s">
        <v>566</v>
      </c>
      <c r="B468" s="832" t="s">
        <v>3953</v>
      </c>
      <c r="C468" s="832" t="s">
        <v>3575</v>
      </c>
      <c r="D468" s="832" t="s">
        <v>4045</v>
      </c>
      <c r="E468" s="832" t="s">
        <v>4001</v>
      </c>
      <c r="F468" s="849">
        <v>8</v>
      </c>
      <c r="G468" s="849">
        <v>155205.76000000001</v>
      </c>
      <c r="H468" s="849">
        <v>1.6</v>
      </c>
      <c r="I468" s="849">
        <v>19400.72</v>
      </c>
      <c r="J468" s="849">
        <v>5</v>
      </c>
      <c r="K468" s="849">
        <v>97003.6</v>
      </c>
      <c r="L468" s="849">
        <v>1</v>
      </c>
      <c r="M468" s="849">
        <v>19400.72</v>
      </c>
      <c r="N468" s="849">
        <v>2</v>
      </c>
      <c r="O468" s="849">
        <v>38801.440000000002</v>
      </c>
      <c r="P468" s="837">
        <v>0.4</v>
      </c>
      <c r="Q468" s="850">
        <v>19400.72</v>
      </c>
    </row>
    <row r="469" spans="1:17" ht="14.4" customHeight="1" x14ac:dyDescent="0.3">
      <c r="A469" s="831" t="s">
        <v>566</v>
      </c>
      <c r="B469" s="832" t="s">
        <v>3953</v>
      </c>
      <c r="C469" s="832" t="s">
        <v>3575</v>
      </c>
      <c r="D469" s="832" t="s">
        <v>4046</v>
      </c>
      <c r="E469" s="832" t="s">
        <v>4047</v>
      </c>
      <c r="F469" s="849"/>
      <c r="G469" s="849"/>
      <c r="H469" s="849"/>
      <c r="I469" s="849"/>
      <c r="J469" s="849">
        <v>0.3</v>
      </c>
      <c r="K469" s="849">
        <v>20.100000000000001</v>
      </c>
      <c r="L469" s="849">
        <v>1</v>
      </c>
      <c r="M469" s="849">
        <v>67.000000000000014</v>
      </c>
      <c r="N469" s="849"/>
      <c r="O469" s="849"/>
      <c r="P469" s="837"/>
      <c r="Q469" s="850"/>
    </row>
    <row r="470" spans="1:17" ht="14.4" customHeight="1" x14ac:dyDescent="0.3">
      <c r="A470" s="831" t="s">
        <v>566</v>
      </c>
      <c r="B470" s="832" t="s">
        <v>3953</v>
      </c>
      <c r="C470" s="832" t="s">
        <v>3575</v>
      </c>
      <c r="D470" s="832" t="s">
        <v>4048</v>
      </c>
      <c r="E470" s="832" t="s">
        <v>3593</v>
      </c>
      <c r="F470" s="849">
        <v>1</v>
      </c>
      <c r="G470" s="849">
        <v>2033.67</v>
      </c>
      <c r="H470" s="849"/>
      <c r="I470" s="849">
        <v>2033.67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566</v>
      </c>
      <c r="B471" s="832" t="s">
        <v>3953</v>
      </c>
      <c r="C471" s="832" t="s">
        <v>3575</v>
      </c>
      <c r="D471" s="832" t="s">
        <v>3727</v>
      </c>
      <c r="E471" s="832" t="s">
        <v>3728</v>
      </c>
      <c r="F471" s="849"/>
      <c r="G471" s="849"/>
      <c r="H471" s="849"/>
      <c r="I471" s="849"/>
      <c r="J471" s="849">
        <v>2</v>
      </c>
      <c r="K471" s="849">
        <v>25691</v>
      </c>
      <c r="L471" s="849">
        <v>1</v>
      </c>
      <c r="M471" s="849">
        <v>12845.5</v>
      </c>
      <c r="N471" s="849"/>
      <c r="O471" s="849"/>
      <c r="P471" s="837"/>
      <c r="Q471" s="850"/>
    </row>
    <row r="472" spans="1:17" ht="14.4" customHeight="1" x14ac:dyDescent="0.3">
      <c r="A472" s="831" t="s">
        <v>566</v>
      </c>
      <c r="B472" s="832" t="s">
        <v>3953</v>
      </c>
      <c r="C472" s="832" t="s">
        <v>3575</v>
      </c>
      <c r="D472" s="832" t="s">
        <v>3729</v>
      </c>
      <c r="E472" s="832" t="s">
        <v>3728</v>
      </c>
      <c r="F472" s="849"/>
      <c r="G472" s="849"/>
      <c r="H472" s="849"/>
      <c r="I472" s="849"/>
      <c r="J472" s="849">
        <v>2</v>
      </c>
      <c r="K472" s="849">
        <v>129134.6</v>
      </c>
      <c r="L472" s="849">
        <v>1</v>
      </c>
      <c r="M472" s="849">
        <v>64567.3</v>
      </c>
      <c r="N472" s="849">
        <v>3</v>
      </c>
      <c r="O472" s="849">
        <v>177236.76</v>
      </c>
      <c r="P472" s="837">
        <v>1.3724962945639665</v>
      </c>
      <c r="Q472" s="850">
        <v>59078.920000000006</v>
      </c>
    </row>
    <row r="473" spans="1:17" ht="14.4" customHeight="1" x14ac:dyDescent="0.3">
      <c r="A473" s="831" t="s">
        <v>566</v>
      </c>
      <c r="B473" s="832" t="s">
        <v>3953</v>
      </c>
      <c r="C473" s="832" t="s">
        <v>3575</v>
      </c>
      <c r="D473" s="832" t="s">
        <v>3733</v>
      </c>
      <c r="E473" s="832" t="s">
        <v>3734</v>
      </c>
      <c r="F473" s="849"/>
      <c r="G473" s="849"/>
      <c r="H473" s="849"/>
      <c r="I473" s="849"/>
      <c r="J473" s="849"/>
      <c r="K473" s="849"/>
      <c r="L473" s="849"/>
      <c r="M473" s="849"/>
      <c r="N473" s="849">
        <v>18</v>
      </c>
      <c r="O473" s="849">
        <v>70173</v>
      </c>
      <c r="P473" s="837"/>
      <c r="Q473" s="850">
        <v>3898.5</v>
      </c>
    </row>
    <row r="474" spans="1:17" ht="14.4" customHeight="1" x14ac:dyDescent="0.3">
      <c r="A474" s="831" t="s">
        <v>566</v>
      </c>
      <c r="B474" s="832" t="s">
        <v>3953</v>
      </c>
      <c r="C474" s="832" t="s">
        <v>3575</v>
      </c>
      <c r="D474" s="832" t="s">
        <v>3735</v>
      </c>
      <c r="E474" s="832" t="s">
        <v>3736</v>
      </c>
      <c r="F474" s="849"/>
      <c r="G474" s="849"/>
      <c r="H474" s="849"/>
      <c r="I474" s="849"/>
      <c r="J474" s="849"/>
      <c r="K474" s="849"/>
      <c r="L474" s="849"/>
      <c r="M474" s="849"/>
      <c r="N474" s="849">
        <v>38</v>
      </c>
      <c r="O474" s="849">
        <v>88502</v>
      </c>
      <c r="P474" s="837"/>
      <c r="Q474" s="850">
        <v>2329</v>
      </c>
    </row>
    <row r="475" spans="1:17" ht="14.4" customHeight="1" x14ac:dyDescent="0.3">
      <c r="A475" s="831" t="s">
        <v>566</v>
      </c>
      <c r="B475" s="832" t="s">
        <v>3953</v>
      </c>
      <c r="C475" s="832" t="s">
        <v>3575</v>
      </c>
      <c r="D475" s="832" t="s">
        <v>3737</v>
      </c>
      <c r="E475" s="832" t="s">
        <v>3736</v>
      </c>
      <c r="F475" s="849"/>
      <c r="G475" s="849"/>
      <c r="H475" s="849"/>
      <c r="I475" s="849"/>
      <c r="J475" s="849"/>
      <c r="K475" s="849"/>
      <c r="L475" s="849"/>
      <c r="M475" s="849"/>
      <c r="N475" s="849">
        <v>40</v>
      </c>
      <c r="O475" s="849">
        <v>374040</v>
      </c>
      <c r="P475" s="837"/>
      <c r="Q475" s="850">
        <v>9351</v>
      </c>
    </row>
    <row r="476" spans="1:17" ht="14.4" customHeight="1" x14ac:dyDescent="0.3">
      <c r="A476" s="831" t="s">
        <v>566</v>
      </c>
      <c r="B476" s="832" t="s">
        <v>3953</v>
      </c>
      <c r="C476" s="832" t="s">
        <v>3575</v>
      </c>
      <c r="D476" s="832" t="s">
        <v>4049</v>
      </c>
      <c r="E476" s="832" t="s">
        <v>3674</v>
      </c>
      <c r="F476" s="849"/>
      <c r="G476" s="849"/>
      <c r="H476" s="849"/>
      <c r="I476" s="849"/>
      <c r="J476" s="849">
        <v>20</v>
      </c>
      <c r="K476" s="849">
        <v>5703</v>
      </c>
      <c r="L476" s="849">
        <v>1</v>
      </c>
      <c r="M476" s="849">
        <v>285.14999999999998</v>
      </c>
      <c r="N476" s="849"/>
      <c r="O476" s="849"/>
      <c r="P476" s="837"/>
      <c r="Q476" s="850"/>
    </row>
    <row r="477" spans="1:17" ht="14.4" customHeight="1" x14ac:dyDescent="0.3">
      <c r="A477" s="831" t="s">
        <v>566</v>
      </c>
      <c r="B477" s="832" t="s">
        <v>3953</v>
      </c>
      <c r="C477" s="832" t="s">
        <v>3575</v>
      </c>
      <c r="D477" s="832" t="s">
        <v>3743</v>
      </c>
      <c r="E477" s="832" t="s">
        <v>3744</v>
      </c>
      <c r="F477" s="849"/>
      <c r="G477" s="849"/>
      <c r="H477" s="849"/>
      <c r="I477" s="849"/>
      <c r="J477" s="849">
        <v>7</v>
      </c>
      <c r="K477" s="849">
        <v>84280</v>
      </c>
      <c r="L477" s="849">
        <v>1</v>
      </c>
      <c r="M477" s="849">
        <v>12040</v>
      </c>
      <c r="N477" s="849"/>
      <c r="O477" s="849"/>
      <c r="P477" s="837"/>
      <c r="Q477" s="850"/>
    </row>
    <row r="478" spans="1:17" ht="14.4" customHeight="1" x14ac:dyDescent="0.3">
      <c r="A478" s="831" t="s">
        <v>566</v>
      </c>
      <c r="B478" s="832" t="s">
        <v>3953</v>
      </c>
      <c r="C478" s="832" t="s">
        <v>3575</v>
      </c>
      <c r="D478" s="832" t="s">
        <v>3745</v>
      </c>
      <c r="E478" s="832" t="s">
        <v>3746</v>
      </c>
      <c r="F478" s="849"/>
      <c r="G478" s="849"/>
      <c r="H478" s="849"/>
      <c r="I478" s="849"/>
      <c r="J478" s="849"/>
      <c r="K478" s="849"/>
      <c r="L478" s="849"/>
      <c r="M478" s="849"/>
      <c r="N478" s="849">
        <v>4</v>
      </c>
      <c r="O478" s="849">
        <v>48326.559999999998</v>
      </c>
      <c r="P478" s="837"/>
      <c r="Q478" s="850">
        <v>12081.64</v>
      </c>
    </row>
    <row r="479" spans="1:17" ht="14.4" customHeight="1" x14ac:dyDescent="0.3">
      <c r="A479" s="831" t="s">
        <v>566</v>
      </c>
      <c r="B479" s="832" t="s">
        <v>3953</v>
      </c>
      <c r="C479" s="832" t="s">
        <v>3575</v>
      </c>
      <c r="D479" s="832" t="s">
        <v>4050</v>
      </c>
      <c r="E479" s="832" t="s">
        <v>4051</v>
      </c>
      <c r="F479" s="849"/>
      <c r="G479" s="849"/>
      <c r="H479" s="849"/>
      <c r="I479" s="849"/>
      <c r="J479" s="849">
        <v>4</v>
      </c>
      <c r="K479" s="849">
        <v>9812</v>
      </c>
      <c r="L479" s="849">
        <v>1</v>
      </c>
      <c r="M479" s="849">
        <v>2453</v>
      </c>
      <c r="N479" s="849"/>
      <c r="O479" s="849"/>
      <c r="P479" s="837"/>
      <c r="Q479" s="850"/>
    </row>
    <row r="480" spans="1:17" ht="14.4" customHeight="1" x14ac:dyDescent="0.3">
      <c r="A480" s="831" t="s">
        <v>566</v>
      </c>
      <c r="B480" s="832" t="s">
        <v>3953</v>
      </c>
      <c r="C480" s="832" t="s">
        <v>3575</v>
      </c>
      <c r="D480" s="832" t="s">
        <v>3747</v>
      </c>
      <c r="E480" s="832" t="s">
        <v>3744</v>
      </c>
      <c r="F480" s="849"/>
      <c r="G480" s="849"/>
      <c r="H480" s="849"/>
      <c r="I480" s="849"/>
      <c r="J480" s="849">
        <v>2</v>
      </c>
      <c r="K480" s="849">
        <v>17294</v>
      </c>
      <c r="L480" s="849">
        <v>1</v>
      </c>
      <c r="M480" s="849">
        <v>8647</v>
      </c>
      <c r="N480" s="849"/>
      <c r="O480" s="849"/>
      <c r="P480" s="837"/>
      <c r="Q480" s="850"/>
    </row>
    <row r="481" spans="1:17" ht="14.4" customHeight="1" x14ac:dyDescent="0.3">
      <c r="A481" s="831" t="s">
        <v>566</v>
      </c>
      <c r="B481" s="832" t="s">
        <v>3953</v>
      </c>
      <c r="C481" s="832" t="s">
        <v>3575</v>
      </c>
      <c r="D481" s="832" t="s">
        <v>3750</v>
      </c>
      <c r="E481" s="832" t="s">
        <v>3744</v>
      </c>
      <c r="F481" s="849"/>
      <c r="G481" s="849"/>
      <c r="H481" s="849"/>
      <c r="I481" s="849"/>
      <c r="J481" s="849">
        <v>9</v>
      </c>
      <c r="K481" s="849">
        <v>18324</v>
      </c>
      <c r="L481" s="849">
        <v>1</v>
      </c>
      <c r="M481" s="849">
        <v>2036</v>
      </c>
      <c r="N481" s="849"/>
      <c r="O481" s="849"/>
      <c r="P481" s="837"/>
      <c r="Q481" s="850"/>
    </row>
    <row r="482" spans="1:17" ht="14.4" customHeight="1" x14ac:dyDescent="0.3">
      <c r="A482" s="831" t="s">
        <v>566</v>
      </c>
      <c r="B482" s="832" t="s">
        <v>3953</v>
      </c>
      <c r="C482" s="832" t="s">
        <v>3575</v>
      </c>
      <c r="D482" s="832" t="s">
        <v>4052</v>
      </c>
      <c r="E482" s="832" t="s">
        <v>4051</v>
      </c>
      <c r="F482" s="849"/>
      <c r="G482" s="849"/>
      <c r="H482" s="849"/>
      <c r="I482" s="849"/>
      <c r="J482" s="849">
        <v>1</v>
      </c>
      <c r="K482" s="849">
        <v>15842</v>
      </c>
      <c r="L482" s="849">
        <v>1</v>
      </c>
      <c r="M482" s="849">
        <v>15842</v>
      </c>
      <c r="N482" s="849"/>
      <c r="O482" s="849"/>
      <c r="P482" s="837"/>
      <c r="Q482" s="850"/>
    </row>
    <row r="483" spans="1:17" ht="14.4" customHeight="1" x14ac:dyDescent="0.3">
      <c r="A483" s="831" t="s">
        <v>566</v>
      </c>
      <c r="B483" s="832" t="s">
        <v>3953</v>
      </c>
      <c r="C483" s="832" t="s">
        <v>3575</v>
      </c>
      <c r="D483" s="832" t="s">
        <v>3753</v>
      </c>
      <c r="E483" s="832" t="s">
        <v>3736</v>
      </c>
      <c r="F483" s="849"/>
      <c r="G483" s="849"/>
      <c r="H483" s="849"/>
      <c r="I483" s="849"/>
      <c r="J483" s="849">
        <v>2</v>
      </c>
      <c r="K483" s="849">
        <v>11040</v>
      </c>
      <c r="L483" s="849">
        <v>1</v>
      </c>
      <c r="M483" s="849">
        <v>5520</v>
      </c>
      <c r="N483" s="849">
        <v>2</v>
      </c>
      <c r="O483" s="849">
        <v>11040</v>
      </c>
      <c r="P483" s="837">
        <v>1</v>
      </c>
      <c r="Q483" s="850">
        <v>5520</v>
      </c>
    </row>
    <row r="484" spans="1:17" ht="14.4" customHeight="1" x14ac:dyDescent="0.3">
      <c r="A484" s="831" t="s">
        <v>566</v>
      </c>
      <c r="B484" s="832" t="s">
        <v>3953</v>
      </c>
      <c r="C484" s="832" t="s">
        <v>3575</v>
      </c>
      <c r="D484" s="832" t="s">
        <v>3754</v>
      </c>
      <c r="E484" s="832" t="s">
        <v>3736</v>
      </c>
      <c r="F484" s="849"/>
      <c r="G484" s="849"/>
      <c r="H484" s="849"/>
      <c r="I484" s="849"/>
      <c r="J484" s="849"/>
      <c r="K484" s="849"/>
      <c r="L484" s="849"/>
      <c r="M484" s="849"/>
      <c r="N484" s="849">
        <v>1</v>
      </c>
      <c r="O484" s="849">
        <v>1920.5</v>
      </c>
      <c r="P484" s="837"/>
      <c r="Q484" s="850">
        <v>1920.5</v>
      </c>
    </row>
    <row r="485" spans="1:17" ht="14.4" customHeight="1" x14ac:dyDescent="0.3">
      <c r="A485" s="831" t="s">
        <v>566</v>
      </c>
      <c r="B485" s="832" t="s">
        <v>3953</v>
      </c>
      <c r="C485" s="832" t="s">
        <v>3575</v>
      </c>
      <c r="D485" s="832" t="s">
        <v>4053</v>
      </c>
      <c r="E485" s="832" t="s">
        <v>3674</v>
      </c>
      <c r="F485" s="849"/>
      <c r="G485" s="849"/>
      <c r="H485" s="849"/>
      <c r="I485" s="849"/>
      <c r="J485" s="849">
        <v>2</v>
      </c>
      <c r="K485" s="849">
        <v>1382.08</v>
      </c>
      <c r="L485" s="849">
        <v>1</v>
      </c>
      <c r="M485" s="849">
        <v>691.04</v>
      </c>
      <c r="N485" s="849"/>
      <c r="O485" s="849"/>
      <c r="P485" s="837"/>
      <c r="Q485" s="850"/>
    </row>
    <row r="486" spans="1:17" ht="14.4" customHeight="1" x14ac:dyDescent="0.3">
      <c r="A486" s="831" t="s">
        <v>566</v>
      </c>
      <c r="B486" s="832" t="s">
        <v>3953</v>
      </c>
      <c r="C486" s="832" t="s">
        <v>3575</v>
      </c>
      <c r="D486" s="832" t="s">
        <v>3757</v>
      </c>
      <c r="E486" s="832" t="s">
        <v>3746</v>
      </c>
      <c r="F486" s="849"/>
      <c r="G486" s="849"/>
      <c r="H486" s="849"/>
      <c r="I486" s="849"/>
      <c r="J486" s="849"/>
      <c r="K486" s="849"/>
      <c r="L486" s="849"/>
      <c r="M486" s="849"/>
      <c r="N486" s="849">
        <v>4</v>
      </c>
      <c r="O486" s="849">
        <v>5822.48</v>
      </c>
      <c r="P486" s="837"/>
      <c r="Q486" s="850">
        <v>1455.62</v>
      </c>
    </row>
    <row r="487" spans="1:17" ht="14.4" customHeight="1" x14ac:dyDescent="0.3">
      <c r="A487" s="831" t="s">
        <v>566</v>
      </c>
      <c r="B487" s="832" t="s">
        <v>3953</v>
      </c>
      <c r="C487" s="832" t="s">
        <v>3575</v>
      </c>
      <c r="D487" s="832" t="s">
        <v>4054</v>
      </c>
      <c r="E487" s="832" t="s">
        <v>3674</v>
      </c>
      <c r="F487" s="849"/>
      <c r="G487" s="849"/>
      <c r="H487" s="849"/>
      <c r="I487" s="849"/>
      <c r="J487" s="849">
        <v>1</v>
      </c>
      <c r="K487" s="849">
        <v>773.84</v>
      </c>
      <c r="L487" s="849">
        <v>1</v>
      </c>
      <c r="M487" s="849">
        <v>773.84</v>
      </c>
      <c r="N487" s="849"/>
      <c r="O487" s="849"/>
      <c r="P487" s="837"/>
      <c r="Q487" s="850"/>
    </row>
    <row r="488" spans="1:17" ht="14.4" customHeight="1" x14ac:dyDescent="0.3">
      <c r="A488" s="831" t="s">
        <v>566</v>
      </c>
      <c r="B488" s="832" t="s">
        <v>3953</v>
      </c>
      <c r="C488" s="832" t="s">
        <v>3575</v>
      </c>
      <c r="D488" s="832" t="s">
        <v>4055</v>
      </c>
      <c r="E488" s="832" t="s">
        <v>3674</v>
      </c>
      <c r="F488" s="849"/>
      <c r="G488" s="849"/>
      <c r="H488" s="849"/>
      <c r="I488" s="849"/>
      <c r="J488" s="849">
        <v>1</v>
      </c>
      <c r="K488" s="849">
        <v>822.26</v>
      </c>
      <c r="L488" s="849">
        <v>1</v>
      </c>
      <c r="M488" s="849">
        <v>822.26</v>
      </c>
      <c r="N488" s="849"/>
      <c r="O488" s="849"/>
      <c r="P488" s="837"/>
      <c r="Q488" s="850"/>
    </row>
    <row r="489" spans="1:17" ht="14.4" customHeight="1" x14ac:dyDescent="0.3">
      <c r="A489" s="831" t="s">
        <v>566</v>
      </c>
      <c r="B489" s="832" t="s">
        <v>3953</v>
      </c>
      <c r="C489" s="832" t="s">
        <v>3575</v>
      </c>
      <c r="D489" s="832" t="s">
        <v>4056</v>
      </c>
      <c r="E489" s="832" t="s">
        <v>3715</v>
      </c>
      <c r="F489" s="849"/>
      <c r="G489" s="849"/>
      <c r="H489" s="849"/>
      <c r="I489" s="849"/>
      <c r="J489" s="849">
        <v>1</v>
      </c>
      <c r="K489" s="849">
        <v>1838</v>
      </c>
      <c r="L489" s="849">
        <v>1</v>
      </c>
      <c r="M489" s="849">
        <v>1838</v>
      </c>
      <c r="N489" s="849"/>
      <c r="O489" s="849"/>
      <c r="P489" s="837"/>
      <c r="Q489" s="850"/>
    </row>
    <row r="490" spans="1:17" ht="14.4" customHeight="1" x14ac:dyDescent="0.3">
      <c r="A490" s="831" t="s">
        <v>566</v>
      </c>
      <c r="B490" s="832" t="s">
        <v>3953</v>
      </c>
      <c r="C490" s="832" t="s">
        <v>3575</v>
      </c>
      <c r="D490" s="832" t="s">
        <v>4057</v>
      </c>
      <c r="E490" s="832" t="s">
        <v>4058</v>
      </c>
      <c r="F490" s="849"/>
      <c r="G490" s="849"/>
      <c r="H490" s="849"/>
      <c r="I490" s="849"/>
      <c r="J490" s="849"/>
      <c r="K490" s="849"/>
      <c r="L490" s="849"/>
      <c r="M490" s="849"/>
      <c r="N490" s="849">
        <v>1</v>
      </c>
      <c r="O490" s="849">
        <v>47653</v>
      </c>
      <c r="P490" s="837"/>
      <c r="Q490" s="850">
        <v>47653</v>
      </c>
    </row>
    <row r="491" spans="1:17" ht="14.4" customHeight="1" x14ac:dyDescent="0.3">
      <c r="A491" s="831" t="s">
        <v>566</v>
      </c>
      <c r="B491" s="832" t="s">
        <v>3953</v>
      </c>
      <c r="C491" s="832" t="s">
        <v>3575</v>
      </c>
      <c r="D491" s="832" t="s">
        <v>4059</v>
      </c>
      <c r="E491" s="832" t="s">
        <v>3620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1978.94</v>
      </c>
      <c r="P491" s="837"/>
      <c r="Q491" s="850">
        <v>1978.94</v>
      </c>
    </row>
    <row r="492" spans="1:17" ht="14.4" customHeight="1" x14ac:dyDescent="0.3">
      <c r="A492" s="831" t="s">
        <v>566</v>
      </c>
      <c r="B492" s="832" t="s">
        <v>3953</v>
      </c>
      <c r="C492" s="832" t="s">
        <v>3575</v>
      </c>
      <c r="D492" s="832" t="s">
        <v>4060</v>
      </c>
      <c r="E492" s="832" t="s">
        <v>4001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1786</v>
      </c>
      <c r="P492" s="837"/>
      <c r="Q492" s="850">
        <v>1786</v>
      </c>
    </row>
    <row r="493" spans="1:17" ht="14.4" customHeight="1" x14ac:dyDescent="0.3">
      <c r="A493" s="831" t="s">
        <v>566</v>
      </c>
      <c r="B493" s="832" t="s">
        <v>3953</v>
      </c>
      <c r="C493" s="832" t="s">
        <v>3575</v>
      </c>
      <c r="D493" s="832" t="s">
        <v>4061</v>
      </c>
      <c r="E493" s="832" t="s">
        <v>4029</v>
      </c>
      <c r="F493" s="849">
        <v>7</v>
      </c>
      <c r="G493" s="849">
        <v>1269.52</v>
      </c>
      <c r="H493" s="849"/>
      <c r="I493" s="849">
        <v>181.35999999999999</v>
      </c>
      <c r="J493" s="849"/>
      <c r="K493" s="849"/>
      <c r="L493" s="849"/>
      <c r="M493" s="849"/>
      <c r="N493" s="849"/>
      <c r="O493" s="849"/>
      <c r="P493" s="837"/>
      <c r="Q493" s="850"/>
    </row>
    <row r="494" spans="1:17" ht="14.4" customHeight="1" x14ac:dyDescent="0.3">
      <c r="A494" s="831" t="s">
        <v>566</v>
      </c>
      <c r="B494" s="832" t="s">
        <v>3953</v>
      </c>
      <c r="C494" s="832" t="s">
        <v>3575</v>
      </c>
      <c r="D494" s="832" t="s">
        <v>4062</v>
      </c>
      <c r="E494" s="832" t="s">
        <v>4029</v>
      </c>
      <c r="F494" s="849">
        <v>3</v>
      </c>
      <c r="G494" s="849">
        <v>898.53</v>
      </c>
      <c r="H494" s="849"/>
      <c r="I494" s="849">
        <v>299.51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566</v>
      </c>
      <c r="B495" s="832" t="s">
        <v>3953</v>
      </c>
      <c r="C495" s="832" t="s">
        <v>3575</v>
      </c>
      <c r="D495" s="832" t="s">
        <v>4063</v>
      </c>
      <c r="E495" s="832" t="s">
        <v>4001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3471</v>
      </c>
      <c r="P495" s="837"/>
      <c r="Q495" s="850">
        <v>3471</v>
      </c>
    </row>
    <row r="496" spans="1:17" ht="14.4" customHeight="1" x14ac:dyDescent="0.3">
      <c r="A496" s="831" t="s">
        <v>566</v>
      </c>
      <c r="B496" s="832" t="s">
        <v>3953</v>
      </c>
      <c r="C496" s="832" t="s">
        <v>3575</v>
      </c>
      <c r="D496" s="832" t="s">
        <v>4064</v>
      </c>
      <c r="E496" s="832" t="s">
        <v>4029</v>
      </c>
      <c r="F496" s="849">
        <v>1</v>
      </c>
      <c r="G496" s="849">
        <v>236.29</v>
      </c>
      <c r="H496" s="849"/>
      <c r="I496" s="849">
        <v>236.29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" customHeight="1" x14ac:dyDescent="0.3">
      <c r="A497" s="831" t="s">
        <v>566</v>
      </c>
      <c r="B497" s="832" t="s">
        <v>3953</v>
      </c>
      <c r="C497" s="832" t="s">
        <v>3379</v>
      </c>
      <c r="D497" s="832" t="s">
        <v>4065</v>
      </c>
      <c r="E497" s="832" t="s">
        <v>4066</v>
      </c>
      <c r="F497" s="849">
        <v>29</v>
      </c>
      <c r="G497" s="849">
        <v>927014</v>
      </c>
      <c r="H497" s="849">
        <v>1.1599999999999999</v>
      </c>
      <c r="I497" s="849">
        <v>31966</v>
      </c>
      <c r="J497" s="849">
        <v>25</v>
      </c>
      <c r="K497" s="849">
        <v>799150</v>
      </c>
      <c r="L497" s="849">
        <v>1</v>
      </c>
      <c r="M497" s="849">
        <v>31966</v>
      </c>
      <c r="N497" s="849">
        <v>21</v>
      </c>
      <c r="O497" s="849">
        <v>671286</v>
      </c>
      <c r="P497" s="837">
        <v>0.84</v>
      </c>
      <c r="Q497" s="850">
        <v>31966</v>
      </c>
    </row>
    <row r="498" spans="1:17" ht="14.4" customHeight="1" x14ac:dyDescent="0.3">
      <c r="A498" s="831" t="s">
        <v>566</v>
      </c>
      <c r="B498" s="832" t="s">
        <v>3953</v>
      </c>
      <c r="C498" s="832" t="s">
        <v>3379</v>
      </c>
      <c r="D498" s="832" t="s">
        <v>4067</v>
      </c>
      <c r="E498" s="832" t="s">
        <v>4068</v>
      </c>
      <c r="F498" s="849">
        <v>316</v>
      </c>
      <c r="G498" s="849">
        <v>3759452</v>
      </c>
      <c r="H498" s="849">
        <v>0.94894894894894899</v>
      </c>
      <c r="I498" s="849">
        <v>11897</v>
      </c>
      <c r="J498" s="849">
        <v>333</v>
      </c>
      <c r="K498" s="849">
        <v>3961701</v>
      </c>
      <c r="L498" s="849">
        <v>1</v>
      </c>
      <c r="M498" s="849">
        <v>11897</v>
      </c>
      <c r="N498" s="849">
        <v>321</v>
      </c>
      <c r="O498" s="849">
        <v>3818937</v>
      </c>
      <c r="P498" s="837">
        <v>0.963963963963964</v>
      </c>
      <c r="Q498" s="850">
        <v>11897</v>
      </c>
    </row>
    <row r="499" spans="1:17" ht="14.4" customHeight="1" x14ac:dyDescent="0.3">
      <c r="A499" s="831" t="s">
        <v>566</v>
      </c>
      <c r="B499" s="832" t="s">
        <v>3953</v>
      </c>
      <c r="C499" s="832" t="s">
        <v>3379</v>
      </c>
      <c r="D499" s="832" t="s">
        <v>3847</v>
      </c>
      <c r="E499" s="832" t="s">
        <v>3848</v>
      </c>
      <c r="F499" s="849"/>
      <c r="G499" s="849"/>
      <c r="H499" s="849"/>
      <c r="I499" s="849"/>
      <c r="J499" s="849"/>
      <c r="K499" s="849"/>
      <c r="L499" s="849"/>
      <c r="M499" s="849"/>
      <c r="N499" s="849">
        <v>2</v>
      </c>
      <c r="O499" s="849">
        <v>1678</v>
      </c>
      <c r="P499" s="837"/>
      <c r="Q499" s="850">
        <v>839</v>
      </c>
    </row>
    <row r="500" spans="1:17" ht="14.4" customHeight="1" x14ac:dyDescent="0.3">
      <c r="A500" s="831" t="s">
        <v>566</v>
      </c>
      <c r="B500" s="832" t="s">
        <v>3953</v>
      </c>
      <c r="C500" s="832" t="s">
        <v>3379</v>
      </c>
      <c r="D500" s="832" t="s">
        <v>3847</v>
      </c>
      <c r="E500" s="832" t="s">
        <v>4069</v>
      </c>
      <c r="F500" s="849">
        <v>19</v>
      </c>
      <c r="G500" s="849">
        <v>15884</v>
      </c>
      <c r="H500" s="849">
        <v>1.1863470012696991</v>
      </c>
      <c r="I500" s="849">
        <v>836</v>
      </c>
      <c r="J500" s="849">
        <v>16</v>
      </c>
      <c r="K500" s="849">
        <v>13389</v>
      </c>
      <c r="L500" s="849">
        <v>1</v>
      </c>
      <c r="M500" s="849">
        <v>836.8125</v>
      </c>
      <c r="N500" s="849">
        <v>13</v>
      </c>
      <c r="O500" s="849">
        <v>10907</v>
      </c>
      <c r="P500" s="837">
        <v>0.81462394502950186</v>
      </c>
      <c r="Q500" s="850">
        <v>839</v>
      </c>
    </row>
    <row r="501" spans="1:17" ht="14.4" customHeight="1" x14ac:dyDescent="0.3">
      <c r="A501" s="831" t="s">
        <v>566</v>
      </c>
      <c r="B501" s="832" t="s">
        <v>3953</v>
      </c>
      <c r="C501" s="832" t="s">
        <v>3379</v>
      </c>
      <c r="D501" s="832" t="s">
        <v>3851</v>
      </c>
      <c r="E501" s="832" t="s">
        <v>3852</v>
      </c>
      <c r="F501" s="849">
        <v>0</v>
      </c>
      <c r="G501" s="849">
        <v>0</v>
      </c>
      <c r="H501" s="849"/>
      <c r="I501" s="849"/>
      <c r="J501" s="849">
        <v>0</v>
      </c>
      <c r="K501" s="849">
        <v>0</v>
      </c>
      <c r="L501" s="849"/>
      <c r="M501" s="849"/>
      <c r="N501" s="849">
        <v>0</v>
      </c>
      <c r="O501" s="849">
        <v>0</v>
      </c>
      <c r="P501" s="837"/>
      <c r="Q501" s="850"/>
    </row>
    <row r="502" spans="1:17" ht="14.4" customHeight="1" x14ac:dyDescent="0.3">
      <c r="A502" s="831" t="s">
        <v>566</v>
      </c>
      <c r="B502" s="832" t="s">
        <v>3953</v>
      </c>
      <c r="C502" s="832" t="s">
        <v>3379</v>
      </c>
      <c r="D502" s="832" t="s">
        <v>3853</v>
      </c>
      <c r="E502" s="832" t="s">
        <v>3854</v>
      </c>
      <c r="F502" s="849">
        <v>327</v>
      </c>
      <c r="G502" s="849">
        <v>0</v>
      </c>
      <c r="H502" s="849"/>
      <c r="I502" s="849">
        <v>0</v>
      </c>
      <c r="J502" s="849">
        <v>309</v>
      </c>
      <c r="K502" s="849">
        <v>0</v>
      </c>
      <c r="L502" s="849"/>
      <c r="M502" s="849">
        <v>0</v>
      </c>
      <c r="N502" s="849">
        <v>331</v>
      </c>
      <c r="O502" s="849">
        <v>0</v>
      </c>
      <c r="P502" s="837"/>
      <c r="Q502" s="850">
        <v>0</v>
      </c>
    </row>
    <row r="503" spans="1:17" ht="14.4" customHeight="1" x14ac:dyDescent="0.3">
      <c r="A503" s="831" t="s">
        <v>566</v>
      </c>
      <c r="B503" s="832" t="s">
        <v>3953</v>
      </c>
      <c r="C503" s="832" t="s">
        <v>3379</v>
      </c>
      <c r="D503" s="832" t="s">
        <v>4070</v>
      </c>
      <c r="E503" s="832" t="s">
        <v>4071</v>
      </c>
      <c r="F503" s="849">
        <v>20</v>
      </c>
      <c r="G503" s="849">
        <v>0</v>
      </c>
      <c r="H503" s="849"/>
      <c r="I503" s="849">
        <v>0</v>
      </c>
      <c r="J503" s="849">
        <v>9</v>
      </c>
      <c r="K503" s="849">
        <v>0</v>
      </c>
      <c r="L503" s="849"/>
      <c r="M503" s="849">
        <v>0</v>
      </c>
      <c r="N503" s="849">
        <v>11</v>
      </c>
      <c r="O503" s="849">
        <v>0</v>
      </c>
      <c r="P503" s="837"/>
      <c r="Q503" s="850">
        <v>0</v>
      </c>
    </row>
    <row r="504" spans="1:17" ht="14.4" customHeight="1" x14ac:dyDescent="0.3">
      <c r="A504" s="831" t="s">
        <v>566</v>
      </c>
      <c r="B504" s="832" t="s">
        <v>3953</v>
      </c>
      <c r="C504" s="832" t="s">
        <v>3379</v>
      </c>
      <c r="D504" s="832" t="s">
        <v>4072</v>
      </c>
      <c r="E504" s="832" t="s">
        <v>4073</v>
      </c>
      <c r="F504" s="849">
        <v>42</v>
      </c>
      <c r="G504" s="849">
        <v>0</v>
      </c>
      <c r="H504" s="849"/>
      <c r="I504" s="849">
        <v>0</v>
      </c>
      <c r="J504" s="849">
        <v>32</v>
      </c>
      <c r="K504" s="849">
        <v>0</v>
      </c>
      <c r="L504" s="849"/>
      <c r="M504" s="849">
        <v>0</v>
      </c>
      <c r="N504" s="849">
        <v>43</v>
      </c>
      <c r="O504" s="849">
        <v>0</v>
      </c>
      <c r="P504" s="837"/>
      <c r="Q504" s="850">
        <v>0</v>
      </c>
    </row>
    <row r="505" spans="1:17" ht="14.4" customHeight="1" x14ac:dyDescent="0.3">
      <c r="A505" s="831" t="s">
        <v>566</v>
      </c>
      <c r="B505" s="832" t="s">
        <v>3953</v>
      </c>
      <c r="C505" s="832" t="s">
        <v>3379</v>
      </c>
      <c r="D505" s="832" t="s">
        <v>3855</v>
      </c>
      <c r="E505" s="832" t="s">
        <v>3856</v>
      </c>
      <c r="F505" s="849">
        <v>32</v>
      </c>
      <c r="G505" s="849">
        <v>0</v>
      </c>
      <c r="H505" s="849"/>
      <c r="I505" s="849">
        <v>0</v>
      </c>
      <c r="J505" s="849">
        <v>21</v>
      </c>
      <c r="K505" s="849">
        <v>0</v>
      </c>
      <c r="L505" s="849"/>
      <c r="M505" s="849">
        <v>0</v>
      </c>
      <c r="N505" s="849">
        <v>28</v>
      </c>
      <c r="O505" s="849">
        <v>0</v>
      </c>
      <c r="P505" s="837"/>
      <c r="Q505" s="850">
        <v>0</v>
      </c>
    </row>
    <row r="506" spans="1:17" ht="14.4" customHeight="1" x14ac:dyDescent="0.3">
      <c r="A506" s="831" t="s">
        <v>566</v>
      </c>
      <c r="B506" s="832" t="s">
        <v>3953</v>
      </c>
      <c r="C506" s="832" t="s">
        <v>3379</v>
      </c>
      <c r="D506" s="832" t="s">
        <v>3414</v>
      </c>
      <c r="E506" s="832" t="s">
        <v>3415</v>
      </c>
      <c r="F506" s="849">
        <v>122</v>
      </c>
      <c r="G506" s="849">
        <v>30590</v>
      </c>
      <c r="H506" s="849">
        <v>1.2187250996015937</v>
      </c>
      <c r="I506" s="849">
        <v>250.73770491803279</v>
      </c>
      <c r="J506" s="849">
        <v>100</v>
      </c>
      <c r="K506" s="849">
        <v>25100</v>
      </c>
      <c r="L506" s="849">
        <v>1</v>
      </c>
      <c r="M506" s="849">
        <v>251</v>
      </c>
      <c r="N506" s="849">
        <v>124</v>
      </c>
      <c r="O506" s="849">
        <v>31248</v>
      </c>
      <c r="P506" s="837">
        <v>1.2449402390438247</v>
      </c>
      <c r="Q506" s="850">
        <v>252</v>
      </c>
    </row>
    <row r="507" spans="1:17" ht="14.4" customHeight="1" x14ac:dyDescent="0.3">
      <c r="A507" s="831" t="s">
        <v>566</v>
      </c>
      <c r="B507" s="832" t="s">
        <v>3953</v>
      </c>
      <c r="C507" s="832" t="s">
        <v>3379</v>
      </c>
      <c r="D507" s="832" t="s">
        <v>3414</v>
      </c>
      <c r="E507" s="832" t="s">
        <v>3416</v>
      </c>
      <c r="F507" s="849"/>
      <c r="G507" s="849"/>
      <c r="H507" s="849"/>
      <c r="I507" s="849"/>
      <c r="J507" s="849"/>
      <c r="K507" s="849"/>
      <c r="L507" s="849"/>
      <c r="M507" s="849"/>
      <c r="N507" s="849">
        <v>1</v>
      </c>
      <c r="O507" s="849">
        <v>252</v>
      </c>
      <c r="P507" s="837"/>
      <c r="Q507" s="850">
        <v>252</v>
      </c>
    </row>
    <row r="508" spans="1:17" ht="14.4" customHeight="1" x14ac:dyDescent="0.3">
      <c r="A508" s="831" t="s">
        <v>566</v>
      </c>
      <c r="B508" s="832" t="s">
        <v>3953</v>
      </c>
      <c r="C508" s="832" t="s">
        <v>3379</v>
      </c>
      <c r="D508" s="832" t="s">
        <v>4074</v>
      </c>
      <c r="E508" s="832" t="s">
        <v>4073</v>
      </c>
      <c r="F508" s="849">
        <v>29</v>
      </c>
      <c r="G508" s="849">
        <v>0</v>
      </c>
      <c r="H508" s="849"/>
      <c r="I508" s="849">
        <v>0</v>
      </c>
      <c r="J508" s="849">
        <v>21</v>
      </c>
      <c r="K508" s="849">
        <v>0</v>
      </c>
      <c r="L508" s="849"/>
      <c r="M508" s="849">
        <v>0</v>
      </c>
      <c r="N508" s="849">
        <v>21</v>
      </c>
      <c r="O508" s="849">
        <v>0</v>
      </c>
      <c r="P508" s="837"/>
      <c r="Q508" s="850">
        <v>0</v>
      </c>
    </row>
    <row r="509" spans="1:17" ht="14.4" customHeight="1" x14ac:dyDescent="0.3">
      <c r="A509" s="831" t="s">
        <v>566</v>
      </c>
      <c r="B509" s="832" t="s">
        <v>3953</v>
      </c>
      <c r="C509" s="832" t="s">
        <v>3379</v>
      </c>
      <c r="D509" s="832" t="s">
        <v>4075</v>
      </c>
      <c r="E509" s="832" t="s">
        <v>4076</v>
      </c>
      <c r="F509" s="849">
        <v>134</v>
      </c>
      <c r="G509" s="849">
        <v>733784</v>
      </c>
      <c r="H509" s="849">
        <v>0.89932885906040272</v>
      </c>
      <c r="I509" s="849">
        <v>5476</v>
      </c>
      <c r="J509" s="849">
        <v>149</v>
      </c>
      <c r="K509" s="849">
        <v>815924</v>
      </c>
      <c r="L509" s="849">
        <v>1</v>
      </c>
      <c r="M509" s="849">
        <v>5476</v>
      </c>
      <c r="N509" s="849">
        <v>184</v>
      </c>
      <c r="O509" s="849">
        <v>1007584</v>
      </c>
      <c r="P509" s="837">
        <v>1.2348993288590604</v>
      </c>
      <c r="Q509" s="850">
        <v>5476</v>
      </c>
    </row>
    <row r="510" spans="1:17" ht="14.4" customHeight="1" x14ac:dyDescent="0.3">
      <c r="A510" s="831" t="s">
        <v>566</v>
      </c>
      <c r="B510" s="832" t="s">
        <v>3953</v>
      </c>
      <c r="C510" s="832" t="s">
        <v>3379</v>
      </c>
      <c r="D510" s="832" t="s">
        <v>4077</v>
      </c>
      <c r="E510" s="832" t="s">
        <v>4078</v>
      </c>
      <c r="F510" s="849">
        <v>183</v>
      </c>
      <c r="G510" s="849">
        <v>4385778</v>
      </c>
      <c r="H510" s="849">
        <v>1.196078431372549</v>
      </c>
      <c r="I510" s="849">
        <v>23966</v>
      </c>
      <c r="J510" s="849">
        <v>153</v>
      </c>
      <c r="K510" s="849">
        <v>3666798</v>
      </c>
      <c r="L510" s="849">
        <v>1</v>
      </c>
      <c r="M510" s="849">
        <v>23966</v>
      </c>
      <c r="N510" s="849">
        <v>194</v>
      </c>
      <c r="O510" s="849">
        <v>4649404</v>
      </c>
      <c r="P510" s="837">
        <v>1.2679738562091503</v>
      </c>
      <c r="Q510" s="850">
        <v>23966</v>
      </c>
    </row>
    <row r="511" spans="1:17" ht="14.4" customHeight="1" x14ac:dyDescent="0.3">
      <c r="A511" s="831" t="s">
        <v>566</v>
      </c>
      <c r="B511" s="832" t="s">
        <v>3953</v>
      </c>
      <c r="C511" s="832" t="s">
        <v>3379</v>
      </c>
      <c r="D511" s="832" t="s">
        <v>4079</v>
      </c>
      <c r="E511" s="832" t="s">
        <v>4080</v>
      </c>
      <c r="F511" s="849">
        <v>196</v>
      </c>
      <c r="G511" s="849">
        <v>1308496</v>
      </c>
      <c r="H511" s="849">
        <v>1.0051282051282051</v>
      </c>
      <c r="I511" s="849">
        <v>6676</v>
      </c>
      <c r="J511" s="849">
        <v>195</v>
      </c>
      <c r="K511" s="849">
        <v>1301820</v>
      </c>
      <c r="L511" s="849">
        <v>1</v>
      </c>
      <c r="M511" s="849">
        <v>6676</v>
      </c>
      <c r="N511" s="849">
        <v>228</v>
      </c>
      <c r="O511" s="849">
        <v>1522128</v>
      </c>
      <c r="P511" s="837">
        <v>1.1692307692307693</v>
      </c>
      <c r="Q511" s="850">
        <v>6676</v>
      </c>
    </row>
    <row r="512" spans="1:17" ht="14.4" customHeight="1" x14ac:dyDescent="0.3">
      <c r="A512" s="831" t="s">
        <v>566</v>
      </c>
      <c r="B512" s="832" t="s">
        <v>3953</v>
      </c>
      <c r="C512" s="832" t="s">
        <v>3379</v>
      </c>
      <c r="D512" s="832" t="s">
        <v>4081</v>
      </c>
      <c r="E512" s="832" t="s">
        <v>4073</v>
      </c>
      <c r="F512" s="849">
        <v>2</v>
      </c>
      <c r="G512" s="849">
        <v>0</v>
      </c>
      <c r="H512" s="849"/>
      <c r="I512" s="849">
        <v>0</v>
      </c>
      <c r="J512" s="849"/>
      <c r="K512" s="849"/>
      <c r="L512" s="849"/>
      <c r="M512" s="849"/>
      <c r="N512" s="849">
        <v>2</v>
      </c>
      <c r="O512" s="849">
        <v>0</v>
      </c>
      <c r="P512" s="837"/>
      <c r="Q512" s="850">
        <v>0</v>
      </c>
    </row>
    <row r="513" spans="1:17" ht="14.4" customHeight="1" x14ac:dyDescent="0.3">
      <c r="A513" s="831" t="s">
        <v>566</v>
      </c>
      <c r="B513" s="832" t="s">
        <v>3953</v>
      </c>
      <c r="C513" s="832" t="s">
        <v>3379</v>
      </c>
      <c r="D513" s="832" t="s">
        <v>4082</v>
      </c>
      <c r="E513" s="832" t="s">
        <v>4083</v>
      </c>
      <c r="F513" s="849">
        <v>209</v>
      </c>
      <c r="G513" s="849">
        <v>5844894</v>
      </c>
      <c r="H513" s="849">
        <v>1.5481481481481481</v>
      </c>
      <c r="I513" s="849">
        <v>27966</v>
      </c>
      <c r="J513" s="849">
        <v>135</v>
      </c>
      <c r="K513" s="849">
        <v>3775410</v>
      </c>
      <c r="L513" s="849">
        <v>1</v>
      </c>
      <c r="M513" s="849">
        <v>27966</v>
      </c>
      <c r="N513" s="849">
        <v>150</v>
      </c>
      <c r="O513" s="849">
        <v>4194900</v>
      </c>
      <c r="P513" s="837">
        <v>1.1111111111111112</v>
      </c>
      <c r="Q513" s="850">
        <v>27966</v>
      </c>
    </row>
    <row r="514" spans="1:17" ht="14.4" customHeight="1" x14ac:dyDescent="0.3">
      <c r="A514" s="831" t="s">
        <v>566</v>
      </c>
      <c r="B514" s="832" t="s">
        <v>3953</v>
      </c>
      <c r="C514" s="832" t="s">
        <v>3379</v>
      </c>
      <c r="D514" s="832" t="s">
        <v>3438</v>
      </c>
      <c r="E514" s="832" t="s">
        <v>3440</v>
      </c>
      <c r="F514" s="849">
        <v>146</v>
      </c>
      <c r="G514" s="849">
        <v>54243</v>
      </c>
      <c r="H514" s="849">
        <v>1.3720941997824603</v>
      </c>
      <c r="I514" s="849">
        <v>371.52739726027397</v>
      </c>
      <c r="J514" s="849">
        <v>106</v>
      </c>
      <c r="K514" s="849">
        <v>39533</v>
      </c>
      <c r="L514" s="849">
        <v>1</v>
      </c>
      <c r="M514" s="849">
        <v>372.95283018867923</v>
      </c>
      <c r="N514" s="849">
        <v>129</v>
      </c>
      <c r="O514" s="849">
        <v>48243</v>
      </c>
      <c r="P514" s="837">
        <v>1.2203222624136798</v>
      </c>
      <c r="Q514" s="850">
        <v>373.97674418604652</v>
      </c>
    </row>
    <row r="515" spans="1:17" ht="14.4" customHeight="1" x14ac:dyDescent="0.3">
      <c r="A515" s="831" t="s">
        <v>566</v>
      </c>
      <c r="B515" s="832" t="s">
        <v>3953</v>
      </c>
      <c r="C515" s="832" t="s">
        <v>3379</v>
      </c>
      <c r="D515" s="832" t="s">
        <v>3896</v>
      </c>
      <c r="E515" s="832" t="s">
        <v>3897</v>
      </c>
      <c r="F515" s="849">
        <v>56</v>
      </c>
      <c r="G515" s="849">
        <v>0</v>
      </c>
      <c r="H515" s="849"/>
      <c r="I515" s="849">
        <v>0</v>
      </c>
      <c r="J515" s="849">
        <v>41</v>
      </c>
      <c r="K515" s="849">
        <v>0</v>
      </c>
      <c r="L515" s="849"/>
      <c r="M515" s="849">
        <v>0</v>
      </c>
      <c r="N515" s="849">
        <v>40</v>
      </c>
      <c r="O515" s="849">
        <v>0</v>
      </c>
      <c r="P515" s="837"/>
      <c r="Q515" s="850">
        <v>0</v>
      </c>
    </row>
    <row r="516" spans="1:17" ht="14.4" customHeight="1" x14ac:dyDescent="0.3">
      <c r="A516" s="831" t="s">
        <v>566</v>
      </c>
      <c r="B516" s="832" t="s">
        <v>4084</v>
      </c>
      <c r="C516" s="832" t="s">
        <v>3379</v>
      </c>
      <c r="D516" s="832" t="s">
        <v>4085</v>
      </c>
      <c r="E516" s="832" t="s">
        <v>4086</v>
      </c>
      <c r="F516" s="849">
        <v>1</v>
      </c>
      <c r="G516" s="849">
        <v>2098</v>
      </c>
      <c r="H516" s="849"/>
      <c r="I516" s="849">
        <v>2098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" customHeight="1" x14ac:dyDescent="0.3">
      <c r="A517" s="831" t="s">
        <v>566</v>
      </c>
      <c r="B517" s="832" t="s">
        <v>4084</v>
      </c>
      <c r="C517" s="832" t="s">
        <v>3379</v>
      </c>
      <c r="D517" s="832" t="s">
        <v>4087</v>
      </c>
      <c r="E517" s="832" t="s">
        <v>4088</v>
      </c>
      <c r="F517" s="849">
        <v>1</v>
      </c>
      <c r="G517" s="849">
        <v>4203</v>
      </c>
      <c r="H517" s="849"/>
      <c r="I517" s="849">
        <v>4203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" customHeight="1" x14ac:dyDescent="0.3">
      <c r="A518" s="831" t="s">
        <v>566</v>
      </c>
      <c r="B518" s="832" t="s">
        <v>4084</v>
      </c>
      <c r="C518" s="832" t="s">
        <v>3379</v>
      </c>
      <c r="D518" s="832" t="s">
        <v>4089</v>
      </c>
      <c r="E518" s="832" t="s">
        <v>4090</v>
      </c>
      <c r="F518" s="849">
        <v>2</v>
      </c>
      <c r="G518" s="849">
        <v>3094</v>
      </c>
      <c r="H518" s="849"/>
      <c r="I518" s="849">
        <v>1547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566</v>
      </c>
      <c r="B519" s="832" t="s">
        <v>4084</v>
      </c>
      <c r="C519" s="832" t="s">
        <v>3379</v>
      </c>
      <c r="D519" s="832" t="s">
        <v>4091</v>
      </c>
      <c r="E519" s="832" t="s">
        <v>4092</v>
      </c>
      <c r="F519" s="849">
        <v>1</v>
      </c>
      <c r="G519" s="849">
        <v>364</v>
      </c>
      <c r="H519" s="849"/>
      <c r="I519" s="849">
        <v>364</v>
      </c>
      <c r="J519" s="849"/>
      <c r="K519" s="849"/>
      <c r="L519" s="849"/>
      <c r="M519" s="849"/>
      <c r="N519" s="849"/>
      <c r="O519" s="849"/>
      <c r="P519" s="837"/>
      <c r="Q519" s="850"/>
    </row>
    <row r="520" spans="1:17" ht="14.4" customHeight="1" x14ac:dyDescent="0.3">
      <c r="A520" s="831" t="s">
        <v>566</v>
      </c>
      <c r="B520" s="832" t="s">
        <v>4084</v>
      </c>
      <c r="C520" s="832" t="s">
        <v>3379</v>
      </c>
      <c r="D520" s="832" t="s">
        <v>4093</v>
      </c>
      <c r="E520" s="832" t="s">
        <v>4094</v>
      </c>
      <c r="F520" s="849">
        <v>1</v>
      </c>
      <c r="G520" s="849">
        <v>636</v>
      </c>
      <c r="H520" s="849"/>
      <c r="I520" s="849">
        <v>636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" customHeight="1" x14ac:dyDescent="0.3">
      <c r="A521" s="831" t="s">
        <v>566</v>
      </c>
      <c r="B521" s="832" t="s">
        <v>4084</v>
      </c>
      <c r="C521" s="832" t="s">
        <v>3379</v>
      </c>
      <c r="D521" s="832" t="s">
        <v>4095</v>
      </c>
      <c r="E521" s="832" t="s">
        <v>4096</v>
      </c>
      <c r="F521" s="849">
        <v>1</v>
      </c>
      <c r="G521" s="849">
        <v>247</v>
      </c>
      <c r="H521" s="849"/>
      <c r="I521" s="849">
        <v>247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566</v>
      </c>
      <c r="B522" s="832" t="s">
        <v>4084</v>
      </c>
      <c r="C522" s="832" t="s">
        <v>3379</v>
      </c>
      <c r="D522" s="832" t="s">
        <v>4097</v>
      </c>
      <c r="E522" s="832" t="s">
        <v>4098</v>
      </c>
      <c r="F522" s="849">
        <v>1</v>
      </c>
      <c r="G522" s="849">
        <v>710</v>
      </c>
      <c r="H522" s="849"/>
      <c r="I522" s="849">
        <v>710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" customHeight="1" x14ac:dyDescent="0.3">
      <c r="A523" s="831" t="s">
        <v>566</v>
      </c>
      <c r="B523" s="832" t="s">
        <v>4099</v>
      </c>
      <c r="C523" s="832" t="s">
        <v>3379</v>
      </c>
      <c r="D523" s="832" t="s">
        <v>4100</v>
      </c>
      <c r="E523" s="832" t="s">
        <v>4101</v>
      </c>
      <c r="F523" s="849">
        <v>1</v>
      </c>
      <c r="G523" s="849">
        <v>137</v>
      </c>
      <c r="H523" s="849"/>
      <c r="I523" s="849">
        <v>137</v>
      </c>
      <c r="J523" s="849"/>
      <c r="K523" s="849"/>
      <c r="L523" s="849"/>
      <c r="M523" s="849"/>
      <c r="N523" s="849"/>
      <c r="O523" s="849"/>
      <c r="P523" s="837"/>
      <c r="Q523" s="850"/>
    </row>
    <row r="524" spans="1:17" ht="14.4" customHeight="1" x14ac:dyDescent="0.3">
      <c r="A524" s="831" t="s">
        <v>566</v>
      </c>
      <c r="B524" s="832" t="s">
        <v>4099</v>
      </c>
      <c r="C524" s="832" t="s">
        <v>3379</v>
      </c>
      <c r="D524" s="832" t="s">
        <v>4102</v>
      </c>
      <c r="E524" s="832" t="s">
        <v>4103</v>
      </c>
      <c r="F524" s="849">
        <v>1</v>
      </c>
      <c r="G524" s="849">
        <v>96</v>
      </c>
      <c r="H524" s="849"/>
      <c r="I524" s="849">
        <v>96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566</v>
      </c>
      <c r="B525" s="832" t="s">
        <v>4099</v>
      </c>
      <c r="C525" s="832" t="s">
        <v>3379</v>
      </c>
      <c r="D525" s="832" t="s">
        <v>4104</v>
      </c>
      <c r="E525" s="832" t="s">
        <v>4105</v>
      </c>
      <c r="F525" s="849">
        <v>1</v>
      </c>
      <c r="G525" s="849">
        <v>379</v>
      </c>
      <c r="H525" s="849">
        <v>0.99736842105263157</v>
      </c>
      <c r="I525" s="849">
        <v>379</v>
      </c>
      <c r="J525" s="849">
        <v>1</v>
      </c>
      <c r="K525" s="849">
        <v>380</v>
      </c>
      <c r="L525" s="849">
        <v>1</v>
      </c>
      <c r="M525" s="849">
        <v>380</v>
      </c>
      <c r="N525" s="849"/>
      <c r="O525" s="849"/>
      <c r="P525" s="837"/>
      <c r="Q525" s="850"/>
    </row>
    <row r="526" spans="1:17" ht="14.4" customHeight="1" x14ac:dyDescent="0.3">
      <c r="A526" s="831" t="s">
        <v>566</v>
      </c>
      <c r="B526" s="832" t="s">
        <v>4099</v>
      </c>
      <c r="C526" s="832" t="s">
        <v>3379</v>
      </c>
      <c r="D526" s="832" t="s">
        <v>4106</v>
      </c>
      <c r="E526" s="832" t="s">
        <v>4107</v>
      </c>
      <c r="F526" s="849">
        <v>1</v>
      </c>
      <c r="G526" s="849">
        <v>7318</v>
      </c>
      <c r="H526" s="849">
        <v>0.99890799890799886</v>
      </c>
      <c r="I526" s="849">
        <v>7318</v>
      </c>
      <c r="J526" s="849">
        <v>1</v>
      </c>
      <c r="K526" s="849">
        <v>7326</v>
      </c>
      <c r="L526" s="849">
        <v>1</v>
      </c>
      <c r="M526" s="849">
        <v>7326</v>
      </c>
      <c r="N526" s="849"/>
      <c r="O526" s="849"/>
      <c r="P526" s="837"/>
      <c r="Q526" s="850"/>
    </row>
    <row r="527" spans="1:17" ht="14.4" customHeight="1" x14ac:dyDescent="0.3">
      <c r="A527" s="831" t="s">
        <v>566</v>
      </c>
      <c r="B527" s="832" t="s">
        <v>4099</v>
      </c>
      <c r="C527" s="832" t="s">
        <v>3379</v>
      </c>
      <c r="D527" s="832" t="s">
        <v>3847</v>
      </c>
      <c r="E527" s="832" t="s">
        <v>3848</v>
      </c>
      <c r="F527" s="849"/>
      <c r="G527" s="849"/>
      <c r="H527" s="849"/>
      <c r="I527" s="849"/>
      <c r="J527" s="849">
        <v>2</v>
      </c>
      <c r="K527" s="849">
        <v>1674</v>
      </c>
      <c r="L527" s="849">
        <v>1</v>
      </c>
      <c r="M527" s="849">
        <v>837</v>
      </c>
      <c r="N527" s="849"/>
      <c r="O527" s="849"/>
      <c r="P527" s="837"/>
      <c r="Q527" s="850"/>
    </row>
    <row r="528" spans="1:17" ht="14.4" customHeight="1" x14ac:dyDescent="0.3">
      <c r="A528" s="831" t="s">
        <v>566</v>
      </c>
      <c r="B528" s="832" t="s">
        <v>4099</v>
      </c>
      <c r="C528" s="832" t="s">
        <v>3379</v>
      </c>
      <c r="D528" s="832" t="s">
        <v>4108</v>
      </c>
      <c r="E528" s="832" t="s">
        <v>4109</v>
      </c>
      <c r="F528" s="849">
        <v>4</v>
      </c>
      <c r="G528" s="849">
        <v>10244</v>
      </c>
      <c r="H528" s="849">
        <v>0.99882995319812795</v>
      </c>
      <c r="I528" s="849">
        <v>2561</v>
      </c>
      <c r="J528" s="849">
        <v>4</v>
      </c>
      <c r="K528" s="849">
        <v>10256</v>
      </c>
      <c r="L528" s="849">
        <v>1</v>
      </c>
      <c r="M528" s="849">
        <v>2564</v>
      </c>
      <c r="N528" s="849"/>
      <c r="O528" s="849"/>
      <c r="P528" s="837"/>
      <c r="Q528" s="850"/>
    </row>
    <row r="529" spans="1:17" ht="14.4" customHeight="1" x14ac:dyDescent="0.3">
      <c r="A529" s="831" t="s">
        <v>566</v>
      </c>
      <c r="B529" s="832" t="s">
        <v>4099</v>
      </c>
      <c r="C529" s="832" t="s">
        <v>3379</v>
      </c>
      <c r="D529" s="832" t="s">
        <v>4110</v>
      </c>
      <c r="E529" s="832" t="s">
        <v>4111</v>
      </c>
      <c r="F529" s="849"/>
      <c r="G529" s="849"/>
      <c r="H529" s="849"/>
      <c r="I529" s="849"/>
      <c r="J529" s="849">
        <v>1</v>
      </c>
      <c r="K529" s="849">
        <v>3121</v>
      </c>
      <c r="L529" s="849">
        <v>1</v>
      </c>
      <c r="M529" s="849">
        <v>3121</v>
      </c>
      <c r="N529" s="849"/>
      <c r="O529" s="849"/>
      <c r="P529" s="837"/>
      <c r="Q529" s="850"/>
    </row>
    <row r="530" spans="1:17" ht="14.4" customHeight="1" x14ac:dyDescent="0.3">
      <c r="A530" s="831" t="s">
        <v>566</v>
      </c>
      <c r="B530" s="832" t="s">
        <v>4099</v>
      </c>
      <c r="C530" s="832" t="s">
        <v>3379</v>
      </c>
      <c r="D530" s="832" t="s">
        <v>4112</v>
      </c>
      <c r="E530" s="832" t="s">
        <v>4113</v>
      </c>
      <c r="F530" s="849">
        <v>2</v>
      </c>
      <c r="G530" s="849">
        <v>1288</v>
      </c>
      <c r="H530" s="849">
        <v>1.9968992248062016</v>
      </c>
      <c r="I530" s="849">
        <v>644</v>
      </c>
      <c r="J530" s="849">
        <v>1</v>
      </c>
      <c r="K530" s="849">
        <v>645</v>
      </c>
      <c r="L530" s="849">
        <v>1</v>
      </c>
      <c r="M530" s="849">
        <v>645</v>
      </c>
      <c r="N530" s="849"/>
      <c r="O530" s="849"/>
      <c r="P530" s="837"/>
      <c r="Q530" s="850"/>
    </row>
    <row r="531" spans="1:17" ht="14.4" customHeight="1" x14ac:dyDescent="0.3">
      <c r="A531" s="831" t="s">
        <v>566</v>
      </c>
      <c r="B531" s="832" t="s">
        <v>4114</v>
      </c>
      <c r="C531" s="832" t="s">
        <v>3379</v>
      </c>
      <c r="D531" s="832" t="s">
        <v>4115</v>
      </c>
      <c r="E531" s="832" t="s">
        <v>4116</v>
      </c>
      <c r="F531" s="849"/>
      <c r="G531" s="849"/>
      <c r="H531" s="849"/>
      <c r="I531" s="849"/>
      <c r="J531" s="849"/>
      <c r="K531" s="849"/>
      <c r="L531" s="849"/>
      <c r="M531" s="849"/>
      <c r="N531" s="849">
        <v>1</v>
      </c>
      <c r="O531" s="849">
        <v>5088</v>
      </c>
      <c r="P531" s="837"/>
      <c r="Q531" s="850">
        <v>5088</v>
      </c>
    </row>
    <row r="532" spans="1:17" ht="14.4" customHeight="1" x14ac:dyDescent="0.3">
      <c r="A532" s="831" t="s">
        <v>566</v>
      </c>
      <c r="B532" s="832" t="s">
        <v>4114</v>
      </c>
      <c r="C532" s="832" t="s">
        <v>3379</v>
      </c>
      <c r="D532" s="832" t="s">
        <v>4117</v>
      </c>
      <c r="E532" s="832" t="s">
        <v>4118</v>
      </c>
      <c r="F532" s="849">
        <v>2</v>
      </c>
      <c r="G532" s="849">
        <v>674</v>
      </c>
      <c r="H532" s="849"/>
      <c r="I532" s="849">
        <v>337</v>
      </c>
      <c r="J532" s="849"/>
      <c r="K532" s="849"/>
      <c r="L532" s="849"/>
      <c r="M532" s="849"/>
      <c r="N532" s="849">
        <v>9</v>
      </c>
      <c r="O532" s="849">
        <v>3051</v>
      </c>
      <c r="P532" s="837"/>
      <c r="Q532" s="850">
        <v>339</v>
      </c>
    </row>
    <row r="533" spans="1:17" ht="14.4" customHeight="1" x14ac:dyDescent="0.3">
      <c r="A533" s="831" t="s">
        <v>566</v>
      </c>
      <c r="B533" s="832" t="s">
        <v>4114</v>
      </c>
      <c r="C533" s="832" t="s">
        <v>3379</v>
      </c>
      <c r="D533" s="832" t="s">
        <v>4117</v>
      </c>
      <c r="E533" s="832" t="s">
        <v>4119</v>
      </c>
      <c r="F533" s="849">
        <v>5</v>
      </c>
      <c r="G533" s="849">
        <v>1685</v>
      </c>
      <c r="H533" s="849">
        <v>0.55555555555555558</v>
      </c>
      <c r="I533" s="849">
        <v>337</v>
      </c>
      <c r="J533" s="849">
        <v>9</v>
      </c>
      <c r="K533" s="849">
        <v>3033</v>
      </c>
      <c r="L533" s="849">
        <v>1</v>
      </c>
      <c r="M533" s="849">
        <v>337</v>
      </c>
      <c r="N533" s="849">
        <v>6</v>
      </c>
      <c r="O533" s="849">
        <v>2034</v>
      </c>
      <c r="P533" s="837">
        <v>0.67062314540059342</v>
      </c>
      <c r="Q533" s="850">
        <v>339</v>
      </c>
    </row>
    <row r="534" spans="1:17" ht="14.4" customHeight="1" x14ac:dyDescent="0.3">
      <c r="A534" s="831" t="s">
        <v>566</v>
      </c>
      <c r="B534" s="832" t="s">
        <v>4114</v>
      </c>
      <c r="C534" s="832" t="s">
        <v>3379</v>
      </c>
      <c r="D534" s="832" t="s">
        <v>4120</v>
      </c>
      <c r="E534" s="832" t="s">
        <v>4121</v>
      </c>
      <c r="F534" s="849">
        <v>1</v>
      </c>
      <c r="G534" s="849">
        <v>930</v>
      </c>
      <c r="H534" s="849"/>
      <c r="I534" s="849">
        <v>930</v>
      </c>
      <c r="J534" s="849"/>
      <c r="K534" s="849"/>
      <c r="L534" s="849"/>
      <c r="M534" s="849"/>
      <c r="N534" s="849">
        <v>5</v>
      </c>
      <c r="O534" s="849">
        <v>4660</v>
      </c>
      <c r="P534" s="837"/>
      <c r="Q534" s="850">
        <v>932</v>
      </c>
    </row>
    <row r="535" spans="1:17" ht="14.4" customHeight="1" x14ac:dyDescent="0.3">
      <c r="A535" s="831" t="s">
        <v>566</v>
      </c>
      <c r="B535" s="832" t="s">
        <v>4114</v>
      </c>
      <c r="C535" s="832" t="s">
        <v>3379</v>
      </c>
      <c r="D535" s="832" t="s">
        <v>4120</v>
      </c>
      <c r="E535" s="832" t="s">
        <v>4122</v>
      </c>
      <c r="F535" s="849">
        <v>3</v>
      </c>
      <c r="G535" s="849">
        <v>2790</v>
      </c>
      <c r="H535" s="849">
        <v>0.6</v>
      </c>
      <c r="I535" s="849">
        <v>930</v>
      </c>
      <c r="J535" s="849">
        <v>5</v>
      </c>
      <c r="K535" s="849">
        <v>4650</v>
      </c>
      <c r="L535" s="849">
        <v>1</v>
      </c>
      <c r="M535" s="849">
        <v>930</v>
      </c>
      <c r="N535" s="849">
        <v>5</v>
      </c>
      <c r="O535" s="849">
        <v>4660</v>
      </c>
      <c r="P535" s="837">
        <v>1.0021505376344086</v>
      </c>
      <c r="Q535" s="850">
        <v>932</v>
      </c>
    </row>
    <row r="536" spans="1:17" ht="14.4" customHeight="1" x14ac:dyDescent="0.3">
      <c r="A536" s="831" t="s">
        <v>566</v>
      </c>
      <c r="B536" s="832" t="s">
        <v>4114</v>
      </c>
      <c r="C536" s="832" t="s">
        <v>3379</v>
      </c>
      <c r="D536" s="832" t="s">
        <v>4123</v>
      </c>
      <c r="E536" s="832" t="s">
        <v>4124</v>
      </c>
      <c r="F536" s="849">
        <v>3</v>
      </c>
      <c r="G536" s="849">
        <v>5583</v>
      </c>
      <c r="H536" s="849">
        <v>2.9983888292158967</v>
      </c>
      <c r="I536" s="849">
        <v>1861</v>
      </c>
      <c r="J536" s="849">
        <v>1</v>
      </c>
      <c r="K536" s="849">
        <v>1862</v>
      </c>
      <c r="L536" s="849">
        <v>1</v>
      </c>
      <c r="M536" s="849">
        <v>1862</v>
      </c>
      <c r="N536" s="849">
        <v>1</v>
      </c>
      <c r="O536" s="849">
        <v>1865</v>
      </c>
      <c r="P536" s="837">
        <v>1.0016111707841031</v>
      </c>
      <c r="Q536" s="850">
        <v>1865</v>
      </c>
    </row>
    <row r="537" spans="1:17" ht="14.4" customHeight="1" x14ac:dyDescent="0.3">
      <c r="A537" s="831" t="s">
        <v>566</v>
      </c>
      <c r="B537" s="832" t="s">
        <v>4114</v>
      </c>
      <c r="C537" s="832" t="s">
        <v>3379</v>
      </c>
      <c r="D537" s="832" t="s">
        <v>4123</v>
      </c>
      <c r="E537" s="832" t="s">
        <v>4125</v>
      </c>
      <c r="F537" s="849">
        <v>33</v>
      </c>
      <c r="G537" s="849">
        <v>61413</v>
      </c>
      <c r="H537" s="849">
        <v>1.8324034014620318</v>
      </c>
      <c r="I537" s="849">
        <v>1861</v>
      </c>
      <c r="J537" s="849">
        <v>18</v>
      </c>
      <c r="K537" s="849">
        <v>33515</v>
      </c>
      <c r="L537" s="849">
        <v>1</v>
      </c>
      <c r="M537" s="849">
        <v>1861.9444444444443</v>
      </c>
      <c r="N537" s="849">
        <v>23</v>
      </c>
      <c r="O537" s="849">
        <v>42895</v>
      </c>
      <c r="P537" s="837">
        <v>1.2798746829777712</v>
      </c>
      <c r="Q537" s="850">
        <v>1865</v>
      </c>
    </row>
    <row r="538" spans="1:17" ht="14.4" customHeight="1" x14ac:dyDescent="0.3">
      <c r="A538" s="831" t="s">
        <v>566</v>
      </c>
      <c r="B538" s="832" t="s">
        <v>4114</v>
      </c>
      <c r="C538" s="832" t="s">
        <v>3379</v>
      </c>
      <c r="D538" s="832" t="s">
        <v>4126</v>
      </c>
      <c r="E538" s="832" t="s">
        <v>4127</v>
      </c>
      <c r="F538" s="849">
        <v>1</v>
      </c>
      <c r="G538" s="849">
        <v>2619</v>
      </c>
      <c r="H538" s="849"/>
      <c r="I538" s="849">
        <v>2619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566</v>
      </c>
      <c r="B539" s="832" t="s">
        <v>4114</v>
      </c>
      <c r="C539" s="832" t="s">
        <v>3379</v>
      </c>
      <c r="D539" s="832" t="s">
        <v>3441</v>
      </c>
      <c r="E539" s="832" t="s">
        <v>3442</v>
      </c>
      <c r="F539" s="849"/>
      <c r="G539" s="849"/>
      <c r="H539" s="849"/>
      <c r="I539" s="849"/>
      <c r="J539" s="849"/>
      <c r="K539" s="849"/>
      <c r="L539" s="849"/>
      <c r="M539" s="849"/>
      <c r="N539" s="849">
        <v>1</v>
      </c>
      <c r="O539" s="849">
        <v>0</v>
      </c>
      <c r="P539" s="837"/>
      <c r="Q539" s="850">
        <v>0</v>
      </c>
    </row>
    <row r="540" spans="1:17" ht="14.4" customHeight="1" x14ac:dyDescent="0.3">
      <c r="A540" s="831" t="s">
        <v>566</v>
      </c>
      <c r="B540" s="832" t="s">
        <v>4114</v>
      </c>
      <c r="C540" s="832" t="s">
        <v>3379</v>
      </c>
      <c r="D540" s="832" t="s">
        <v>4128</v>
      </c>
      <c r="E540" s="832" t="s">
        <v>4129</v>
      </c>
      <c r="F540" s="849"/>
      <c r="G540" s="849"/>
      <c r="H540" s="849"/>
      <c r="I540" s="849"/>
      <c r="J540" s="849">
        <v>1</v>
      </c>
      <c r="K540" s="849">
        <v>556</v>
      </c>
      <c r="L540" s="849">
        <v>1</v>
      </c>
      <c r="M540" s="849">
        <v>556</v>
      </c>
      <c r="N540" s="849"/>
      <c r="O540" s="849"/>
      <c r="P540" s="837"/>
      <c r="Q540" s="850"/>
    </row>
    <row r="541" spans="1:17" ht="14.4" customHeight="1" x14ac:dyDescent="0.3">
      <c r="A541" s="831" t="s">
        <v>566</v>
      </c>
      <c r="B541" s="832" t="s">
        <v>4114</v>
      </c>
      <c r="C541" s="832" t="s">
        <v>3379</v>
      </c>
      <c r="D541" s="832" t="s">
        <v>4130</v>
      </c>
      <c r="E541" s="832" t="s">
        <v>4131</v>
      </c>
      <c r="F541" s="849">
        <v>1</v>
      </c>
      <c r="G541" s="849">
        <v>1966</v>
      </c>
      <c r="H541" s="849"/>
      <c r="I541" s="849">
        <v>1966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566</v>
      </c>
      <c r="B542" s="832" t="s">
        <v>3443</v>
      </c>
      <c r="C542" s="832" t="s">
        <v>3379</v>
      </c>
      <c r="D542" s="832" t="s">
        <v>3385</v>
      </c>
      <c r="E542" s="832" t="s">
        <v>3386</v>
      </c>
      <c r="F542" s="849">
        <v>3</v>
      </c>
      <c r="G542" s="849">
        <v>15</v>
      </c>
      <c r="H542" s="849"/>
      <c r="I542" s="849">
        <v>5</v>
      </c>
      <c r="J542" s="849"/>
      <c r="K542" s="849"/>
      <c r="L542" s="849"/>
      <c r="M542" s="849"/>
      <c r="N542" s="849">
        <v>1</v>
      </c>
      <c r="O542" s="849">
        <v>5</v>
      </c>
      <c r="P542" s="837"/>
      <c r="Q542" s="850">
        <v>5</v>
      </c>
    </row>
    <row r="543" spans="1:17" ht="14.4" customHeight="1" x14ac:dyDescent="0.3">
      <c r="A543" s="831" t="s">
        <v>566</v>
      </c>
      <c r="B543" s="832" t="s">
        <v>3443</v>
      </c>
      <c r="C543" s="832" t="s">
        <v>3379</v>
      </c>
      <c r="D543" s="832" t="s">
        <v>3444</v>
      </c>
      <c r="E543" s="832" t="s">
        <v>3446</v>
      </c>
      <c r="F543" s="849"/>
      <c r="G543" s="849"/>
      <c r="H543" s="849"/>
      <c r="I543" s="849"/>
      <c r="J543" s="849">
        <v>1</v>
      </c>
      <c r="K543" s="849">
        <v>251</v>
      </c>
      <c r="L543" s="849">
        <v>1</v>
      </c>
      <c r="M543" s="849">
        <v>251</v>
      </c>
      <c r="N543" s="849"/>
      <c r="O543" s="849"/>
      <c r="P543" s="837"/>
      <c r="Q543" s="850"/>
    </row>
    <row r="544" spans="1:17" ht="14.4" customHeight="1" x14ac:dyDescent="0.3">
      <c r="A544" s="831" t="s">
        <v>566</v>
      </c>
      <c r="B544" s="832" t="s">
        <v>4132</v>
      </c>
      <c r="C544" s="832" t="s">
        <v>3379</v>
      </c>
      <c r="D544" s="832" t="s">
        <v>4133</v>
      </c>
      <c r="E544" s="832" t="s">
        <v>4134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433</v>
      </c>
      <c r="P544" s="837"/>
      <c r="Q544" s="850">
        <v>433</v>
      </c>
    </row>
    <row r="545" spans="1:17" ht="14.4" customHeight="1" x14ac:dyDescent="0.3">
      <c r="A545" s="831" t="s">
        <v>566</v>
      </c>
      <c r="B545" s="832" t="s">
        <v>4132</v>
      </c>
      <c r="C545" s="832" t="s">
        <v>3379</v>
      </c>
      <c r="D545" s="832" t="s">
        <v>4135</v>
      </c>
      <c r="E545" s="832" t="s">
        <v>4136</v>
      </c>
      <c r="F545" s="849">
        <v>1</v>
      </c>
      <c r="G545" s="849">
        <v>427</v>
      </c>
      <c r="H545" s="849"/>
      <c r="I545" s="849">
        <v>427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566</v>
      </c>
      <c r="B546" s="832" t="s">
        <v>4132</v>
      </c>
      <c r="C546" s="832" t="s">
        <v>3379</v>
      </c>
      <c r="D546" s="832" t="s">
        <v>4137</v>
      </c>
      <c r="E546" s="832" t="s">
        <v>4138</v>
      </c>
      <c r="F546" s="849"/>
      <c r="G546" s="849"/>
      <c r="H546" s="849"/>
      <c r="I546" s="849"/>
      <c r="J546" s="849">
        <v>1</v>
      </c>
      <c r="K546" s="849">
        <v>1133</v>
      </c>
      <c r="L546" s="849">
        <v>1</v>
      </c>
      <c r="M546" s="849">
        <v>1133</v>
      </c>
      <c r="N546" s="849"/>
      <c r="O546" s="849"/>
      <c r="P546" s="837"/>
      <c r="Q546" s="850"/>
    </row>
    <row r="547" spans="1:17" ht="14.4" customHeight="1" x14ac:dyDescent="0.3">
      <c r="A547" s="831" t="s">
        <v>566</v>
      </c>
      <c r="B547" s="832" t="s">
        <v>4132</v>
      </c>
      <c r="C547" s="832" t="s">
        <v>3379</v>
      </c>
      <c r="D547" s="832" t="s">
        <v>4139</v>
      </c>
      <c r="E547" s="832" t="s">
        <v>4140</v>
      </c>
      <c r="F547" s="849"/>
      <c r="G547" s="849"/>
      <c r="H547" s="849"/>
      <c r="I547" s="849"/>
      <c r="J547" s="849"/>
      <c r="K547" s="849"/>
      <c r="L547" s="849"/>
      <c r="M547" s="849"/>
      <c r="N547" s="849">
        <v>1</v>
      </c>
      <c r="O547" s="849">
        <v>3252</v>
      </c>
      <c r="P547" s="837"/>
      <c r="Q547" s="850">
        <v>3252</v>
      </c>
    </row>
    <row r="548" spans="1:17" ht="14.4" customHeight="1" x14ac:dyDescent="0.3">
      <c r="A548" s="831" t="s">
        <v>566</v>
      </c>
      <c r="B548" s="832" t="s">
        <v>4132</v>
      </c>
      <c r="C548" s="832" t="s">
        <v>3379</v>
      </c>
      <c r="D548" s="832" t="s">
        <v>4141</v>
      </c>
      <c r="E548" s="832" t="s">
        <v>4142</v>
      </c>
      <c r="F548" s="849"/>
      <c r="G548" s="849"/>
      <c r="H548" s="849"/>
      <c r="I548" s="849"/>
      <c r="J548" s="849"/>
      <c r="K548" s="849"/>
      <c r="L548" s="849"/>
      <c r="M548" s="849"/>
      <c r="N548" s="849">
        <v>1</v>
      </c>
      <c r="O548" s="849">
        <v>43</v>
      </c>
      <c r="P548" s="837"/>
      <c r="Q548" s="850">
        <v>43</v>
      </c>
    </row>
    <row r="549" spans="1:17" ht="14.4" customHeight="1" x14ac:dyDescent="0.3">
      <c r="A549" s="831" t="s">
        <v>566</v>
      </c>
      <c r="B549" s="832" t="s">
        <v>4132</v>
      </c>
      <c r="C549" s="832" t="s">
        <v>3379</v>
      </c>
      <c r="D549" s="832" t="s">
        <v>4143</v>
      </c>
      <c r="E549" s="832" t="s">
        <v>4144</v>
      </c>
      <c r="F549" s="849"/>
      <c r="G549" s="849"/>
      <c r="H549" s="849"/>
      <c r="I549" s="849"/>
      <c r="J549" s="849"/>
      <c r="K549" s="849"/>
      <c r="L549" s="849"/>
      <c r="M549" s="849"/>
      <c r="N549" s="849">
        <v>1</v>
      </c>
      <c r="O549" s="849">
        <v>1503</v>
      </c>
      <c r="P549" s="837"/>
      <c r="Q549" s="850">
        <v>1503</v>
      </c>
    </row>
    <row r="550" spans="1:17" ht="14.4" customHeight="1" x14ac:dyDescent="0.3">
      <c r="A550" s="831" t="s">
        <v>566</v>
      </c>
      <c r="B550" s="832" t="s">
        <v>4132</v>
      </c>
      <c r="C550" s="832" t="s">
        <v>3379</v>
      </c>
      <c r="D550" s="832" t="s">
        <v>4145</v>
      </c>
      <c r="E550" s="832" t="s">
        <v>4146</v>
      </c>
      <c r="F550" s="849"/>
      <c r="G550" s="849"/>
      <c r="H550" s="849"/>
      <c r="I550" s="849"/>
      <c r="J550" s="849"/>
      <c r="K550" s="849"/>
      <c r="L550" s="849"/>
      <c r="M550" s="849"/>
      <c r="N550" s="849">
        <v>1</v>
      </c>
      <c r="O550" s="849">
        <v>6755</v>
      </c>
      <c r="P550" s="837"/>
      <c r="Q550" s="850">
        <v>6755</v>
      </c>
    </row>
    <row r="551" spans="1:17" ht="14.4" customHeight="1" x14ac:dyDescent="0.3">
      <c r="A551" s="831" t="s">
        <v>566</v>
      </c>
      <c r="B551" s="832" t="s">
        <v>4147</v>
      </c>
      <c r="C551" s="832" t="s">
        <v>3379</v>
      </c>
      <c r="D551" s="832" t="s">
        <v>4148</v>
      </c>
      <c r="E551" s="832" t="s">
        <v>4149</v>
      </c>
      <c r="F551" s="849">
        <v>391</v>
      </c>
      <c r="G551" s="849">
        <v>312512</v>
      </c>
      <c r="H551" s="849">
        <v>0.96572950723419504</v>
      </c>
      <c r="I551" s="849">
        <v>799.26342710997437</v>
      </c>
      <c r="J551" s="849">
        <v>404</v>
      </c>
      <c r="K551" s="849">
        <v>323602</v>
      </c>
      <c r="L551" s="849">
        <v>1</v>
      </c>
      <c r="M551" s="849">
        <v>800.99504950495054</v>
      </c>
      <c r="N551" s="849">
        <v>424</v>
      </c>
      <c r="O551" s="849">
        <v>340046</v>
      </c>
      <c r="P551" s="837">
        <v>1.0508155079387642</v>
      </c>
      <c r="Q551" s="850">
        <v>801.99528301886789</v>
      </c>
    </row>
    <row r="552" spans="1:17" ht="14.4" customHeight="1" x14ac:dyDescent="0.3">
      <c r="A552" s="831" t="s">
        <v>4150</v>
      </c>
      <c r="B552" s="832" t="s">
        <v>3362</v>
      </c>
      <c r="C552" s="832" t="s">
        <v>3379</v>
      </c>
      <c r="D552" s="832" t="s">
        <v>3382</v>
      </c>
      <c r="E552" s="832" t="s">
        <v>3383</v>
      </c>
      <c r="F552" s="849">
        <v>1</v>
      </c>
      <c r="G552" s="849">
        <v>37</v>
      </c>
      <c r="H552" s="849"/>
      <c r="I552" s="849">
        <v>37</v>
      </c>
      <c r="J552" s="849"/>
      <c r="K552" s="849"/>
      <c r="L552" s="849"/>
      <c r="M552" s="849"/>
      <c r="N552" s="849">
        <v>3</v>
      </c>
      <c r="O552" s="849">
        <v>111</v>
      </c>
      <c r="P552" s="837"/>
      <c r="Q552" s="850">
        <v>37</v>
      </c>
    </row>
    <row r="553" spans="1:17" ht="14.4" customHeight="1" x14ac:dyDescent="0.3">
      <c r="A553" s="831" t="s">
        <v>4150</v>
      </c>
      <c r="B553" s="832" t="s">
        <v>3362</v>
      </c>
      <c r="C553" s="832" t="s">
        <v>3379</v>
      </c>
      <c r="D553" s="832" t="s">
        <v>3382</v>
      </c>
      <c r="E553" s="832" t="s">
        <v>3384</v>
      </c>
      <c r="F553" s="849"/>
      <c r="G553" s="849"/>
      <c r="H553" s="849"/>
      <c r="I553" s="849"/>
      <c r="J553" s="849">
        <v>1</v>
      </c>
      <c r="K553" s="849">
        <v>37</v>
      </c>
      <c r="L553" s="849">
        <v>1</v>
      </c>
      <c r="M553" s="849">
        <v>37</v>
      </c>
      <c r="N553" s="849"/>
      <c r="O553" s="849"/>
      <c r="P553" s="837"/>
      <c r="Q553" s="850"/>
    </row>
    <row r="554" spans="1:17" ht="14.4" customHeight="1" x14ac:dyDescent="0.3">
      <c r="A554" s="831" t="s">
        <v>4150</v>
      </c>
      <c r="B554" s="832" t="s">
        <v>3362</v>
      </c>
      <c r="C554" s="832" t="s">
        <v>3379</v>
      </c>
      <c r="D554" s="832" t="s">
        <v>3397</v>
      </c>
      <c r="E554" s="832" t="s">
        <v>3398</v>
      </c>
      <c r="F554" s="849">
        <v>17</v>
      </c>
      <c r="G554" s="849">
        <v>2142</v>
      </c>
      <c r="H554" s="849">
        <v>0.94444444444444442</v>
      </c>
      <c r="I554" s="849">
        <v>126</v>
      </c>
      <c r="J554" s="849">
        <v>18</v>
      </c>
      <c r="K554" s="849">
        <v>2268</v>
      </c>
      <c r="L554" s="849">
        <v>1</v>
      </c>
      <c r="M554" s="849">
        <v>126</v>
      </c>
      <c r="N554" s="849">
        <v>8</v>
      </c>
      <c r="O554" s="849">
        <v>1016</v>
      </c>
      <c r="P554" s="837">
        <v>0.44797178130511461</v>
      </c>
      <c r="Q554" s="850">
        <v>127</v>
      </c>
    </row>
    <row r="555" spans="1:17" ht="14.4" customHeight="1" x14ac:dyDescent="0.3">
      <c r="A555" s="831" t="s">
        <v>4150</v>
      </c>
      <c r="B555" s="832" t="s">
        <v>3362</v>
      </c>
      <c r="C555" s="832" t="s">
        <v>3379</v>
      </c>
      <c r="D555" s="832" t="s">
        <v>3397</v>
      </c>
      <c r="E555" s="832" t="s">
        <v>3399</v>
      </c>
      <c r="F555" s="849">
        <v>2</v>
      </c>
      <c r="G555" s="849">
        <v>252</v>
      </c>
      <c r="H555" s="849"/>
      <c r="I555" s="849">
        <v>126</v>
      </c>
      <c r="J555" s="849"/>
      <c r="K555" s="849"/>
      <c r="L555" s="849"/>
      <c r="M555" s="849"/>
      <c r="N555" s="849">
        <v>4</v>
      </c>
      <c r="O555" s="849">
        <v>508</v>
      </c>
      <c r="P555" s="837"/>
      <c r="Q555" s="850">
        <v>127</v>
      </c>
    </row>
    <row r="556" spans="1:17" ht="14.4" customHeight="1" x14ac:dyDescent="0.3">
      <c r="A556" s="831" t="s">
        <v>4150</v>
      </c>
      <c r="B556" s="832" t="s">
        <v>3362</v>
      </c>
      <c r="C556" s="832" t="s">
        <v>3379</v>
      </c>
      <c r="D556" s="832" t="s">
        <v>3411</v>
      </c>
      <c r="E556" s="832" t="s">
        <v>3412</v>
      </c>
      <c r="F556" s="849">
        <v>5</v>
      </c>
      <c r="G556" s="849">
        <v>166.64999999999998</v>
      </c>
      <c r="H556" s="849"/>
      <c r="I556" s="849">
        <v>33.33</v>
      </c>
      <c r="J556" s="849"/>
      <c r="K556" s="849"/>
      <c r="L556" s="849"/>
      <c r="M556" s="849"/>
      <c r="N556" s="849">
        <v>1</v>
      </c>
      <c r="O556" s="849">
        <v>33.33</v>
      </c>
      <c r="P556" s="837"/>
      <c r="Q556" s="850">
        <v>33.33</v>
      </c>
    </row>
    <row r="557" spans="1:17" ht="14.4" customHeight="1" x14ac:dyDescent="0.3">
      <c r="A557" s="831" t="s">
        <v>4150</v>
      </c>
      <c r="B557" s="832" t="s">
        <v>3362</v>
      </c>
      <c r="C557" s="832" t="s">
        <v>3379</v>
      </c>
      <c r="D557" s="832" t="s">
        <v>3411</v>
      </c>
      <c r="E557" s="832" t="s">
        <v>3413</v>
      </c>
      <c r="F557" s="849"/>
      <c r="G557" s="849"/>
      <c r="H557" s="849"/>
      <c r="I557" s="849"/>
      <c r="J557" s="849">
        <v>4</v>
      </c>
      <c r="K557" s="849">
        <v>133.32</v>
      </c>
      <c r="L557" s="849">
        <v>1</v>
      </c>
      <c r="M557" s="849">
        <v>33.33</v>
      </c>
      <c r="N557" s="849">
        <v>3</v>
      </c>
      <c r="O557" s="849">
        <v>99.99</v>
      </c>
      <c r="P557" s="837">
        <v>0.75</v>
      </c>
      <c r="Q557" s="850">
        <v>33.33</v>
      </c>
    </row>
    <row r="558" spans="1:17" ht="14.4" customHeight="1" x14ac:dyDescent="0.3">
      <c r="A558" s="831" t="s">
        <v>4150</v>
      </c>
      <c r="B558" s="832" t="s">
        <v>3362</v>
      </c>
      <c r="C558" s="832" t="s">
        <v>3379</v>
      </c>
      <c r="D558" s="832" t="s">
        <v>3414</v>
      </c>
      <c r="E558" s="832" t="s">
        <v>3415</v>
      </c>
      <c r="F558" s="849">
        <v>15</v>
      </c>
      <c r="G558" s="849">
        <v>3765</v>
      </c>
      <c r="H558" s="849">
        <v>1.5</v>
      </c>
      <c r="I558" s="849">
        <v>251</v>
      </c>
      <c r="J558" s="849">
        <v>10</v>
      </c>
      <c r="K558" s="849">
        <v>2510</v>
      </c>
      <c r="L558" s="849">
        <v>1</v>
      </c>
      <c r="M558" s="849">
        <v>251</v>
      </c>
      <c r="N558" s="849">
        <v>17</v>
      </c>
      <c r="O558" s="849">
        <v>4284</v>
      </c>
      <c r="P558" s="837">
        <v>1.7067729083665339</v>
      </c>
      <c r="Q558" s="850">
        <v>252</v>
      </c>
    </row>
    <row r="559" spans="1:17" ht="14.4" customHeight="1" x14ac:dyDescent="0.3">
      <c r="A559" s="831" t="s">
        <v>4150</v>
      </c>
      <c r="B559" s="832" t="s">
        <v>3362</v>
      </c>
      <c r="C559" s="832" t="s">
        <v>3379</v>
      </c>
      <c r="D559" s="832" t="s">
        <v>3414</v>
      </c>
      <c r="E559" s="832" t="s">
        <v>3416</v>
      </c>
      <c r="F559" s="849">
        <v>1</v>
      </c>
      <c r="G559" s="849">
        <v>251</v>
      </c>
      <c r="H559" s="849">
        <v>1</v>
      </c>
      <c r="I559" s="849">
        <v>251</v>
      </c>
      <c r="J559" s="849">
        <v>1</v>
      </c>
      <c r="K559" s="849">
        <v>251</v>
      </c>
      <c r="L559" s="849">
        <v>1</v>
      </c>
      <c r="M559" s="849">
        <v>251</v>
      </c>
      <c r="N559" s="849">
        <v>4</v>
      </c>
      <c r="O559" s="849">
        <v>1008</v>
      </c>
      <c r="P559" s="837">
        <v>4.0159362549800797</v>
      </c>
      <c r="Q559" s="850">
        <v>252</v>
      </c>
    </row>
    <row r="560" spans="1:17" ht="14.4" customHeight="1" x14ac:dyDescent="0.3">
      <c r="A560" s="831" t="s">
        <v>4150</v>
      </c>
      <c r="B560" s="832" t="s">
        <v>3362</v>
      </c>
      <c r="C560" s="832" t="s">
        <v>3379</v>
      </c>
      <c r="D560" s="832" t="s">
        <v>3438</v>
      </c>
      <c r="E560" s="832" t="s">
        <v>3439</v>
      </c>
      <c r="F560" s="849">
        <v>1</v>
      </c>
      <c r="G560" s="849">
        <v>372</v>
      </c>
      <c r="H560" s="849">
        <v>0.49865951742627346</v>
      </c>
      <c r="I560" s="849">
        <v>372</v>
      </c>
      <c r="J560" s="849">
        <v>2</v>
      </c>
      <c r="K560" s="849">
        <v>746</v>
      </c>
      <c r="L560" s="849">
        <v>1</v>
      </c>
      <c r="M560" s="849">
        <v>373</v>
      </c>
      <c r="N560" s="849">
        <v>1</v>
      </c>
      <c r="O560" s="849">
        <v>374</v>
      </c>
      <c r="P560" s="837">
        <v>0.50134048257372654</v>
      </c>
      <c r="Q560" s="850">
        <v>374</v>
      </c>
    </row>
    <row r="561" spans="1:17" ht="14.4" customHeight="1" x14ac:dyDescent="0.3">
      <c r="A561" s="831" t="s">
        <v>4150</v>
      </c>
      <c r="B561" s="832" t="s">
        <v>3362</v>
      </c>
      <c r="C561" s="832" t="s">
        <v>3379</v>
      </c>
      <c r="D561" s="832" t="s">
        <v>3438</v>
      </c>
      <c r="E561" s="832" t="s">
        <v>3440</v>
      </c>
      <c r="F561" s="849">
        <v>2</v>
      </c>
      <c r="G561" s="849">
        <v>744</v>
      </c>
      <c r="H561" s="849">
        <v>0.99731903485254692</v>
      </c>
      <c r="I561" s="849">
        <v>372</v>
      </c>
      <c r="J561" s="849">
        <v>2</v>
      </c>
      <c r="K561" s="849">
        <v>746</v>
      </c>
      <c r="L561" s="849">
        <v>1</v>
      </c>
      <c r="M561" s="849">
        <v>373</v>
      </c>
      <c r="N561" s="849">
        <v>1</v>
      </c>
      <c r="O561" s="849">
        <v>374</v>
      </c>
      <c r="P561" s="837">
        <v>0.50134048257372654</v>
      </c>
      <c r="Q561" s="850">
        <v>374</v>
      </c>
    </row>
    <row r="562" spans="1:17" ht="14.4" customHeight="1" x14ac:dyDescent="0.3">
      <c r="A562" s="831" t="s">
        <v>4151</v>
      </c>
      <c r="B562" s="832" t="s">
        <v>3362</v>
      </c>
      <c r="C562" s="832" t="s">
        <v>3379</v>
      </c>
      <c r="D562" s="832" t="s">
        <v>3397</v>
      </c>
      <c r="E562" s="832" t="s">
        <v>3398</v>
      </c>
      <c r="F562" s="849">
        <v>1</v>
      </c>
      <c r="G562" s="849">
        <v>126</v>
      </c>
      <c r="H562" s="849"/>
      <c r="I562" s="849">
        <v>126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" customHeight="1" x14ac:dyDescent="0.3">
      <c r="A563" s="831" t="s">
        <v>4151</v>
      </c>
      <c r="B563" s="832" t="s">
        <v>3362</v>
      </c>
      <c r="C563" s="832" t="s">
        <v>3379</v>
      </c>
      <c r="D563" s="832" t="s">
        <v>3397</v>
      </c>
      <c r="E563" s="832" t="s">
        <v>3399</v>
      </c>
      <c r="F563" s="849"/>
      <c r="G563" s="849"/>
      <c r="H563" s="849"/>
      <c r="I563" s="849"/>
      <c r="J563" s="849">
        <v>1</v>
      </c>
      <c r="K563" s="849">
        <v>126</v>
      </c>
      <c r="L563" s="849">
        <v>1</v>
      </c>
      <c r="M563" s="849">
        <v>126</v>
      </c>
      <c r="N563" s="849"/>
      <c r="O563" s="849"/>
      <c r="P563" s="837"/>
      <c r="Q563" s="850"/>
    </row>
    <row r="564" spans="1:17" ht="14.4" customHeight="1" x14ac:dyDescent="0.3">
      <c r="A564" s="831" t="s">
        <v>4151</v>
      </c>
      <c r="B564" s="832" t="s">
        <v>3362</v>
      </c>
      <c r="C564" s="832" t="s">
        <v>3379</v>
      </c>
      <c r="D564" s="832" t="s">
        <v>3414</v>
      </c>
      <c r="E564" s="832" t="s">
        <v>3415</v>
      </c>
      <c r="F564" s="849">
        <v>1</v>
      </c>
      <c r="G564" s="849">
        <v>251</v>
      </c>
      <c r="H564" s="849"/>
      <c r="I564" s="849">
        <v>251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4151</v>
      </c>
      <c r="B565" s="832" t="s">
        <v>3362</v>
      </c>
      <c r="C565" s="832" t="s">
        <v>3379</v>
      </c>
      <c r="D565" s="832" t="s">
        <v>3414</v>
      </c>
      <c r="E565" s="832" t="s">
        <v>3416</v>
      </c>
      <c r="F565" s="849"/>
      <c r="G565" s="849"/>
      <c r="H565" s="849"/>
      <c r="I565" s="849"/>
      <c r="J565" s="849">
        <v>1</v>
      </c>
      <c r="K565" s="849">
        <v>251</v>
      </c>
      <c r="L565" s="849">
        <v>1</v>
      </c>
      <c r="M565" s="849">
        <v>251</v>
      </c>
      <c r="N565" s="849"/>
      <c r="O565" s="849"/>
      <c r="P565" s="837"/>
      <c r="Q565" s="850"/>
    </row>
    <row r="566" spans="1:17" ht="14.4" customHeight="1" x14ac:dyDescent="0.3">
      <c r="A566" s="831" t="s">
        <v>4152</v>
      </c>
      <c r="B566" s="832" t="s">
        <v>3362</v>
      </c>
      <c r="C566" s="832" t="s">
        <v>3379</v>
      </c>
      <c r="D566" s="832" t="s">
        <v>3414</v>
      </c>
      <c r="E566" s="832" t="s">
        <v>3415</v>
      </c>
      <c r="F566" s="849">
        <v>1</v>
      </c>
      <c r="G566" s="849">
        <v>251</v>
      </c>
      <c r="H566" s="849">
        <v>0.2</v>
      </c>
      <c r="I566" s="849">
        <v>251</v>
      </c>
      <c r="J566" s="849">
        <v>5</v>
      </c>
      <c r="K566" s="849">
        <v>1255</v>
      </c>
      <c r="L566" s="849">
        <v>1</v>
      </c>
      <c r="M566" s="849">
        <v>251</v>
      </c>
      <c r="N566" s="849">
        <v>7</v>
      </c>
      <c r="O566" s="849">
        <v>1764</v>
      </c>
      <c r="P566" s="837">
        <v>1.4055776892430278</v>
      </c>
      <c r="Q566" s="850">
        <v>252</v>
      </c>
    </row>
    <row r="567" spans="1:17" ht="14.4" customHeight="1" x14ac:dyDescent="0.3">
      <c r="A567" s="831" t="s">
        <v>4152</v>
      </c>
      <c r="B567" s="832" t="s">
        <v>3362</v>
      </c>
      <c r="C567" s="832" t="s">
        <v>3379</v>
      </c>
      <c r="D567" s="832" t="s">
        <v>3414</v>
      </c>
      <c r="E567" s="832" t="s">
        <v>3416</v>
      </c>
      <c r="F567" s="849"/>
      <c r="G567" s="849"/>
      <c r="H567" s="849"/>
      <c r="I567" s="849"/>
      <c r="J567" s="849">
        <v>3</v>
      </c>
      <c r="K567" s="849">
        <v>753</v>
      </c>
      <c r="L567" s="849">
        <v>1</v>
      </c>
      <c r="M567" s="849">
        <v>251</v>
      </c>
      <c r="N567" s="849"/>
      <c r="O567" s="849"/>
      <c r="P567" s="837"/>
      <c r="Q567" s="850"/>
    </row>
    <row r="568" spans="1:17" ht="14.4" customHeight="1" x14ac:dyDescent="0.3">
      <c r="A568" s="831" t="s">
        <v>4153</v>
      </c>
      <c r="B568" s="832" t="s">
        <v>3362</v>
      </c>
      <c r="C568" s="832" t="s">
        <v>3379</v>
      </c>
      <c r="D568" s="832" t="s">
        <v>3397</v>
      </c>
      <c r="E568" s="832" t="s">
        <v>3398</v>
      </c>
      <c r="F568" s="849">
        <v>6</v>
      </c>
      <c r="G568" s="849">
        <v>756</v>
      </c>
      <c r="H568" s="849">
        <v>3</v>
      </c>
      <c r="I568" s="849">
        <v>126</v>
      </c>
      <c r="J568" s="849">
        <v>2</v>
      </c>
      <c r="K568" s="849">
        <v>252</v>
      </c>
      <c r="L568" s="849">
        <v>1</v>
      </c>
      <c r="M568" s="849">
        <v>126</v>
      </c>
      <c r="N568" s="849">
        <v>4</v>
      </c>
      <c r="O568" s="849">
        <v>508</v>
      </c>
      <c r="P568" s="837">
        <v>2.0158730158730158</v>
      </c>
      <c r="Q568" s="850">
        <v>127</v>
      </c>
    </row>
    <row r="569" spans="1:17" ht="14.4" customHeight="1" x14ac:dyDescent="0.3">
      <c r="A569" s="831" t="s">
        <v>4153</v>
      </c>
      <c r="B569" s="832" t="s">
        <v>3362</v>
      </c>
      <c r="C569" s="832" t="s">
        <v>3379</v>
      </c>
      <c r="D569" s="832" t="s">
        <v>3397</v>
      </c>
      <c r="E569" s="832" t="s">
        <v>3399</v>
      </c>
      <c r="F569" s="849">
        <v>1</v>
      </c>
      <c r="G569" s="849">
        <v>126</v>
      </c>
      <c r="H569" s="849">
        <v>0.2</v>
      </c>
      <c r="I569" s="849">
        <v>126</v>
      </c>
      <c r="J569" s="849">
        <v>5</v>
      </c>
      <c r="K569" s="849">
        <v>630</v>
      </c>
      <c r="L569" s="849">
        <v>1</v>
      </c>
      <c r="M569" s="849">
        <v>126</v>
      </c>
      <c r="N569" s="849">
        <v>4</v>
      </c>
      <c r="O569" s="849">
        <v>508</v>
      </c>
      <c r="P569" s="837">
        <v>0.80634920634920637</v>
      </c>
      <c r="Q569" s="850">
        <v>127</v>
      </c>
    </row>
    <row r="570" spans="1:17" ht="14.4" customHeight="1" x14ac:dyDescent="0.3">
      <c r="A570" s="831" t="s">
        <v>4153</v>
      </c>
      <c r="B570" s="832" t="s">
        <v>3362</v>
      </c>
      <c r="C570" s="832" t="s">
        <v>3379</v>
      </c>
      <c r="D570" s="832" t="s">
        <v>3414</v>
      </c>
      <c r="E570" s="832" t="s">
        <v>3415</v>
      </c>
      <c r="F570" s="849">
        <v>35</v>
      </c>
      <c r="G570" s="849">
        <v>8785</v>
      </c>
      <c r="H570" s="849">
        <v>0.625</v>
      </c>
      <c r="I570" s="849">
        <v>251</v>
      </c>
      <c r="J570" s="849">
        <v>56</v>
      </c>
      <c r="K570" s="849">
        <v>14056</v>
      </c>
      <c r="L570" s="849">
        <v>1</v>
      </c>
      <c r="M570" s="849">
        <v>251</v>
      </c>
      <c r="N570" s="849">
        <v>43</v>
      </c>
      <c r="O570" s="849">
        <v>10836</v>
      </c>
      <c r="P570" s="837">
        <v>0.77091633466135456</v>
      </c>
      <c r="Q570" s="850">
        <v>252</v>
      </c>
    </row>
    <row r="571" spans="1:17" ht="14.4" customHeight="1" x14ac:dyDescent="0.3">
      <c r="A571" s="831" t="s">
        <v>4153</v>
      </c>
      <c r="B571" s="832" t="s">
        <v>3362</v>
      </c>
      <c r="C571" s="832" t="s">
        <v>3379</v>
      </c>
      <c r="D571" s="832" t="s">
        <v>3414</v>
      </c>
      <c r="E571" s="832" t="s">
        <v>3416</v>
      </c>
      <c r="F571" s="849">
        <v>6</v>
      </c>
      <c r="G571" s="849">
        <v>1506</v>
      </c>
      <c r="H571" s="849">
        <v>1.2</v>
      </c>
      <c r="I571" s="849">
        <v>251</v>
      </c>
      <c r="J571" s="849">
        <v>5</v>
      </c>
      <c r="K571" s="849">
        <v>1255</v>
      </c>
      <c r="L571" s="849">
        <v>1</v>
      </c>
      <c r="M571" s="849">
        <v>251</v>
      </c>
      <c r="N571" s="849">
        <v>10</v>
      </c>
      <c r="O571" s="849">
        <v>2520</v>
      </c>
      <c r="P571" s="837">
        <v>2.0079681274900398</v>
      </c>
      <c r="Q571" s="850">
        <v>252</v>
      </c>
    </row>
    <row r="572" spans="1:17" ht="14.4" customHeight="1" x14ac:dyDescent="0.3">
      <c r="A572" s="831" t="s">
        <v>4153</v>
      </c>
      <c r="B572" s="832" t="s">
        <v>3362</v>
      </c>
      <c r="C572" s="832" t="s">
        <v>3379</v>
      </c>
      <c r="D572" s="832" t="s">
        <v>3438</v>
      </c>
      <c r="E572" s="832" t="s">
        <v>3439</v>
      </c>
      <c r="F572" s="849"/>
      <c r="G572" s="849"/>
      <c r="H572" s="849"/>
      <c r="I572" s="849"/>
      <c r="J572" s="849">
        <v>2</v>
      </c>
      <c r="K572" s="849">
        <v>746</v>
      </c>
      <c r="L572" s="849">
        <v>1</v>
      </c>
      <c r="M572" s="849">
        <v>373</v>
      </c>
      <c r="N572" s="849">
        <v>1</v>
      </c>
      <c r="O572" s="849">
        <v>374</v>
      </c>
      <c r="P572" s="837">
        <v>0.50134048257372654</v>
      </c>
      <c r="Q572" s="850">
        <v>374</v>
      </c>
    </row>
    <row r="573" spans="1:17" ht="14.4" customHeight="1" x14ac:dyDescent="0.3">
      <c r="A573" s="831" t="s">
        <v>4153</v>
      </c>
      <c r="B573" s="832" t="s">
        <v>3362</v>
      </c>
      <c r="C573" s="832" t="s">
        <v>3379</v>
      </c>
      <c r="D573" s="832" t="s">
        <v>3438</v>
      </c>
      <c r="E573" s="832" t="s">
        <v>3440</v>
      </c>
      <c r="F573" s="849">
        <v>1</v>
      </c>
      <c r="G573" s="849">
        <v>372</v>
      </c>
      <c r="H573" s="849">
        <v>0.49865951742627346</v>
      </c>
      <c r="I573" s="849">
        <v>372</v>
      </c>
      <c r="J573" s="849">
        <v>2</v>
      </c>
      <c r="K573" s="849">
        <v>746</v>
      </c>
      <c r="L573" s="849">
        <v>1</v>
      </c>
      <c r="M573" s="849">
        <v>373</v>
      </c>
      <c r="N573" s="849">
        <v>5</v>
      </c>
      <c r="O573" s="849">
        <v>1870</v>
      </c>
      <c r="P573" s="837">
        <v>2.5067024128686328</v>
      </c>
      <c r="Q573" s="850">
        <v>374</v>
      </c>
    </row>
    <row r="574" spans="1:17" ht="14.4" customHeight="1" x14ac:dyDescent="0.3">
      <c r="A574" s="831" t="s">
        <v>4154</v>
      </c>
      <c r="B574" s="832" t="s">
        <v>3362</v>
      </c>
      <c r="C574" s="832" t="s">
        <v>3379</v>
      </c>
      <c r="D574" s="832" t="s">
        <v>3397</v>
      </c>
      <c r="E574" s="832" t="s">
        <v>3398</v>
      </c>
      <c r="F574" s="849"/>
      <c r="G574" s="849"/>
      <c r="H574" s="849"/>
      <c r="I574" s="849"/>
      <c r="J574" s="849"/>
      <c r="K574" s="849"/>
      <c r="L574" s="849"/>
      <c r="M574" s="849"/>
      <c r="N574" s="849">
        <v>1</v>
      </c>
      <c r="O574" s="849">
        <v>127</v>
      </c>
      <c r="P574" s="837"/>
      <c r="Q574" s="850">
        <v>127</v>
      </c>
    </row>
    <row r="575" spans="1:17" ht="14.4" customHeight="1" x14ac:dyDescent="0.3">
      <c r="A575" s="831" t="s">
        <v>4154</v>
      </c>
      <c r="B575" s="832" t="s">
        <v>3362</v>
      </c>
      <c r="C575" s="832" t="s">
        <v>3379</v>
      </c>
      <c r="D575" s="832" t="s">
        <v>3414</v>
      </c>
      <c r="E575" s="832" t="s">
        <v>3415</v>
      </c>
      <c r="F575" s="849"/>
      <c r="G575" s="849"/>
      <c r="H575" s="849"/>
      <c r="I575" s="849"/>
      <c r="J575" s="849">
        <v>1</v>
      </c>
      <c r="K575" s="849">
        <v>251</v>
      </c>
      <c r="L575" s="849">
        <v>1</v>
      </c>
      <c r="M575" s="849">
        <v>251</v>
      </c>
      <c r="N575" s="849"/>
      <c r="O575" s="849"/>
      <c r="P575" s="837"/>
      <c r="Q575" s="850"/>
    </row>
    <row r="576" spans="1:17" ht="14.4" customHeight="1" x14ac:dyDescent="0.3">
      <c r="A576" s="831" t="s">
        <v>4154</v>
      </c>
      <c r="B576" s="832" t="s">
        <v>3362</v>
      </c>
      <c r="C576" s="832" t="s">
        <v>3379</v>
      </c>
      <c r="D576" s="832" t="s">
        <v>3414</v>
      </c>
      <c r="E576" s="832" t="s">
        <v>3416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252</v>
      </c>
      <c r="P576" s="837"/>
      <c r="Q576" s="850">
        <v>252</v>
      </c>
    </row>
    <row r="577" spans="1:17" ht="14.4" customHeight="1" x14ac:dyDescent="0.3">
      <c r="A577" s="831" t="s">
        <v>4155</v>
      </c>
      <c r="B577" s="832" t="s">
        <v>3362</v>
      </c>
      <c r="C577" s="832" t="s">
        <v>3379</v>
      </c>
      <c r="D577" s="832" t="s">
        <v>3397</v>
      </c>
      <c r="E577" s="832" t="s">
        <v>3399</v>
      </c>
      <c r="F577" s="849"/>
      <c r="G577" s="849"/>
      <c r="H577" s="849"/>
      <c r="I577" s="849"/>
      <c r="J577" s="849"/>
      <c r="K577" s="849"/>
      <c r="L577" s="849"/>
      <c r="M577" s="849"/>
      <c r="N577" s="849">
        <v>1</v>
      </c>
      <c r="O577" s="849">
        <v>127</v>
      </c>
      <c r="P577" s="837"/>
      <c r="Q577" s="850">
        <v>127</v>
      </c>
    </row>
    <row r="578" spans="1:17" ht="14.4" customHeight="1" x14ac:dyDescent="0.3">
      <c r="A578" s="831" t="s">
        <v>4156</v>
      </c>
      <c r="B578" s="832" t="s">
        <v>3362</v>
      </c>
      <c r="C578" s="832" t="s">
        <v>3379</v>
      </c>
      <c r="D578" s="832" t="s">
        <v>3438</v>
      </c>
      <c r="E578" s="832" t="s">
        <v>3439</v>
      </c>
      <c r="F578" s="849"/>
      <c r="G578" s="849"/>
      <c r="H578" s="849"/>
      <c r="I578" s="849"/>
      <c r="J578" s="849">
        <v>1</v>
      </c>
      <c r="K578" s="849">
        <v>373</v>
      </c>
      <c r="L578" s="849">
        <v>1</v>
      </c>
      <c r="M578" s="849">
        <v>373</v>
      </c>
      <c r="N578" s="849"/>
      <c r="O578" s="849"/>
      <c r="P578" s="837"/>
      <c r="Q578" s="850"/>
    </row>
    <row r="579" spans="1:17" ht="14.4" customHeight="1" x14ac:dyDescent="0.3">
      <c r="A579" s="831" t="s">
        <v>4156</v>
      </c>
      <c r="B579" s="832" t="s">
        <v>3362</v>
      </c>
      <c r="C579" s="832" t="s">
        <v>3379</v>
      </c>
      <c r="D579" s="832" t="s">
        <v>3438</v>
      </c>
      <c r="E579" s="832" t="s">
        <v>3440</v>
      </c>
      <c r="F579" s="849"/>
      <c r="G579" s="849"/>
      <c r="H579" s="849"/>
      <c r="I579" s="849"/>
      <c r="J579" s="849">
        <v>1</v>
      </c>
      <c r="K579" s="849">
        <v>373</v>
      </c>
      <c r="L579" s="849">
        <v>1</v>
      </c>
      <c r="M579" s="849">
        <v>373</v>
      </c>
      <c r="N579" s="849"/>
      <c r="O579" s="849"/>
      <c r="P579" s="837"/>
      <c r="Q579" s="850"/>
    </row>
    <row r="580" spans="1:17" ht="14.4" customHeight="1" x14ac:dyDescent="0.3">
      <c r="A580" s="831" t="s">
        <v>4157</v>
      </c>
      <c r="B580" s="832" t="s">
        <v>3362</v>
      </c>
      <c r="C580" s="832" t="s">
        <v>3379</v>
      </c>
      <c r="D580" s="832" t="s">
        <v>3397</v>
      </c>
      <c r="E580" s="832" t="s">
        <v>3398</v>
      </c>
      <c r="F580" s="849">
        <v>1</v>
      </c>
      <c r="G580" s="849">
        <v>126</v>
      </c>
      <c r="H580" s="849"/>
      <c r="I580" s="849">
        <v>126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" customHeight="1" x14ac:dyDescent="0.3">
      <c r="A581" s="831" t="s">
        <v>4157</v>
      </c>
      <c r="B581" s="832" t="s">
        <v>3362</v>
      </c>
      <c r="C581" s="832" t="s">
        <v>3379</v>
      </c>
      <c r="D581" s="832" t="s">
        <v>3397</v>
      </c>
      <c r="E581" s="832" t="s">
        <v>3399</v>
      </c>
      <c r="F581" s="849">
        <v>1</v>
      </c>
      <c r="G581" s="849">
        <v>126</v>
      </c>
      <c r="H581" s="849"/>
      <c r="I581" s="849">
        <v>126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4157</v>
      </c>
      <c r="B582" s="832" t="s">
        <v>3362</v>
      </c>
      <c r="C582" s="832" t="s">
        <v>3379</v>
      </c>
      <c r="D582" s="832" t="s">
        <v>3438</v>
      </c>
      <c r="E582" s="832" t="s">
        <v>3439</v>
      </c>
      <c r="F582" s="849">
        <v>1</v>
      </c>
      <c r="G582" s="849">
        <v>372</v>
      </c>
      <c r="H582" s="849"/>
      <c r="I582" s="849">
        <v>372</v>
      </c>
      <c r="J582" s="849"/>
      <c r="K582" s="849"/>
      <c r="L582" s="849"/>
      <c r="M582" s="849"/>
      <c r="N582" s="849"/>
      <c r="O582" s="849"/>
      <c r="P582" s="837"/>
      <c r="Q582" s="850"/>
    </row>
    <row r="583" spans="1:17" ht="14.4" customHeight="1" x14ac:dyDescent="0.3">
      <c r="A583" s="831" t="s">
        <v>4158</v>
      </c>
      <c r="B583" s="832" t="s">
        <v>3362</v>
      </c>
      <c r="C583" s="832" t="s">
        <v>3379</v>
      </c>
      <c r="D583" s="832" t="s">
        <v>3397</v>
      </c>
      <c r="E583" s="832" t="s">
        <v>3398</v>
      </c>
      <c r="F583" s="849"/>
      <c r="G583" s="849"/>
      <c r="H583" s="849"/>
      <c r="I583" s="849"/>
      <c r="J583" s="849">
        <v>1</v>
      </c>
      <c r="K583" s="849">
        <v>126</v>
      </c>
      <c r="L583" s="849">
        <v>1</v>
      </c>
      <c r="M583" s="849">
        <v>126</v>
      </c>
      <c r="N583" s="849">
        <v>2</v>
      </c>
      <c r="O583" s="849">
        <v>254</v>
      </c>
      <c r="P583" s="837">
        <v>2.0158730158730158</v>
      </c>
      <c r="Q583" s="850">
        <v>127</v>
      </c>
    </row>
    <row r="584" spans="1:17" ht="14.4" customHeight="1" x14ac:dyDescent="0.3">
      <c r="A584" s="831" t="s">
        <v>4158</v>
      </c>
      <c r="B584" s="832" t="s">
        <v>3362</v>
      </c>
      <c r="C584" s="832" t="s">
        <v>3379</v>
      </c>
      <c r="D584" s="832" t="s">
        <v>3397</v>
      </c>
      <c r="E584" s="832" t="s">
        <v>3399</v>
      </c>
      <c r="F584" s="849">
        <v>6</v>
      </c>
      <c r="G584" s="849">
        <v>756</v>
      </c>
      <c r="H584" s="849">
        <v>6</v>
      </c>
      <c r="I584" s="849">
        <v>126</v>
      </c>
      <c r="J584" s="849">
        <v>1</v>
      </c>
      <c r="K584" s="849">
        <v>126</v>
      </c>
      <c r="L584" s="849">
        <v>1</v>
      </c>
      <c r="M584" s="849">
        <v>126</v>
      </c>
      <c r="N584" s="849"/>
      <c r="O584" s="849"/>
      <c r="P584" s="837"/>
      <c r="Q584" s="850"/>
    </row>
    <row r="585" spans="1:17" ht="14.4" customHeight="1" x14ac:dyDescent="0.3">
      <c r="A585" s="831" t="s">
        <v>4158</v>
      </c>
      <c r="B585" s="832" t="s">
        <v>3362</v>
      </c>
      <c r="C585" s="832" t="s">
        <v>3379</v>
      </c>
      <c r="D585" s="832" t="s">
        <v>3411</v>
      </c>
      <c r="E585" s="832" t="s">
        <v>3412</v>
      </c>
      <c r="F585" s="849">
        <v>4</v>
      </c>
      <c r="G585" s="849">
        <v>133.32999999999998</v>
      </c>
      <c r="H585" s="849"/>
      <c r="I585" s="849">
        <v>33.332499999999996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4158</v>
      </c>
      <c r="B586" s="832" t="s">
        <v>3362</v>
      </c>
      <c r="C586" s="832" t="s">
        <v>3379</v>
      </c>
      <c r="D586" s="832" t="s">
        <v>3411</v>
      </c>
      <c r="E586" s="832" t="s">
        <v>3413</v>
      </c>
      <c r="F586" s="849">
        <v>1</v>
      </c>
      <c r="G586" s="849">
        <v>33.33</v>
      </c>
      <c r="H586" s="849"/>
      <c r="I586" s="849">
        <v>33.33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4158</v>
      </c>
      <c r="B587" s="832" t="s">
        <v>3362</v>
      </c>
      <c r="C587" s="832" t="s">
        <v>3379</v>
      </c>
      <c r="D587" s="832" t="s">
        <v>3414</v>
      </c>
      <c r="E587" s="832" t="s">
        <v>3415</v>
      </c>
      <c r="F587" s="849">
        <v>6</v>
      </c>
      <c r="G587" s="849">
        <v>1506</v>
      </c>
      <c r="H587" s="849">
        <v>1.5</v>
      </c>
      <c r="I587" s="849">
        <v>251</v>
      </c>
      <c r="J587" s="849">
        <v>4</v>
      </c>
      <c r="K587" s="849">
        <v>1004</v>
      </c>
      <c r="L587" s="849">
        <v>1</v>
      </c>
      <c r="M587" s="849">
        <v>251</v>
      </c>
      <c r="N587" s="849">
        <v>7</v>
      </c>
      <c r="O587" s="849">
        <v>1764</v>
      </c>
      <c r="P587" s="837">
        <v>1.7569721115537849</v>
      </c>
      <c r="Q587" s="850">
        <v>252</v>
      </c>
    </row>
    <row r="588" spans="1:17" ht="14.4" customHeight="1" x14ac:dyDescent="0.3">
      <c r="A588" s="831" t="s">
        <v>4158</v>
      </c>
      <c r="B588" s="832" t="s">
        <v>3362</v>
      </c>
      <c r="C588" s="832" t="s">
        <v>3379</v>
      </c>
      <c r="D588" s="832" t="s">
        <v>3414</v>
      </c>
      <c r="E588" s="832" t="s">
        <v>3416</v>
      </c>
      <c r="F588" s="849"/>
      <c r="G588" s="849"/>
      <c r="H588" s="849"/>
      <c r="I588" s="849"/>
      <c r="J588" s="849">
        <v>4</v>
      </c>
      <c r="K588" s="849">
        <v>1004</v>
      </c>
      <c r="L588" s="849">
        <v>1</v>
      </c>
      <c r="M588" s="849">
        <v>251</v>
      </c>
      <c r="N588" s="849">
        <v>3</v>
      </c>
      <c r="O588" s="849">
        <v>756</v>
      </c>
      <c r="P588" s="837">
        <v>0.75298804780876494</v>
      </c>
      <c r="Q588" s="850">
        <v>252</v>
      </c>
    </row>
    <row r="589" spans="1:17" ht="14.4" customHeight="1" x14ac:dyDescent="0.3">
      <c r="A589" s="831" t="s">
        <v>4158</v>
      </c>
      <c r="B589" s="832" t="s">
        <v>3362</v>
      </c>
      <c r="C589" s="832" t="s">
        <v>3379</v>
      </c>
      <c r="D589" s="832" t="s">
        <v>3438</v>
      </c>
      <c r="E589" s="832" t="s">
        <v>3439</v>
      </c>
      <c r="F589" s="849">
        <v>1</v>
      </c>
      <c r="G589" s="849">
        <v>372</v>
      </c>
      <c r="H589" s="849">
        <v>0.99731903485254692</v>
      </c>
      <c r="I589" s="849">
        <v>372</v>
      </c>
      <c r="J589" s="849">
        <v>1</v>
      </c>
      <c r="K589" s="849">
        <v>373</v>
      </c>
      <c r="L589" s="849">
        <v>1</v>
      </c>
      <c r="M589" s="849">
        <v>373</v>
      </c>
      <c r="N589" s="849"/>
      <c r="O589" s="849"/>
      <c r="P589" s="837"/>
      <c r="Q589" s="850"/>
    </row>
    <row r="590" spans="1:17" ht="14.4" customHeight="1" x14ac:dyDescent="0.3">
      <c r="A590" s="831" t="s">
        <v>4158</v>
      </c>
      <c r="B590" s="832" t="s">
        <v>3362</v>
      </c>
      <c r="C590" s="832" t="s">
        <v>3379</v>
      </c>
      <c r="D590" s="832" t="s">
        <v>3438</v>
      </c>
      <c r="E590" s="832" t="s">
        <v>3440</v>
      </c>
      <c r="F590" s="849">
        <v>1</v>
      </c>
      <c r="G590" s="849">
        <v>372</v>
      </c>
      <c r="H590" s="849"/>
      <c r="I590" s="849">
        <v>372</v>
      </c>
      <c r="J590" s="849"/>
      <c r="K590" s="849"/>
      <c r="L590" s="849"/>
      <c r="M590" s="849"/>
      <c r="N590" s="849"/>
      <c r="O590" s="849"/>
      <c r="P590" s="837"/>
      <c r="Q590" s="850"/>
    </row>
    <row r="591" spans="1:17" ht="14.4" customHeight="1" x14ac:dyDescent="0.3">
      <c r="A591" s="831" t="s">
        <v>4159</v>
      </c>
      <c r="B591" s="832" t="s">
        <v>4160</v>
      </c>
      <c r="C591" s="832" t="s">
        <v>3379</v>
      </c>
      <c r="D591" s="832" t="s">
        <v>4161</v>
      </c>
      <c r="E591" s="832" t="s">
        <v>4162</v>
      </c>
      <c r="F591" s="849"/>
      <c r="G591" s="849"/>
      <c r="H591" s="849"/>
      <c r="I591" s="849"/>
      <c r="J591" s="849"/>
      <c r="K591" s="849"/>
      <c r="L591" s="849"/>
      <c r="M591" s="849"/>
      <c r="N591" s="849">
        <v>1</v>
      </c>
      <c r="O591" s="849">
        <v>10034</v>
      </c>
      <c r="P591" s="837"/>
      <c r="Q591" s="850">
        <v>10034</v>
      </c>
    </row>
    <row r="592" spans="1:17" ht="14.4" customHeight="1" x14ac:dyDescent="0.3">
      <c r="A592" s="831" t="s">
        <v>4159</v>
      </c>
      <c r="B592" s="832" t="s">
        <v>4163</v>
      </c>
      <c r="C592" s="832" t="s">
        <v>3379</v>
      </c>
      <c r="D592" s="832" t="s">
        <v>4161</v>
      </c>
      <c r="E592" s="832" t="s">
        <v>4162</v>
      </c>
      <c r="F592" s="849"/>
      <c r="G592" s="849"/>
      <c r="H592" s="849"/>
      <c r="I592" s="849"/>
      <c r="J592" s="849"/>
      <c r="K592" s="849"/>
      <c r="L592" s="849"/>
      <c r="M592" s="849"/>
      <c r="N592" s="849">
        <v>-1</v>
      </c>
      <c r="O592" s="849">
        <v>-10034</v>
      </c>
      <c r="P592" s="837"/>
      <c r="Q592" s="850">
        <v>10034</v>
      </c>
    </row>
    <row r="593" spans="1:17" ht="14.4" customHeight="1" x14ac:dyDescent="0.3">
      <c r="A593" s="831" t="s">
        <v>4159</v>
      </c>
      <c r="B593" s="832" t="s">
        <v>3362</v>
      </c>
      <c r="C593" s="832" t="s">
        <v>3379</v>
      </c>
      <c r="D593" s="832" t="s">
        <v>3382</v>
      </c>
      <c r="E593" s="832" t="s">
        <v>3383</v>
      </c>
      <c r="F593" s="849">
        <v>1</v>
      </c>
      <c r="G593" s="849">
        <v>37</v>
      </c>
      <c r="H593" s="849">
        <v>1</v>
      </c>
      <c r="I593" s="849">
        <v>37</v>
      </c>
      <c r="J593" s="849">
        <v>1</v>
      </c>
      <c r="K593" s="849">
        <v>37</v>
      </c>
      <c r="L593" s="849">
        <v>1</v>
      </c>
      <c r="M593" s="849">
        <v>37</v>
      </c>
      <c r="N593" s="849">
        <v>8</v>
      </c>
      <c r="O593" s="849">
        <v>296</v>
      </c>
      <c r="P593" s="837">
        <v>8</v>
      </c>
      <c r="Q593" s="850">
        <v>37</v>
      </c>
    </row>
    <row r="594" spans="1:17" ht="14.4" customHeight="1" x14ac:dyDescent="0.3">
      <c r="A594" s="831" t="s">
        <v>4159</v>
      </c>
      <c r="B594" s="832" t="s">
        <v>3362</v>
      </c>
      <c r="C594" s="832" t="s">
        <v>3379</v>
      </c>
      <c r="D594" s="832" t="s">
        <v>3382</v>
      </c>
      <c r="E594" s="832" t="s">
        <v>3384</v>
      </c>
      <c r="F594" s="849">
        <v>1</v>
      </c>
      <c r="G594" s="849">
        <v>37</v>
      </c>
      <c r="H594" s="849">
        <v>1</v>
      </c>
      <c r="I594" s="849">
        <v>37</v>
      </c>
      <c r="J594" s="849">
        <v>1</v>
      </c>
      <c r="K594" s="849">
        <v>37</v>
      </c>
      <c r="L594" s="849">
        <v>1</v>
      </c>
      <c r="M594" s="849">
        <v>37</v>
      </c>
      <c r="N594" s="849">
        <v>3</v>
      </c>
      <c r="O594" s="849">
        <v>111</v>
      </c>
      <c r="P594" s="837">
        <v>3</v>
      </c>
      <c r="Q594" s="850">
        <v>37</v>
      </c>
    </row>
    <row r="595" spans="1:17" ht="14.4" customHeight="1" x14ac:dyDescent="0.3">
      <c r="A595" s="831" t="s">
        <v>4159</v>
      </c>
      <c r="B595" s="832" t="s">
        <v>3362</v>
      </c>
      <c r="C595" s="832" t="s">
        <v>3379</v>
      </c>
      <c r="D595" s="832" t="s">
        <v>3397</v>
      </c>
      <c r="E595" s="832" t="s">
        <v>3398</v>
      </c>
      <c r="F595" s="849">
        <v>55</v>
      </c>
      <c r="G595" s="849">
        <v>6930</v>
      </c>
      <c r="H595" s="849">
        <v>1.2790697674418605</v>
      </c>
      <c r="I595" s="849">
        <v>126</v>
      </c>
      <c r="J595" s="849">
        <v>43</v>
      </c>
      <c r="K595" s="849">
        <v>5418</v>
      </c>
      <c r="L595" s="849">
        <v>1</v>
      </c>
      <c r="M595" s="849">
        <v>126</v>
      </c>
      <c r="N595" s="849">
        <v>60</v>
      </c>
      <c r="O595" s="849">
        <v>7620</v>
      </c>
      <c r="P595" s="837">
        <v>1.406423034330011</v>
      </c>
      <c r="Q595" s="850">
        <v>127</v>
      </c>
    </row>
    <row r="596" spans="1:17" ht="14.4" customHeight="1" x14ac:dyDescent="0.3">
      <c r="A596" s="831" t="s">
        <v>4159</v>
      </c>
      <c r="B596" s="832" t="s">
        <v>3362</v>
      </c>
      <c r="C596" s="832" t="s">
        <v>3379</v>
      </c>
      <c r="D596" s="832" t="s">
        <v>3397</v>
      </c>
      <c r="E596" s="832" t="s">
        <v>3399</v>
      </c>
      <c r="F596" s="849">
        <v>9</v>
      </c>
      <c r="G596" s="849">
        <v>1134</v>
      </c>
      <c r="H596" s="849">
        <v>1.2857142857142858</v>
      </c>
      <c r="I596" s="849">
        <v>126</v>
      </c>
      <c r="J596" s="849">
        <v>7</v>
      </c>
      <c r="K596" s="849">
        <v>882</v>
      </c>
      <c r="L596" s="849">
        <v>1</v>
      </c>
      <c r="M596" s="849">
        <v>126</v>
      </c>
      <c r="N596" s="849">
        <v>4</v>
      </c>
      <c r="O596" s="849">
        <v>508</v>
      </c>
      <c r="P596" s="837">
        <v>0.57596371882086173</v>
      </c>
      <c r="Q596" s="850">
        <v>127</v>
      </c>
    </row>
    <row r="597" spans="1:17" ht="14.4" customHeight="1" x14ac:dyDescent="0.3">
      <c r="A597" s="831" t="s">
        <v>4159</v>
      </c>
      <c r="B597" s="832" t="s">
        <v>3362</v>
      </c>
      <c r="C597" s="832" t="s">
        <v>3379</v>
      </c>
      <c r="D597" s="832" t="s">
        <v>3411</v>
      </c>
      <c r="E597" s="832" t="s">
        <v>3412</v>
      </c>
      <c r="F597" s="849">
        <v>16</v>
      </c>
      <c r="G597" s="849">
        <v>533.30999999999995</v>
      </c>
      <c r="H597" s="849"/>
      <c r="I597" s="849">
        <v>33.331874999999997</v>
      </c>
      <c r="J597" s="849"/>
      <c r="K597" s="849"/>
      <c r="L597" s="849"/>
      <c r="M597" s="849"/>
      <c r="N597" s="849">
        <v>4</v>
      </c>
      <c r="O597" s="849">
        <v>133.32</v>
      </c>
      <c r="P597" s="837"/>
      <c r="Q597" s="850">
        <v>33.33</v>
      </c>
    </row>
    <row r="598" spans="1:17" ht="14.4" customHeight="1" x14ac:dyDescent="0.3">
      <c r="A598" s="831" t="s">
        <v>4159</v>
      </c>
      <c r="B598" s="832" t="s">
        <v>3362</v>
      </c>
      <c r="C598" s="832" t="s">
        <v>3379</v>
      </c>
      <c r="D598" s="832" t="s">
        <v>3411</v>
      </c>
      <c r="E598" s="832" t="s">
        <v>3413</v>
      </c>
      <c r="F598" s="849">
        <v>8</v>
      </c>
      <c r="G598" s="849">
        <v>266.64999999999998</v>
      </c>
      <c r="H598" s="849">
        <v>0.57143775582367196</v>
      </c>
      <c r="I598" s="849">
        <v>33.331249999999997</v>
      </c>
      <c r="J598" s="849">
        <v>14</v>
      </c>
      <c r="K598" s="849">
        <v>466.62999999999988</v>
      </c>
      <c r="L598" s="849">
        <v>1</v>
      </c>
      <c r="M598" s="849">
        <v>33.330714285714279</v>
      </c>
      <c r="N598" s="849">
        <v>21</v>
      </c>
      <c r="O598" s="849">
        <v>699.94</v>
      </c>
      <c r="P598" s="837">
        <v>1.4999892848723833</v>
      </c>
      <c r="Q598" s="850">
        <v>33.33047619047619</v>
      </c>
    </row>
    <row r="599" spans="1:17" ht="14.4" customHeight="1" x14ac:dyDescent="0.3">
      <c r="A599" s="831" t="s">
        <v>4159</v>
      </c>
      <c r="B599" s="832" t="s">
        <v>3362</v>
      </c>
      <c r="C599" s="832" t="s">
        <v>3379</v>
      </c>
      <c r="D599" s="832" t="s">
        <v>3414</v>
      </c>
      <c r="E599" s="832" t="s">
        <v>3415</v>
      </c>
      <c r="F599" s="849">
        <v>120</v>
      </c>
      <c r="G599" s="849">
        <v>30120</v>
      </c>
      <c r="H599" s="849">
        <v>1.4634146341463414</v>
      </c>
      <c r="I599" s="849">
        <v>251</v>
      </c>
      <c r="J599" s="849">
        <v>82</v>
      </c>
      <c r="K599" s="849">
        <v>20582</v>
      </c>
      <c r="L599" s="849">
        <v>1</v>
      </c>
      <c r="M599" s="849">
        <v>251</v>
      </c>
      <c r="N599" s="849">
        <v>102</v>
      </c>
      <c r="O599" s="849">
        <v>25704</v>
      </c>
      <c r="P599" s="837">
        <v>1.2488582256340492</v>
      </c>
      <c r="Q599" s="850">
        <v>252</v>
      </c>
    </row>
    <row r="600" spans="1:17" ht="14.4" customHeight="1" x14ac:dyDescent="0.3">
      <c r="A600" s="831" t="s">
        <v>4159</v>
      </c>
      <c r="B600" s="832" t="s">
        <v>3362</v>
      </c>
      <c r="C600" s="832" t="s">
        <v>3379</v>
      </c>
      <c r="D600" s="832" t="s">
        <v>3414</v>
      </c>
      <c r="E600" s="832" t="s">
        <v>3416</v>
      </c>
      <c r="F600" s="849">
        <v>12</v>
      </c>
      <c r="G600" s="849">
        <v>3012</v>
      </c>
      <c r="H600" s="849">
        <v>2</v>
      </c>
      <c r="I600" s="849">
        <v>251</v>
      </c>
      <c r="J600" s="849">
        <v>6</v>
      </c>
      <c r="K600" s="849">
        <v>1506</v>
      </c>
      <c r="L600" s="849">
        <v>1</v>
      </c>
      <c r="M600" s="849">
        <v>251</v>
      </c>
      <c r="N600" s="849">
        <v>13</v>
      </c>
      <c r="O600" s="849">
        <v>3276</v>
      </c>
      <c r="P600" s="837">
        <v>2.1752988047808763</v>
      </c>
      <c r="Q600" s="850">
        <v>252</v>
      </c>
    </row>
    <row r="601" spans="1:17" ht="14.4" customHeight="1" x14ac:dyDescent="0.3">
      <c r="A601" s="831" t="s">
        <v>4159</v>
      </c>
      <c r="B601" s="832" t="s">
        <v>3362</v>
      </c>
      <c r="C601" s="832" t="s">
        <v>3379</v>
      </c>
      <c r="D601" s="832" t="s">
        <v>3438</v>
      </c>
      <c r="E601" s="832" t="s">
        <v>3439</v>
      </c>
      <c r="F601" s="849">
        <v>2</v>
      </c>
      <c r="G601" s="849">
        <v>744</v>
      </c>
      <c r="H601" s="849">
        <v>0.19946380697050939</v>
      </c>
      <c r="I601" s="849">
        <v>372</v>
      </c>
      <c r="J601" s="849">
        <v>10</v>
      </c>
      <c r="K601" s="849">
        <v>3730</v>
      </c>
      <c r="L601" s="849">
        <v>1</v>
      </c>
      <c r="M601" s="849">
        <v>373</v>
      </c>
      <c r="N601" s="849">
        <v>2</v>
      </c>
      <c r="O601" s="849">
        <v>748</v>
      </c>
      <c r="P601" s="837">
        <v>0.20053619302949061</v>
      </c>
      <c r="Q601" s="850">
        <v>374</v>
      </c>
    </row>
    <row r="602" spans="1:17" ht="14.4" customHeight="1" x14ac:dyDescent="0.3">
      <c r="A602" s="831" t="s">
        <v>4159</v>
      </c>
      <c r="B602" s="832" t="s">
        <v>3362</v>
      </c>
      <c r="C602" s="832" t="s">
        <v>3379</v>
      </c>
      <c r="D602" s="832" t="s">
        <v>3438</v>
      </c>
      <c r="E602" s="832" t="s">
        <v>3440</v>
      </c>
      <c r="F602" s="849">
        <v>14</v>
      </c>
      <c r="G602" s="849">
        <v>5208</v>
      </c>
      <c r="H602" s="849">
        <v>1.9946380697050938</v>
      </c>
      <c r="I602" s="849">
        <v>372</v>
      </c>
      <c r="J602" s="849">
        <v>7</v>
      </c>
      <c r="K602" s="849">
        <v>2611</v>
      </c>
      <c r="L602" s="849">
        <v>1</v>
      </c>
      <c r="M602" s="849">
        <v>373</v>
      </c>
      <c r="N602" s="849">
        <v>27</v>
      </c>
      <c r="O602" s="849">
        <v>10098</v>
      </c>
      <c r="P602" s="837">
        <v>3.8674837227116048</v>
      </c>
      <c r="Q602" s="850">
        <v>374</v>
      </c>
    </row>
    <row r="603" spans="1:17" ht="14.4" customHeight="1" x14ac:dyDescent="0.3">
      <c r="A603" s="831" t="s">
        <v>4159</v>
      </c>
      <c r="B603" s="832" t="s">
        <v>3516</v>
      </c>
      <c r="C603" s="832" t="s">
        <v>3379</v>
      </c>
      <c r="D603" s="832" t="s">
        <v>4161</v>
      </c>
      <c r="E603" s="832" t="s">
        <v>4162</v>
      </c>
      <c r="F603" s="849"/>
      <c r="G603" s="849"/>
      <c r="H603" s="849"/>
      <c r="I603" s="849"/>
      <c r="J603" s="849"/>
      <c r="K603" s="849"/>
      <c r="L603" s="849"/>
      <c r="M603" s="849"/>
      <c r="N603" s="849">
        <v>4</v>
      </c>
      <c r="O603" s="849">
        <v>40136</v>
      </c>
      <c r="P603" s="837"/>
      <c r="Q603" s="850">
        <v>10034</v>
      </c>
    </row>
    <row r="604" spans="1:17" ht="14.4" customHeight="1" x14ac:dyDescent="0.3">
      <c r="A604" s="831" t="s">
        <v>4164</v>
      </c>
      <c r="B604" s="832" t="s">
        <v>3362</v>
      </c>
      <c r="C604" s="832" t="s">
        <v>3379</v>
      </c>
      <c r="D604" s="832" t="s">
        <v>3397</v>
      </c>
      <c r="E604" s="832" t="s">
        <v>3398</v>
      </c>
      <c r="F604" s="849"/>
      <c r="G604" s="849"/>
      <c r="H604" s="849"/>
      <c r="I604" s="849"/>
      <c r="J604" s="849">
        <v>1</v>
      </c>
      <c r="K604" s="849">
        <v>126</v>
      </c>
      <c r="L604" s="849">
        <v>1</v>
      </c>
      <c r="M604" s="849">
        <v>126</v>
      </c>
      <c r="N604" s="849"/>
      <c r="O604" s="849"/>
      <c r="P604" s="837"/>
      <c r="Q604" s="850"/>
    </row>
    <row r="605" spans="1:17" ht="14.4" customHeight="1" x14ac:dyDescent="0.3">
      <c r="A605" s="831" t="s">
        <v>4164</v>
      </c>
      <c r="B605" s="832" t="s">
        <v>3362</v>
      </c>
      <c r="C605" s="832" t="s">
        <v>3379</v>
      </c>
      <c r="D605" s="832" t="s">
        <v>3411</v>
      </c>
      <c r="E605" s="832" t="s">
        <v>3413</v>
      </c>
      <c r="F605" s="849">
        <v>1</v>
      </c>
      <c r="G605" s="849">
        <v>33.33</v>
      </c>
      <c r="H605" s="849"/>
      <c r="I605" s="849">
        <v>33.33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4164</v>
      </c>
      <c r="B606" s="832" t="s">
        <v>3362</v>
      </c>
      <c r="C606" s="832" t="s">
        <v>3379</v>
      </c>
      <c r="D606" s="832" t="s">
        <v>3414</v>
      </c>
      <c r="E606" s="832" t="s">
        <v>3415</v>
      </c>
      <c r="F606" s="849">
        <v>3</v>
      </c>
      <c r="G606" s="849">
        <v>753</v>
      </c>
      <c r="H606" s="849"/>
      <c r="I606" s="849">
        <v>251</v>
      </c>
      <c r="J606" s="849"/>
      <c r="K606" s="849"/>
      <c r="L606" s="849"/>
      <c r="M606" s="849"/>
      <c r="N606" s="849">
        <v>1</v>
      </c>
      <c r="O606" s="849">
        <v>252</v>
      </c>
      <c r="P606" s="837"/>
      <c r="Q606" s="850">
        <v>252</v>
      </c>
    </row>
    <row r="607" spans="1:17" ht="14.4" customHeight="1" x14ac:dyDescent="0.3">
      <c r="A607" s="831" t="s">
        <v>4164</v>
      </c>
      <c r="B607" s="832" t="s">
        <v>3362</v>
      </c>
      <c r="C607" s="832" t="s">
        <v>3379</v>
      </c>
      <c r="D607" s="832" t="s">
        <v>3438</v>
      </c>
      <c r="E607" s="832" t="s">
        <v>3439</v>
      </c>
      <c r="F607" s="849">
        <v>1</v>
      </c>
      <c r="G607" s="849">
        <v>372</v>
      </c>
      <c r="H607" s="849"/>
      <c r="I607" s="849">
        <v>372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4165</v>
      </c>
      <c r="B608" s="832" t="s">
        <v>3362</v>
      </c>
      <c r="C608" s="832" t="s">
        <v>3379</v>
      </c>
      <c r="D608" s="832" t="s">
        <v>3438</v>
      </c>
      <c r="E608" s="832" t="s">
        <v>3439</v>
      </c>
      <c r="F608" s="849"/>
      <c r="G608" s="849"/>
      <c r="H608" s="849"/>
      <c r="I608" s="849"/>
      <c r="J608" s="849">
        <v>1</v>
      </c>
      <c r="K608" s="849">
        <v>373</v>
      </c>
      <c r="L608" s="849">
        <v>1</v>
      </c>
      <c r="M608" s="849">
        <v>373</v>
      </c>
      <c r="N608" s="849"/>
      <c r="O608" s="849"/>
      <c r="P608" s="837"/>
      <c r="Q608" s="850"/>
    </row>
    <row r="609" spans="1:17" ht="14.4" customHeight="1" x14ac:dyDescent="0.3">
      <c r="A609" s="831" t="s">
        <v>4166</v>
      </c>
      <c r="B609" s="832" t="s">
        <v>3362</v>
      </c>
      <c r="C609" s="832" t="s">
        <v>3379</v>
      </c>
      <c r="D609" s="832" t="s">
        <v>3382</v>
      </c>
      <c r="E609" s="832" t="s">
        <v>3383</v>
      </c>
      <c r="F609" s="849"/>
      <c r="G609" s="849"/>
      <c r="H609" s="849"/>
      <c r="I609" s="849"/>
      <c r="J609" s="849"/>
      <c r="K609" s="849"/>
      <c r="L609" s="849"/>
      <c r="M609" s="849"/>
      <c r="N609" s="849">
        <v>1</v>
      </c>
      <c r="O609" s="849">
        <v>37</v>
      </c>
      <c r="P609" s="837"/>
      <c r="Q609" s="850">
        <v>37</v>
      </c>
    </row>
    <row r="610" spans="1:17" ht="14.4" customHeight="1" x14ac:dyDescent="0.3">
      <c r="A610" s="831" t="s">
        <v>4166</v>
      </c>
      <c r="B610" s="832" t="s">
        <v>3362</v>
      </c>
      <c r="C610" s="832" t="s">
        <v>3379</v>
      </c>
      <c r="D610" s="832" t="s">
        <v>3382</v>
      </c>
      <c r="E610" s="832" t="s">
        <v>3384</v>
      </c>
      <c r="F610" s="849">
        <v>1</v>
      </c>
      <c r="G610" s="849">
        <v>37</v>
      </c>
      <c r="H610" s="849"/>
      <c r="I610" s="849">
        <v>37</v>
      </c>
      <c r="J610" s="849"/>
      <c r="K610" s="849"/>
      <c r="L610" s="849"/>
      <c r="M610" s="849"/>
      <c r="N610" s="849">
        <v>1</v>
      </c>
      <c r="O610" s="849">
        <v>37</v>
      </c>
      <c r="P610" s="837"/>
      <c r="Q610" s="850">
        <v>37</v>
      </c>
    </row>
    <row r="611" spans="1:17" ht="14.4" customHeight="1" x14ac:dyDescent="0.3">
      <c r="A611" s="831" t="s">
        <v>4166</v>
      </c>
      <c r="B611" s="832" t="s">
        <v>3362</v>
      </c>
      <c r="C611" s="832" t="s">
        <v>3379</v>
      </c>
      <c r="D611" s="832" t="s">
        <v>3397</v>
      </c>
      <c r="E611" s="832" t="s">
        <v>3398</v>
      </c>
      <c r="F611" s="849">
        <v>8</v>
      </c>
      <c r="G611" s="849">
        <v>1008</v>
      </c>
      <c r="H611" s="849">
        <v>1.6</v>
      </c>
      <c r="I611" s="849">
        <v>126</v>
      </c>
      <c r="J611" s="849">
        <v>5</v>
      </c>
      <c r="K611" s="849">
        <v>630</v>
      </c>
      <c r="L611" s="849">
        <v>1</v>
      </c>
      <c r="M611" s="849">
        <v>126</v>
      </c>
      <c r="N611" s="849">
        <v>1</v>
      </c>
      <c r="O611" s="849">
        <v>127</v>
      </c>
      <c r="P611" s="837">
        <v>0.20158730158730159</v>
      </c>
      <c r="Q611" s="850">
        <v>127</v>
      </c>
    </row>
    <row r="612" spans="1:17" ht="14.4" customHeight="1" x14ac:dyDescent="0.3">
      <c r="A612" s="831" t="s">
        <v>4166</v>
      </c>
      <c r="B612" s="832" t="s">
        <v>3362</v>
      </c>
      <c r="C612" s="832" t="s">
        <v>3379</v>
      </c>
      <c r="D612" s="832" t="s">
        <v>3397</v>
      </c>
      <c r="E612" s="832" t="s">
        <v>3399</v>
      </c>
      <c r="F612" s="849">
        <v>2</v>
      </c>
      <c r="G612" s="849">
        <v>252</v>
      </c>
      <c r="H612" s="849">
        <v>0.66666666666666663</v>
      </c>
      <c r="I612" s="849">
        <v>126</v>
      </c>
      <c r="J612" s="849">
        <v>3</v>
      </c>
      <c r="K612" s="849">
        <v>378</v>
      </c>
      <c r="L612" s="849">
        <v>1</v>
      </c>
      <c r="M612" s="849">
        <v>126</v>
      </c>
      <c r="N612" s="849"/>
      <c r="O612" s="849"/>
      <c r="P612" s="837"/>
      <c r="Q612" s="850"/>
    </row>
    <row r="613" spans="1:17" ht="14.4" customHeight="1" x14ac:dyDescent="0.3">
      <c r="A613" s="831" t="s">
        <v>4166</v>
      </c>
      <c r="B613" s="832" t="s">
        <v>3362</v>
      </c>
      <c r="C613" s="832" t="s">
        <v>3379</v>
      </c>
      <c r="D613" s="832" t="s">
        <v>3411</v>
      </c>
      <c r="E613" s="832" t="s">
        <v>3412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33.33</v>
      </c>
      <c r="P613" s="837"/>
      <c r="Q613" s="850">
        <v>33.33</v>
      </c>
    </row>
    <row r="614" spans="1:17" ht="14.4" customHeight="1" x14ac:dyDescent="0.3">
      <c r="A614" s="831" t="s">
        <v>4166</v>
      </c>
      <c r="B614" s="832" t="s">
        <v>3362</v>
      </c>
      <c r="C614" s="832" t="s">
        <v>3379</v>
      </c>
      <c r="D614" s="832" t="s">
        <v>3414</v>
      </c>
      <c r="E614" s="832" t="s">
        <v>3415</v>
      </c>
      <c r="F614" s="849">
        <v>8</v>
      </c>
      <c r="G614" s="849">
        <v>2008</v>
      </c>
      <c r="H614" s="849">
        <v>2</v>
      </c>
      <c r="I614" s="849">
        <v>251</v>
      </c>
      <c r="J614" s="849">
        <v>4</v>
      </c>
      <c r="K614" s="849">
        <v>1004</v>
      </c>
      <c r="L614" s="849">
        <v>1</v>
      </c>
      <c r="M614" s="849">
        <v>251</v>
      </c>
      <c r="N614" s="849">
        <v>9</v>
      </c>
      <c r="O614" s="849">
        <v>2268</v>
      </c>
      <c r="P614" s="837">
        <v>2.258964143426295</v>
      </c>
      <c r="Q614" s="850">
        <v>252</v>
      </c>
    </row>
    <row r="615" spans="1:17" ht="14.4" customHeight="1" x14ac:dyDescent="0.3">
      <c r="A615" s="831" t="s">
        <v>4166</v>
      </c>
      <c r="B615" s="832" t="s">
        <v>3362</v>
      </c>
      <c r="C615" s="832" t="s">
        <v>3379</v>
      </c>
      <c r="D615" s="832" t="s">
        <v>3414</v>
      </c>
      <c r="E615" s="832" t="s">
        <v>3416</v>
      </c>
      <c r="F615" s="849">
        <v>1</v>
      </c>
      <c r="G615" s="849">
        <v>251</v>
      </c>
      <c r="H615" s="849">
        <v>0.25</v>
      </c>
      <c r="I615" s="849">
        <v>251</v>
      </c>
      <c r="J615" s="849">
        <v>4</v>
      </c>
      <c r="K615" s="849">
        <v>1004</v>
      </c>
      <c r="L615" s="849">
        <v>1</v>
      </c>
      <c r="M615" s="849">
        <v>251</v>
      </c>
      <c r="N615" s="849">
        <v>3</v>
      </c>
      <c r="O615" s="849">
        <v>756</v>
      </c>
      <c r="P615" s="837">
        <v>0.75298804780876494</v>
      </c>
      <c r="Q615" s="850">
        <v>252</v>
      </c>
    </row>
    <row r="616" spans="1:17" ht="14.4" customHeight="1" x14ac:dyDescent="0.3">
      <c r="A616" s="831" t="s">
        <v>4166</v>
      </c>
      <c r="B616" s="832" t="s">
        <v>3362</v>
      </c>
      <c r="C616" s="832" t="s">
        <v>3379</v>
      </c>
      <c r="D616" s="832" t="s">
        <v>3438</v>
      </c>
      <c r="E616" s="832" t="s">
        <v>3439</v>
      </c>
      <c r="F616" s="849"/>
      <c r="G616" s="849"/>
      <c r="H616" s="849"/>
      <c r="I616" s="849"/>
      <c r="J616" s="849">
        <v>2</v>
      </c>
      <c r="K616" s="849">
        <v>746</v>
      </c>
      <c r="L616" s="849">
        <v>1</v>
      </c>
      <c r="M616" s="849">
        <v>373</v>
      </c>
      <c r="N616" s="849">
        <v>1</v>
      </c>
      <c r="O616" s="849">
        <v>374</v>
      </c>
      <c r="P616" s="837">
        <v>0.50134048257372654</v>
      </c>
      <c r="Q616" s="850">
        <v>374</v>
      </c>
    </row>
    <row r="617" spans="1:17" ht="14.4" customHeight="1" x14ac:dyDescent="0.3">
      <c r="A617" s="831" t="s">
        <v>4166</v>
      </c>
      <c r="B617" s="832" t="s">
        <v>3362</v>
      </c>
      <c r="C617" s="832" t="s">
        <v>3379</v>
      </c>
      <c r="D617" s="832" t="s">
        <v>3438</v>
      </c>
      <c r="E617" s="832" t="s">
        <v>3440</v>
      </c>
      <c r="F617" s="849"/>
      <c r="G617" s="849"/>
      <c r="H617" s="849"/>
      <c r="I617" s="849"/>
      <c r="J617" s="849"/>
      <c r="K617" s="849"/>
      <c r="L617" s="849"/>
      <c r="M617" s="849"/>
      <c r="N617" s="849">
        <v>7</v>
      </c>
      <c r="O617" s="849">
        <v>2618</v>
      </c>
      <c r="P617" s="837"/>
      <c r="Q617" s="850">
        <v>374</v>
      </c>
    </row>
    <row r="618" spans="1:17" ht="14.4" customHeight="1" x14ac:dyDescent="0.3">
      <c r="A618" s="831" t="s">
        <v>4167</v>
      </c>
      <c r="B618" s="832" t="s">
        <v>3362</v>
      </c>
      <c r="C618" s="832" t="s">
        <v>3379</v>
      </c>
      <c r="D618" s="832" t="s">
        <v>3382</v>
      </c>
      <c r="E618" s="832" t="s">
        <v>3383</v>
      </c>
      <c r="F618" s="849"/>
      <c r="G618" s="849"/>
      <c r="H618" s="849"/>
      <c r="I618" s="849"/>
      <c r="J618" s="849"/>
      <c r="K618" s="849"/>
      <c r="L618" s="849"/>
      <c r="M618" s="849"/>
      <c r="N618" s="849">
        <v>1</v>
      </c>
      <c r="O618" s="849">
        <v>37</v>
      </c>
      <c r="P618" s="837"/>
      <c r="Q618" s="850">
        <v>37</v>
      </c>
    </row>
    <row r="619" spans="1:17" ht="14.4" customHeight="1" x14ac:dyDescent="0.3">
      <c r="A619" s="831" t="s">
        <v>4167</v>
      </c>
      <c r="B619" s="832" t="s">
        <v>3362</v>
      </c>
      <c r="C619" s="832" t="s">
        <v>3379</v>
      </c>
      <c r="D619" s="832" t="s">
        <v>3397</v>
      </c>
      <c r="E619" s="832" t="s">
        <v>3398</v>
      </c>
      <c r="F619" s="849">
        <v>2</v>
      </c>
      <c r="G619" s="849">
        <v>252</v>
      </c>
      <c r="H619" s="849"/>
      <c r="I619" s="849">
        <v>126</v>
      </c>
      <c r="J619" s="849"/>
      <c r="K619" s="849"/>
      <c r="L619" s="849"/>
      <c r="M619" s="849"/>
      <c r="N619" s="849"/>
      <c r="O619" s="849"/>
      <c r="P619" s="837"/>
      <c r="Q619" s="850"/>
    </row>
    <row r="620" spans="1:17" ht="14.4" customHeight="1" x14ac:dyDescent="0.3">
      <c r="A620" s="831" t="s">
        <v>4167</v>
      </c>
      <c r="B620" s="832" t="s">
        <v>3362</v>
      </c>
      <c r="C620" s="832" t="s">
        <v>3379</v>
      </c>
      <c r="D620" s="832" t="s">
        <v>3397</v>
      </c>
      <c r="E620" s="832" t="s">
        <v>3399</v>
      </c>
      <c r="F620" s="849"/>
      <c r="G620" s="849"/>
      <c r="H620" s="849"/>
      <c r="I620" s="849"/>
      <c r="J620" s="849"/>
      <c r="K620" s="849"/>
      <c r="L620" s="849"/>
      <c r="M620" s="849"/>
      <c r="N620" s="849">
        <v>2</v>
      </c>
      <c r="O620" s="849">
        <v>254</v>
      </c>
      <c r="P620" s="837"/>
      <c r="Q620" s="850">
        <v>127</v>
      </c>
    </row>
    <row r="621" spans="1:17" ht="14.4" customHeight="1" x14ac:dyDescent="0.3">
      <c r="A621" s="831" t="s">
        <v>4167</v>
      </c>
      <c r="B621" s="832" t="s">
        <v>3362</v>
      </c>
      <c r="C621" s="832" t="s">
        <v>3379</v>
      </c>
      <c r="D621" s="832" t="s">
        <v>3414</v>
      </c>
      <c r="E621" s="832" t="s">
        <v>3416</v>
      </c>
      <c r="F621" s="849"/>
      <c r="G621" s="849"/>
      <c r="H621" s="849"/>
      <c r="I621" s="849"/>
      <c r="J621" s="849"/>
      <c r="K621" s="849"/>
      <c r="L621" s="849"/>
      <c r="M621" s="849"/>
      <c r="N621" s="849">
        <v>1</v>
      </c>
      <c r="O621" s="849">
        <v>252</v>
      </c>
      <c r="P621" s="837"/>
      <c r="Q621" s="850">
        <v>252</v>
      </c>
    </row>
    <row r="622" spans="1:17" ht="14.4" customHeight="1" x14ac:dyDescent="0.3">
      <c r="A622" s="831" t="s">
        <v>4167</v>
      </c>
      <c r="B622" s="832" t="s">
        <v>3362</v>
      </c>
      <c r="C622" s="832" t="s">
        <v>3379</v>
      </c>
      <c r="D622" s="832" t="s">
        <v>3438</v>
      </c>
      <c r="E622" s="832" t="s">
        <v>3439</v>
      </c>
      <c r="F622" s="849"/>
      <c r="G622" s="849"/>
      <c r="H622" s="849"/>
      <c r="I622" s="849"/>
      <c r="J622" s="849"/>
      <c r="K622" s="849"/>
      <c r="L622" s="849"/>
      <c r="M622" s="849"/>
      <c r="N622" s="849">
        <v>1</v>
      </c>
      <c r="O622" s="849">
        <v>374</v>
      </c>
      <c r="P622" s="837"/>
      <c r="Q622" s="850">
        <v>374</v>
      </c>
    </row>
    <row r="623" spans="1:17" ht="14.4" customHeight="1" x14ac:dyDescent="0.3">
      <c r="A623" s="831" t="s">
        <v>4167</v>
      </c>
      <c r="B623" s="832" t="s">
        <v>3362</v>
      </c>
      <c r="C623" s="832" t="s">
        <v>3379</v>
      </c>
      <c r="D623" s="832" t="s">
        <v>3438</v>
      </c>
      <c r="E623" s="832" t="s">
        <v>3440</v>
      </c>
      <c r="F623" s="849"/>
      <c r="G623" s="849"/>
      <c r="H623" s="849"/>
      <c r="I623" s="849"/>
      <c r="J623" s="849"/>
      <c r="K623" s="849"/>
      <c r="L623" s="849"/>
      <c r="M623" s="849"/>
      <c r="N623" s="849">
        <v>2</v>
      </c>
      <c r="O623" s="849">
        <v>748</v>
      </c>
      <c r="P623" s="837"/>
      <c r="Q623" s="850">
        <v>374</v>
      </c>
    </row>
    <row r="624" spans="1:17" ht="14.4" customHeight="1" x14ac:dyDescent="0.3">
      <c r="A624" s="831" t="s">
        <v>4168</v>
      </c>
      <c r="B624" s="832" t="s">
        <v>3362</v>
      </c>
      <c r="C624" s="832" t="s">
        <v>3379</v>
      </c>
      <c r="D624" s="832" t="s">
        <v>3382</v>
      </c>
      <c r="E624" s="832" t="s">
        <v>3383</v>
      </c>
      <c r="F624" s="849">
        <v>3</v>
      </c>
      <c r="G624" s="849">
        <v>111</v>
      </c>
      <c r="H624" s="849">
        <v>1.5</v>
      </c>
      <c r="I624" s="849">
        <v>37</v>
      </c>
      <c r="J624" s="849">
        <v>2</v>
      </c>
      <c r="K624" s="849">
        <v>74</v>
      </c>
      <c r="L624" s="849">
        <v>1</v>
      </c>
      <c r="M624" s="849">
        <v>37</v>
      </c>
      <c r="N624" s="849">
        <v>3</v>
      </c>
      <c r="O624" s="849">
        <v>111</v>
      </c>
      <c r="P624" s="837">
        <v>1.5</v>
      </c>
      <c r="Q624" s="850">
        <v>37</v>
      </c>
    </row>
    <row r="625" spans="1:17" ht="14.4" customHeight="1" x14ac:dyDescent="0.3">
      <c r="A625" s="831" t="s">
        <v>4168</v>
      </c>
      <c r="B625" s="832" t="s">
        <v>3362</v>
      </c>
      <c r="C625" s="832" t="s">
        <v>3379</v>
      </c>
      <c r="D625" s="832" t="s">
        <v>3382</v>
      </c>
      <c r="E625" s="832" t="s">
        <v>3384</v>
      </c>
      <c r="F625" s="849">
        <v>2</v>
      </c>
      <c r="G625" s="849">
        <v>74</v>
      </c>
      <c r="H625" s="849"/>
      <c r="I625" s="849">
        <v>37</v>
      </c>
      <c r="J625" s="849"/>
      <c r="K625" s="849"/>
      <c r="L625" s="849"/>
      <c r="M625" s="849"/>
      <c r="N625" s="849">
        <v>1</v>
      </c>
      <c r="O625" s="849">
        <v>37</v>
      </c>
      <c r="P625" s="837"/>
      <c r="Q625" s="850">
        <v>37</v>
      </c>
    </row>
    <row r="626" spans="1:17" ht="14.4" customHeight="1" x14ac:dyDescent="0.3">
      <c r="A626" s="831" t="s">
        <v>4168</v>
      </c>
      <c r="B626" s="832" t="s">
        <v>3362</v>
      </c>
      <c r="C626" s="832" t="s">
        <v>3379</v>
      </c>
      <c r="D626" s="832" t="s">
        <v>3397</v>
      </c>
      <c r="E626" s="832" t="s">
        <v>3398</v>
      </c>
      <c r="F626" s="849">
        <v>3</v>
      </c>
      <c r="G626" s="849">
        <v>378</v>
      </c>
      <c r="H626" s="849">
        <v>0.375</v>
      </c>
      <c r="I626" s="849">
        <v>126</v>
      </c>
      <c r="J626" s="849">
        <v>8</v>
      </c>
      <c r="K626" s="849">
        <v>1008</v>
      </c>
      <c r="L626" s="849">
        <v>1</v>
      </c>
      <c r="M626" s="849">
        <v>126</v>
      </c>
      <c r="N626" s="849">
        <v>5</v>
      </c>
      <c r="O626" s="849">
        <v>635</v>
      </c>
      <c r="P626" s="837">
        <v>0.62996031746031744</v>
      </c>
      <c r="Q626" s="850">
        <v>127</v>
      </c>
    </row>
    <row r="627" spans="1:17" ht="14.4" customHeight="1" x14ac:dyDescent="0.3">
      <c r="A627" s="831" t="s">
        <v>4168</v>
      </c>
      <c r="B627" s="832" t="s">
        <v>3362</v>
      </c>
      <c r="C627" s="832" t="s">
        <v>3379</v>
      </c>
      <c r="D627" s="832" t="s">
        <v>3397</v>
      </c>
      <c r="E627" s="832" t="s">
        <v>3399</v>
      </c>
      <c r="F627" s="849">
        <v>6</v>
      </c>
      <c r="G627" s="849">
        <v>756</v>
      </c>
      <c r="H627" s="849">
        <v>6</v>
      </c>
      <c r="I627" s="849">
        <v>126</v>
      </c>
      <c r="J627" s="849">
        <v>1</v>
      </c>
      <c r="K627" s="849">
        <v>126</v>
      </c>
      <c r="L627" s="849">
        <v>1</v>
      </c>
      <c r="M627" s="849">
        <v>126</v>
      </c>
      <c r="N627" s="849">
        <v>2</v>
      </c>
      <c r="O627" s="849">
        <v>254</v>
      </c>
      <c r="P627" s="837">
        <v>2.0158730158730158</v>
      </c>
      <c r="Q627" s="850">
        <v>127</v>
      </c>
    </row>
    <row r="628" spans="1:17" ht="14.4" customHeight="1" x14ac:dyDescent="0.3">
      <c r="A628" s="831" t="s">
        <v>4168</v>
      </c>
      <c r="B628" s="832" t="s">
        <v>3362</v>
      </c>
      <c r="C628" s="832" t="s">
        <v>3379</v>
      </c>
      <c r="D628" s="832" t="s">
        <v>3411</v>
      </c>
      <c r="E628" s="832" t="s">
        <v>3413</v>
      </c>
      <c r="F628" s="849">
        <v>1</v>
      </c>
      <c r="G628" s="849">
        <v>33.33</v>
      </c>
      <c r="H628" s="849"/>
      <c r="I628" s="849">
        <v>33.33</v>
      </c>
      <c r="J628" s="849"/>
      <c r="K628" s="849"/>
      <c r="L628" s="849"/>
      <c r="M628" s="849"/>
      <c r="N628" s="849">
        <v>1</v>
      </c>
      <c r="O628" s="849">
        <v>33.33</v>
      </c>
      <c r="P628" s="837"/>
      <c r="Q628" s="850">
        <v>33.33</v>
      </c>
    </row>
    <row r="629" spans="1:17" ht="14.4" customHeight="1" x14ac:dyDescent="0.3">
      <c r="A629" s="831" t="s">
        <v>4168</v>
      </c>
      <c r="B629" s="832" t="s">
        <v>3362</v>
      </c>
      <c r="C629" s="832" t="s">
        <v>3379</v>
      </c>
      <c r="D629" s="832" t="s">
        <v>3414</v>
      </c>
      <c r="E629" s="832" t="s">
        <v>3415</v>
      </c>
      <c r="F629" s="849">
        <v>4</v>
      </c>
      <c r="G629" s="849">
        <v>1004</v>
      </c>
      <c r="H629" s="849">
        <v>0.44444444444444442</v>
      </c>
      <c r="I629" s="849">
        <v>251</v>
      </c>
      <c r="J629" s="849">
        <v>9</v>
      </c>
      <c r="K629" s="849">
        <v>2259</v>
      </c>
      <c r="L629" s="849">
        <v>1</v>
      </c>
      <c r="M629" s="849">
        <v>251</v>
      </c>
      <c r="N629" s="849"/>
      <c r="O629" s="849"/>
      <c r="P629" s="837"/>
      <c r="Q629" s="850"/>
    </row>
    <row r="630" spans="1:17" ht="14.4" customHeight="1" x14ac:dyDescent="0.3">
      <c r="A630" s="831" t="s">
        <v>4168</v>
      </c>
      <c r="B630" s="832" t="s">
        <v>3362</v>
      </c>
      <c r="C630" s="832" t="s">
        <v>3379</v>
      </c>
      <c r="D630" s="832" t="s">
        <v>3414</v>
      </c>
      <c r="E630" s="832" t="s">
        <v>3416</v>
      </c>
      <c r="F630" s="849">
        <v>1</v>
      </c>
      <c r="G630" s="849">
        <v>251</v>
      </c>
      <c r="H630" s="849">
        <v>1</v>
      </c>
      <c r="I630" s="849">
        <v>251</v>
      </c>
      <c r="J630" s="849">
        <v>1</v>
      </c>
      <c r="K630" s="849">
        <v>251</v>
      </c>
      <c r="L630" s="849">
        <v>1</v>
      </c>
      <c r="M630" s="849">
        <v>251</v>
      </c>
      <c r="N630" s="849"/>
      <c r="O630" s="849"/>
      <c r="P630" s="837"/>
      <c r="Q630" s="850"/>
    </row>
    <row r="631" spans="1:17" ht="14.4" customHeight="1" x14ac:dyDescent="0.3">
      <c r="A631" s="831" t="s">
        <v>4168</v>
      </c>
      <c r="B631" s="832" t="s">
        <v>3362</v>
      </c>
      <c r="C631" s="832" t="s">
        <v>3379</v>
      </c>
      <c r="D631" s="832" t="s">
        <v>3438</v>
      </c>
      <c r="E631" s="832" t="s">
        <v>3439</v>
      </c>
      <c r="F631" s="849"/>
      <c r="G631" s="849"/>
      <c r="H631" s="849"/>
      <c r="I631" s="849"/>
      <c r="J631" s="849">
        <v>1</v>
      </c>
      <c r="K631" s="849">
        <v>373</v>
      </c>
      <c r="L631" s="849">
        <v>1</v>
      </c>
      <c r="M631" s="849">
        <v>373</v>
      </c>
      <c r="N631" s="849">
        <v>2</v>
      </c>
      <c r="O631" s="849">
        <v>748</v>
      </c>
      <c r="P631" s="837">
        <v>2.0053619302949062</v>
      </c>
      <c r="Q631" s="850">
        <v>374</v>
      </c>
    </row>
    <row r="632" spans="1:17" ht="14.4" customHeight="1" x14ac:dyDescent="0.3">
      <c r="A632" s="831" t="s">
        <v>4168</v>
      </c>
      <c r="B632" s="832" t="s">
        <v>3362</v>
      </c>
      <c r="C632" s="832" t="s">
        <v>3379</v>
      </c>
      <c r="D632" s="832" t="s">
        <v>3438</v>
      </c>
      <c r="E632" s="832" t="s">
        <v>3440</v>
      </c>
      <c r="F632" s="849"/>
      <c r="G632" s="849"/>
      <c r="H632" s="849"/>
      <c r="I632" s="849"/>
      <c r="J632" s="849">
        <v>2</v>
      </c>
      <c r="K632" s="849">
        <v>746</v>
      </c>
      <c r="L632" s="849">
        <v>1</v>
      </c>
      <c r="M632" s="849">
        <v>373</v>
      </c>
      <c r="N632" s="849">
        <v>1</v>
      </c>
      <c r="O632" s="849">
        <v>374</v>
      </c>
      <c r="P632" s="837">
        <v>0.50134048257372654</v>
      </c>
      <c r="Q632" s="850">
        <v>374</v>
      </c>
    </row>
    <row r="633" spans="1:17" ht="14.4" customHeight="1" x14ac:dyDescent="0.3">
      <c r="A633" s="831" t="s">
        <v>4169</v>
      </c>
      <c r="B633" s="832" t="s">
        <v>3362</v>
      </c>
      <c r="C633" s="832" t="s">
        <v>3379</v>
      </c>
      <c r="D633" s="832" t="s">
        <v>3382</v>
      </c>
      <c r="E633" s="832" t="s">
        <v>3383</v>
      </c>
      <c r="F633" s="849">
        <v>2</v>
      </c>
      <c r="G633" s="849">
        <v>74</v>
      </c>
      <c r="H633" s="849">
        <v>2</v>
      </c>
      <c r="I633" s="849">
        <v>37</v>
      </c>
      <c r="J633" s="849">
        <v>1</v>
      </c>
      <c r="K633" s="849">
        <v>37</v>
      </c>
      <c r="L633" s="849">
        <v>1</v>
      </c>
      <c r="M633" s="849">
        <v>37</v>
      </c>
      <c r="N633" s="849">
        <v>1</v>
      </c>
      <c r="O633" s="849">
        <v>37</v>
      </c>
      <c r="P633" s="837">
        <v>1</v>
      </c>
      <c r="Q633" s="850">
        <v>37</v>
      </c>
    </row>
    <row r="634" spans="1:17" ht="14.4" customHeight="1" x14ac:dyDescent="0.3">
      <c r="A634" s="831" t="s">
        <v>4169</v>
      </c>
      <c r="B634" s="832" t="s">
        <v>3362</v>
      </c>
      <c r="C634" s="832" t="s">
        <v>3379</v>
      </c>
      <c r="D634" s="832" t="s">
        <v>3397</v>
      </c>
      <c r="E634" s="832" t="s">
        <v>3398</v>
      </c>
      <c r="F634" s="849">
        <v>2</v>
      </c>
      <c r="G634" s="849">
        <v>252</v>
      </c>
      <c r="H634" s="849">
        <v>1</v>
      </c>
      <c r="I634" s="849">
        <v>126</v>
      </c>
      <c r="J634" s="849">
        <v>2</v>
      </c>
      <c r="K634" s="849">
        <v>252</v>
      </c>
      <c r="L634" s="849">
        <v>1</v>
      </c>
      <c r="M634" s="849">
        <v>126</v>
      </c>
      <c r="N634" s="849">
        <v>9</v>
      </c>
      <c r="O634" s="849">
        <v>1143</v>
      </c>
      <c r="P634" s="837">
        <v>4.5357142857142856</v>
      </c>
      <c r="Q634" s="850">
        <v>127</v>
      </c>
    </row>
    <row r="635" spans="1:17" ht="14.4" customHeight="1" x14ac:dyDescent="0.3">
      <c r="A635" s="831" t="s">
        <v>4169</v>
      </c>
      <c r="B635" s="832" t="s">
        <v>3362</v>
      </c>
      <c r="C635" s="832" t="s">
        <v>3379</v>
      </c>
      <c r="D635" s="832" t="s">
        <v>3397</v>
      </c>
      <c r="E635" s="832" t="s">
        <v>3399</v>
      </c>
      <c r="F635" s="849">
        <v>2</v>
      </c>
      <c r="G635" s="849">
        <v>252</v>
      </c>
      <c r="H635" s="849">
        <v>0.66666666666666663</v>
      </c>
      <c r="I635" s="849">
        <v>126</v>
      </c>
      <c r="J635" s="849">
        <v>3</v>
      </c>
      <c r="K635" s="849">
        <v>378</v>
      </c>
      <c r="L635" s="849">
        <v>1</v>
      </c>
      <c r="M635" s="849">
        <v>126</v>
      </c>
      <c r="N635" s="849">
        <v>1</v>
      </c>
      <c r="O635" s="849">
        <v>127</v>
      </c>
      <c r="P635" s="837">
        <v>0.33597883597883599</v>
      </c>
      <c r="Q635" s="850">
        <v>127</v>
      </c>
    </row>
    <row r="636" spans="1:17" ht="14.4" customHeight="1" x14ac:dyDescent="0.3">
      <c r="A636" s="831" t="s">
        <v>4169</v>
      </c>
      <c r="B636" s="832" t="s">
        <v>3362</v>
      </c>
      <c r="C636" s="832" t="s">
        <v>3379</v>
      </c>
      <c r="D636" s="832" t="s">
        <v>3414</v>
      </c>
      <c r="E636" s="832" t="s">
        <v>3415</v>
      </c>
      <c r="F636" s="849">
        <v>3</v>
      </c>
      <c r="G636" s="849">
        <v>753</v>
      </c>
      <c r="H636" s="849">
        <v>3</v>
      </c>
      <c r="I636" s="849">
        <v>251</v>
      </c>
      <c r="J636" s="849">
        <v>1</v>
      </c>
      <c r="K636" s="849">
        <v>251</v>
      </c>
      <c r="L636" s="849">
        <v>1</v>
      </c>
      <c r="M636" s="849">
        <v>251</v>
      </c>
      <c r="N636" s="849">
        <v>3</v>
      </c>
      <c r="O636" s="849">
        <v>756</v>
      </c>
      <c r="P636" s="837">
        <v>3.0119521912350598</v>
      </c>
      <c r="Q636" s="850">
        <v>252</v>
      </c>
    </row>
    <row r="637" spans="1:17" ht="14.4" customHeight="1" x14ac:dyDescent="0.3">
      <c r="A637" s="831" t="s">
        <v>4169</v>
      </c>
      <c r="B637" s="832" t="s">
        <v>3362</v>
      </c>
      <c r="C637" s="832" t="s">
        <v>3379</v>
      </c>
      <c r="D637" s="832" t="s">
        <v>3414</v>
      </c>
      <c r="E637" s="832" t="s">
        <v>3416</v>
      </c>
      <c r="F637" s="849">
        <v>3</v>
      </c>
      <c r="G637" s="849">
        <v>753</v>
      </c>
      <c r="H637" s="849">
        <v>3</v>
      </c>
      <c r="I637" s="849">
        <v>251</v>
      </c>
      <c r="J637" s="849">
        <v>1</v>
      </c>
      <c r="K637" s="849">
        <v>251</v>
      </c>
      <c r="L637" s="849">
        <v>1</v>
      </c>
      <c r="M637" s="849">
        <v>251</v>
      </c>
      <c r="N637" s="849">
        <v>1</v>
      </c>
      <c r="O637" s="849">
        <v>252</v>
      </c>
      <c r="P637" s="837">
        <v>1.0039840637450199</v>
      </c>
      <c r="Q637" s="850">
        <v>252</v>
      </c>
    </row>
    <row r="638" spans="1:17" ht="14.4" customHeight="1" x14ac:dyDescent="0.3">
      <c r="A638" s="831" t="s">
        <v>4169</v>
      </c>
      <c r="B638" s="832" t="s">
        <v>3362</v>
      </c>
      <c r="C638" s="832" t="s">
        <v>3379</v>
      </c>
      <c r="D638" s="832" t="s">
        <v>3438</v>
      </c>
      <c r="E638" s="832" t="s">
        <v>3439</v>
      </c>
      <c r="F638" s="849">
        <v>1</v>
      </c>
      <c r="G638" s="849">
        <v>372</v>
      </c>
      <c r="H638" s="849">
        <v>0.49865951742627346</v>
      </c>
      <c r="I638" s="849">
        <v>372</v>
      </c>
      <c r="J638" s="849">
        <v>2</v>
      </c>
      <c r="K638" s="849">
        <v>746</v>
      </c>
      <c r="L638" s="849">
        <v>1</v>
      </c>
      <c r="M638" s="849">
        <v>373</v>
      </c>
      <c r="N638" s="849"/>
      <c r="O638" s="849"/>
      <c r="P638" s="837"/>
      <c r="Q638" s="850"/>
    </row>
    <row r="639" spans="1:17" ht="14.4" customHeight="1" x14ac:dyDescent="0.3">
      <c r="A639" s="831" t="s">
        <v>4169</v>
      </c>
      <c r="B639" s="832" t="s">
        <v>3443</v>
      </c>
      <c r="C639" s="832" t="s">
        <v>3379</v>
      </c>
      <c r="D639" s="832" t="s">
        <v>3444</v>
      </c>
      <c r="E639" s="832" t="s">
        <v>3445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252</v>
      </c>
      <c r="P639" s="837"/>
      <c r="Q639" s="850">
        <v>252</v>
      </c>
    </row>
    <row r="640" spans="1:17" ht="14.4" customHeight="1" x14ac:dyDescent="0.3">
      <c r="A640" s="831" t="s">
        <v>4170</v>
      </c>
      <c r="B640" s="832" t="s">
        <v>3362</v>
      </c>
      <c r="C640" s="832" t="s">
        <v>3379</v>
      </c>
      <c r="D640" s="832" t="s">
        <v>3382</v>
      </c>
      <c r="E640" s="832" t="s">
        <v>3383</v>
      </c>
      <c r="F640" s="849"/>
      <c r="G640" s="849"/>
      <c r="H640" s="849"/>
      <c r="I640" s="849"/>
      <c r="J640" s="849"/>
      <c r="K640" s="849"/>
      <c r="L640" s="849"/>
      <c r="M640" s="849"/>
      <c r="N640" s="849">
        <v>2</v>
      </c>
      <c r="O640" s="849">
        <v>74</v>
      </c>
      <c r="P640" s="837"/>
      <c r="Q640" s="850">
        <v>37</v>
      </c>
    </row>
    <row r="641" spans="1:17" ht="14.4" customHeight="1" x14ac:dyDescent="0.3">
      <c r="A641" s="831" t="s">
        <v>4170</v>
      </c>
      <c r="B641" s="832" t="s">
        <v>3362</v>
      </c>
      <c r="C641" s="832" t="s">
        <v>3379</v>
      </c>
      <c r="D641" s="832" t="s">
        <v>3382</v>
      </c>
      <c r="E641" s="832" t="s">
        <v>3384</v>
      </c>
      <c r="F641" s="849">
        <v>1</v>
      </c>
      <c r="G641" s="849">
        <v>37</v>
      </c>
      <c r="H641" s="849"/>
      <c r="I641" s="849">
        <v>37</v>
      </c>
      <c r="J641" s="849"/>
      <c r="K641" s="849"/>
      <c r="L641" s="849"/>
      <c r="M641" s="849"/>
      <c r="N641" s="849">
        <v>2</v>
      </c>
      <c r="O641" s="849">
        <v>74</v>
      </c>
      <c r="P641" s="837"/>
      <c r="Q641" s="850">
        <v>37</v>
      </c>
    </row>
    <row r="642" spans="1:17" ht="14.4" customHeight="1" x14ac:dyDescent="0.3">
      <c r="A642" s="831" t="s">
        <v>4170</v>
      </c>
      <c r="B642" s="832" t="s">
        <v>3362</v>
      </c>
      <c r="C642" s="832" t="s">
        <v>3379</v>
      </c>
      <c r="D642" s="832" t="s">
        <v>3397</v>
      </c>
      <c r="E642" s="832" t="s">
        <v>3398</v>
      </c>
      <c r="F642" s="849">
        <v>6</v>
      </c>
      <c r="G642" s="849">
        <v>756</v>
      </c>
      <c r="H642" s="849">
        <v>0.6</v>
      </c>
      <c r="I642" s="849">
        <v>126</v>
      </c>
      <c r="J642" s="849">
        <v>10</v>
      </c>
      <c r="K642" s="849">
        <v>1260</v>
      </c>
      <c r="L642" s="849">
        <v>1</v>
      </c>
      <c r="M642" s="849">
        <v>126</v>
      </c>
      <c r="N642" s="849">
        <v>6</v>
      </c>
      <c r="O642" s="849">
        <v>762</v>
      </c>
      <c r="P642" s="837">
        <v>0.60476190476190472</v>
      </c>
      <c r="Q642" s="850">
        <v>127</v>
      </c>
    </row>
    <row r="643" spans="1:17" ht="14.4" customHeight="1" x14ac:dyDescent="0.3">
      <c r="A643" s="831" t="s">
        <v>4170</v>
      </c>
      <c r="B643" s="832" t="s">
        <v>3362</v>
      </c>
      <c r="C643" s="832" t="s">
        <v>3379</v>
      </c>
      <c r="D643" s="832" t="s">
        <v>3397</v>
      </c>
      <c r="E643" s="832" t="s">
        <v>3399</v>
      </c>
      <c r="F643" s="849">
        <v>5</v>
      </c>
      <c r="G643" s="849">
        <v>630</v>
      </c>
      <c r="H643" s="849">
        <v>1.25</v>
      </c>
      <c r="I643" s="849">
        <v>126</v>
      </c>
      <c r="J643" s="849">
        <v>4</v>
      </c>
      <c r="K643" s="849">
        <v>504</v>
      </c>
      <c r="L643" s="849">
        <v>1</v>
      </c>
      <c r="M643" s="849">
        <v>126</v>
      </c>
      <c r="N643" s="849">
        <v>2</v>
      </c>
      <c r="O643" s="849">
        <v>254</v>
      </c>
      <c r="P643" s="837">
        <v>0.50396825396825395</v>
      </c>
      <c r="Q643" s="850">
        <v>127</v>
      </c>
    </row>
    <row r="644" spans="1:17" ht="14.4" customHeight="1" x14ac:dyDescent="0.3">
      <c r="A644" s="831" t="s">
        <v>4170</v>
      </c>
      <c r="B644" s="832" t="s">
        <v>3362</v>
      </c>
      <c r="C644" s="832" t="s">
        <v>3379</v>
      </c>
      <c r="D644" s="832" t="s">
        <v>3411</v>
      </c>
      <c r="E644" s="832" t="s">
        <v>3412</v>
      </c>
      <c r="F644" s="849">
        <v>9</v>
      </c>
      <c r="G644" s="849">
        <v>299.97999999999996</v>
      </c>
      <c r="H644" s="849"/>
      <c r="I644" s="849">
        <v>33.331111111111106</v>
      </c>
      <c r="J644" s="849"/>
      <c r="K644" s="849"/>
      <c r="L644" s="849"/>
      <c r="M644" s="849"/>
      <c r="N644" s="849">
        <v>1</v>
      </c>
      <c r="O644" s="849">
        <v>33.33</v>
      </c>
      <c r="P644" s="837"/>
      <c r="Q644" s="850">
        <v>33.33</v>
      </c>
    </row>
    <row r="645" spans="1:17" ht="14.4" customHeight="1" x14ac:dyDescent="0.3">
      <c r="A645" s="831" t="s">
        <v>4170</v>
      </c>
      <c r="B645" s="832" t="s">
        <v>3362</v>
      </c>
      <c r="C645" s="832" t="s">
        <v>3379</v>
      </c>
      <c r="D645" s="832" t="s">
        <v>3411</v>
      </c>
      <c r="E645" s="832" t="s">
        <v>3413</v>
      </c>
      <c r="F645" s="849"/>
      <c r="G645" s="849"/>
      <c r="H645" s="849"/>
      <c r="I645" s="849"/>
      <c r="J645" s="849">
        <v>1</v>
      </c>
      <c r="K645" s="849">
        <v>33.33</v>
      </c>
      <c r="L645" s="849">
        <v>1</v>
      </c>
      <c r="M645" s="849">
        <v>33.33</v>
      </c>
      <c r="N645" s="849">
        <v>2</v>
      </c>
      <c r="O645" s="849">
        <v>66.66</v>
      </c>
      <c r="P645" s="837">
        <v>2</v>
      </c>
      <c r="Q645" s="850">
        <v>33.33</v>
      </c>
    </row>
    <row r="646" spans="1:17" ht="14.4" customHeight="1" x14ac:dyDescent="0.3">
      <c r="A646" s="831" t="s">
        <v>4170</v>
      </c>
      <c r="B646" s="832" t="s">
        <v>3362</v>
      </c>
      <c r="C646" s="832" t="s">
        <v>3379</v>
      </c>
      <c r="D646" s="832" t="s">
        <v>3414</v>
      </c>
      <c r="E646" s="832" t="s">
        <v>3415</v>
      </c>
      <c r="F646" s="849">
        <v>16</v>
      </c>
      <c r="G646" s="849">
        <v>4016</v>
      </c>
      <c r="H646" s="849">
        <v>1.1428571428571428</v>
      </c>
      <c r="I646" s="849">
        <v>251</v>
      </c>
      <c r="J646" s="849">
        <v>14</v>
      </c>
      <c r="K646" s="849">
        <v>3514</v>
      </c>
      <c r="L646" s="849">
        <v>1</v>
      </c>
      <c r="M646" s="849">
        <v>251</v>
      </c>
      <c r="N646" s="849">
        <v>8</v>
      </c>
      <c r="O646" s="849">
        <v>2016</v>
      </c>
      <c r="P646" s="837">
        <v>0.57370517928286857</v>
      </c>
      <c r="Q646" s="850">
        <v>252</v>
      </c>
    </row>
    <row r="647" spans="1:17" ht="14.4" customHeight="1" x14ac:dyDescent="0.3">
      <c r="A647" s="831" t="s">
        <v>4170</v>
      </c>
      <c r="B647" s="832" t="s">
        <v>3362</v>
      </c>
      <c r="C647" s="832" t="s">
        <v>3379</v>
      </c>
      <c r="D647" s="832" t="s">
        <v>3414</v>
      </c>
      <c r="E647" s="832" t="s">
        <v>3416</v>
      </c>
      <c r="F647" s="849">
        <v>5</v>
      </c>
      <c r="G647" s="849">
        <v>1255</v>
      </c>
      <c r="H647" s="849">
        <v>1</v>
      </c>
      <c r="I647" s="849">
        <v>251</v>
      </c>
      <c r="J647" s="849">
        <v>5</v>
      </c>
      <c r="K647" s="849">
        <v>1255</v>
      </c>
      <c r="L647" s="849">
        <v>1</v>
      </c>
      <c r="M647" s="849">
        <v>251</v>
      </c>
      <c r="N647" s="849">
        <v>9</v>
      </c>
      <c r="O647" s="849">
        <v>2268</v>
      </c>
      <c r="P647" s="837">
        <v>1.8071713147410358</v>
      </c>
      <c r="Q647" s="850">
        <v>252</v>
      </c>
    </row>
    <row r="648" spans="1:17" ht="14.4" customHeight="1" x14ac:dyDescent="0.3">
      <c r="A648" s="831" t="s">
        <v>4170</v>
      </c>
      <c r="B648" s="832" t="s">
        <v>3362</v>
      </c>
      <c r="C648" s="832" t="s">
        <v>3379</v>
      </c>
      <c r="D648" s="832" t="s">
        <v>3438</v>
      </c>
      <c r="E648" s="832" t="s">
        <v>3439</v>
      </c>
      <c r="F648" s="849">
        <v>3</v>
      </c>
      <c r="G648" s="849">
        <v>1116</v>
      </c>
      <c r="H648" s="849"/>
      <c r="I648" s="849">
        <v>372</v>
      </c>
      <c r="J648" s="849"/>
      <c r="K648" s="849"/>
      <c r="L648" s="849"/>
      <c r="M648" s="849"/>
      <c r="N648" s="849">
        <v>1</v>
      </c>
      <c r="O648" s="849">
        <v>374</v>
      </c>
      <c r="P648" s="837"/>
      <c r="Q648" s="850">
        <v>374</v>
      </c>
    </row>
    <row r="649" spans="1:17" ht="14.4" customHeight="1" x14ac:dyDescent="0.3">
      <c r="A649" s="831" t="s">
        <v>4170</v>
      </c>
      <c r="B649" s="832" t="s">
        <v>3362</v>
      </c>
      <c r="C649" s="832" t="s">
        <v>3379</v>
      </c>
      <c r="D649" s="832" t="s">
        <v>3438</v>
      </c>
      <c r="E649" s="832" t="s">
        <v>3440</v>
      </c>
      <c r="F649" s="849"/>
      <c r="G649" s="849"/>
      <c r="H649" s="849"/>
      <c r="I649" s="849"/>
      <c r="J649" s="849">
        <v>2</v>
      </c>
      <c r="K649" s="849">
        <v>746</v>
      </c>
      <c r="L649" s="849">
        <v>1</v>
      </c>
      <c r="M649" s="849">
        <v>373</v>
      </c>
      <c r="N649" s="849">
        <v>4</v>
      </c>
      <c r="O649" s="849">
        <v>1496</v>
      </c>
      <c r="P649" s="837">
        <v>2.0053619302949062</v>
      </c>
      <c r="Q649" s="850">
        <v>374</v>
      </c>
    </row>
    <row r="650" spans="1:17" ht="14.4" customHeight="1" x14ac:dyDescent="0.3">
      <c r="A650" s="831" t="s">
        <v>4171</v>
      </c>
      <c r="B650" s="832" t="s">
        <v>3362</v>
      </c>
      <c r="C650" s="832" t="s">
        <v>3379</v>
      </c>
      <c r="D650" s="832" t="s">
        <v>3382</v>
      </c>
      <c r="E650" s="832" t="s">
        <v>3383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37</v>
      </c>
      <c r="P650" s="837"/>
      <c r="Q650" s="850">
        <v>37</v>
      </c>
    </row>
    <row r="651" spans="1:17" ht="14.4" customHeight="1" x14ac:dyDescent="0.3">
      <c r="A651" s="831" t="s">
        <v>4171</v>
      </c>
      <c r="B651" s="832" t="s">
        <v>3362</v>
      </c>
      <c r="C651" s="832" t="s">
        <v>3379</v>
      </c>
      <c r="D651" s="832" t="s">
        <v>3382</v>
      </c>
      <c r="E651" s="832" t="s">
        <v>3384</v>
      </c>
      <c r="F651" s="849"/>
      <c r="G651" s="849"/>
      <c r="H651" s="849"/>
      <c r="I651" s="849"/>
      <c r="J651" s="849"/>
      <c r="K651" s="849"/>
      <c r="L651" s="849"/>
      <c r="M651" s="849"/>
      <c r="N651" s="849">
        <v>2</v>
      </c>
      <c r="O651" s="849">
        <v>74</v>
      </c>
      <c r="P651" s="837"/>
      <c r="Q651" s="850">
        <v>37</v>
      </c>
    </row>
    <row r="652" spans="1:17" ht="14.4" customHeight="1" x14ac:dyDescent="0.3">
      <c r="A652" s="831" t="s">
        <v>4171</v>
      </c>
      <c r="B652" s="832" t="s">
        <v>3362</v>
      </c>
      <c r="C652" s="832" t="s">
        <v>3379</v>
      </c>
      <c r="D652" s="832" t="s">
        <v>3397</v>
      </c>
      <c r="E652" s="832" t="s">
        <v>3398</v>
      </c>
      <c r="F652" s="849">
        <v>5</v>
      </c>
      <c r="G652" s="849">
        <v>630</v>
      </c>
      <c r="H652" s="849">
        <v>0.7142857142857143</v>
      </c>
      <c r="I652" s="849">
        <v>126</v>
      </c>
      <c r="J652" s="849">
        <v>7</v>
      </c>
      <c r="K652" s="849">
        <v>882</v>
      </c>
      <c r="L652" s="849">
        <v>1</v>
      </c>
      <c r="M652" s="849">
        <v>126</v>
      </c>
      <c r="N652" s="849">
        <v>2</v>
      </c>
      <c r="O652" s="849">
        <v>254</v>
      </c>
      <c r="P652" s="837">
        <v>0.28798185941043086</v>
      </c>
      <c r="Q652" s="850">
        <v>127</v>
      </c>
    </row>
    <row r="653" spans="1:17" ht="14.4" customHeight="1" x14ac:dyDescent="0.3">
      <c r="A653" s="831" t="s">
        <v>4171</v>
      </c>
      <c r="B653" s="832" t="s">
        <v>3362</v>
      </c>
      <c r="C653" s="832" t="s">
        <v>3379</v>
      </c>
      <c r="D653" s="832" t="s">
        <v>3397</v>
      </c>
      <c r="E653" s="832" t="s">
        <v>3399</v>
      </c>
      <c r="F653" s="849">
        <v>3</v>
      </c>
      <c r="G653" s="849">
        <v>378</v>
      </c>
      <c r="H653" s="849">
        <v>1.5</v>
      </c>
      <c r="I653" s="849">
        <v>126</v>
      </c>
      <c r="J653" s="849">
        <v>2</v>
      </c>
      <c r="K653" s="849">
        <v>252</v>
      </c>
      <c r="L653" s="849">
        <v>1</v>
      </c>
      <c r="M653" s="849">
        <v>126</v>
      </c>
      <c r="N653" s="849"/>
      <c r="O653" s="849"/>
      <c r="P653" s="837"/>
      <c r="Q653" s="850"/>
    </row>
    <row r="654" spans="1:17" ht="14.4" customHeight="1" x14ac:dyDescent="0.3">
      <c r="A654" s="831" t="s">
        <v>4171</v>
      </c>
      <c r="B654" s="832" t="s">
        <v>3362</v>
      </c>
      <c r="C654" s="832" t="s">
        <v>3379</v>
      </c>
      <c r="D654" s="832" t="s">
        <v>3411</v>
      </c>
      <c r="E654" s="832" t="s">
        <v>3412</v>
      </c>
      <c r="F654" s="849">
        <v>2</v>
      </c>
      <c r="G654" s="849">
        <v>66.66</v>
      </c>
      <c r="H654" s="849"/>
      <c r="I654" s="849">
        <v>33.33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4171</v>
      </c>
      <c r="B655" s="832" t="s">
        <v>3362</v>
      </c>
      <c r="C655" s="832" t="s">
        <v>3379</v>
      </c>
      <c r="D655" s="832" t="s">
        <v>3411</v>
      </c>
      <c r="E655" s="832" t="s">
        <v>3413</v>
      </c>
      <c r="F655" s="849">
        <v>2</v>
      </c>
      <c r="G655" s="849">
        <v>66.67</v>
      </c>
      <c r="H655" s="849">
        <v>1.0001500150015001</v>
      </c>
      <c r="I655" s="849">
        <v>33.335000000000001</v>
      </c>
      <c r="J655" s="849">
        <v>2</v>
      </c>
      <c r="K655" s="849">
        <v>66.66</v>
      </c>
      <c r="L655" s="849">
        <v>1</v>
      </c>
      <c r="M655" s="849">
        <v>33.33</v>
      </c>
      <c r="N655" s="849"/>
      <c r="O655" s="849"/>
      <c r="P655" s="837"/>
      <c r="Q655" s="850"/>
    </row>
    <row r="656" spans="1:17" ht="14.4" customHeight="1" x14ac:dyDescent="0.3">
      <c r="A656" s="831" t="s">
        <v>4171</v>
      </c>
      <c r="B656" s="832" t="s">
        <v>3362</v>
      </c>
      <c r="C656" s="832" t="s">
        <v>3379</v>
      </c>
      <c r="D656" s="832" t="s">
        <v>3414</v>
      </c>
      <c r="E656" s="832" t="s">
        <v>3415</v>
      </c>
      <c r="F656" s="849">
        <v>3</v>
      </c>
      <c r="G656" s="849">
        <v>753</v>
      </c>
      <c r="H656" s="849">
        <v>0.33333333333333331</v>
      </c>
      <c r="I656" s="849">
        <v>251</v>
      </c>
      <c r="J656" s="849">
        <v>9</v>
      </c>
      <c r="K656" s="849">
        <v>2259</v>
      </c>
      <c r="L656" s="849">
        <v>1</v>
      </c>
      <c r="M656" s="849">
        <v>251</v>
      </c>
      <c r="N656" s="849">
        <v>5</v>
      </c>
      <c r="O656" s="849">
        <v>1260</v>
      </c>
      <c r="P656" s="837">
        <v>0.55776892430278879</v>
      </c>
      <c r="Q656" s="850">
        <v>252</v>
      </c>
    </row>
    <row r="657" spans="1:17" ht="14.4" customHeight="1" x14ac:dyDescent="0.3">
      <c r="A657" s="831" t="s">
        <v>4171</v>
      </c>
      <c r="B657" s="832" t="s">
        <v>3362</v>
      </c>
      <c r="C657" s="832" t="s">
        <v>3379</v>
      </c>
      <c r="D657" s="832" t="s">
        <v>3414</v>
      </c>
      <c r="E657" s="832" t="s">
        <v>3416</v>
      </c>
      <c r="F657" s="849">
        <v>2</v>
      </c>
      <c r="G657" s="849">
        <v>502</v>
      </c>
      <c r="H657" s="849"/>
      <c r="I657" s="849">
        <v>251</v>
      </c>
      <c r="J657" s="849"/>
      <c r="K657" s="849"/>
      <c r="L657" s="849"/>
      <c r="M657" s="849"/>
      <c r="N657" s="849">
        <v>5</v>
      </c>
      <c r="O657" s="849">
        <v>1260</v>
      </c>
      <c r="P657" s="837"/>
      <c r="Q657" s="850">
        <v>252</v>
      </c>
    </row>
    <row r="658" spans="1:17" ht="14.4" customHeight="1" x14ac:dyDescent="0.3">
      <c r="A658" s="831" t="s">
        <v>4171</v>
      </c>
      <c r="B658" s="832" t="s">
        <v>3362</v>
      </c>
      <c r="C658" s="832" t="s">
        <v>3379</v>
      </c>
      <c r="D658" s="832" t="s">
        <v>3438</v>
      </c>
      <c r="E658" s="832" t="s">
        <v>3439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374</v>
      </c>
      <c r="P658" s="837"/>
      <c r="Q658" s="850">
        <v>374</v>
      </c>
    </row>
    <row r="659" spans="1:17" ht="14.4" customHeight="1" x14ac:dyDescent="0.3">
      <c r="A659" s="831" t="s">
        <v>4171</v>
      </c>
      <c r="B659" s="832" t="s">
        <v>3362</v>
      </c>
      <c r="C659" s="832" t="s">
        <v>3379</v>
      </c>
      <c r="D659" s="832" t="s">
        <v>3438</v>
      </c>
      <c r="E659" s="832" t="s">
        <v>3440</v>
      </c>
      <c r="F659" s="849">
        <v>2</v>
      </c>
      <c r="G659" s="849">
        <v>744</v>
      </c>
      <c r="H659" s="849">
        <v>1.9946380697050938</v>
      </c>
      <c r="I659" s="849">
        <v>372</v>
      </c>
      <c r="J659" s="849">
        <v>1</v>
      </c>
      <c r="K659" s="849">
        <v>373</v>
      </c>
      <c r="L659" s="849">
        <v>1</v>
      </c>
      <c r="M659" s="849">
        <v>373</v>
      </c>
      <c r="N659" s="849"/>
      <c r="O659" s="849"/>
      <c r="P659" s="837"/>
      <c r="Q659" s="850"/>
    </row>
    <row r="660" spans="1:17" ht="14.4" customHeight="1" x14ac:dyDescent="0.3">
      <c r="A660" s="831" t="s">
        <v>4172</v>
      </c>
      <c r="B660" s="832" t="s">
        <v>3362</v>
      </c>
      <c r="C660" s="832" t="s">
        <v>3379</v>
      </c>
      <c r="D660" s="832" t="s">
        <v>3397</v>
      </c>
      <c r="E660" s="832" t="s">
        <v>3398</v>
      </c>
      <c r="F660" s="849">
        <v>1</v>
      </c>
      <c r="G660" s="849">
        <v>126</v>
      </c>
      <c r="H660" s="849">
        <v>1</v>
      </c>
      <c r="I660" s="849">
        <v>126</v>
      </c>
      <c r="J660" s="849">
        <v>1</v>
      </c>
      <c r="K660" s="849">
        <v>126</v>
      </c>
      <c r="L660" s="849">
        <v>1</v>
      </c>
      <c r="M660" s="849">
        <v>126</v>
      </c>
      <c r="N660" s="849"/>
      <c r="O660" s="849"/>
      <c r="P660" s="837"/>
      <c r="Q660" s="850"/>
    </row>
    <row r="661" spans="1:17" ht="14.4" customHeight="1" x14ac:dyDescent="0.3">
      <c r="A661" s="831" t="s">
        <v>4172</v>
      </c>
      <c r="B661" s="832" t="s">
        <v>3362</v>
      </c>
      <c r="C661" s="832" t="s">
        <v>3379</v>
      </c>
      <c r="D661" s="832" t="s">
        <v>3414</v>
      </c>
      <c r="E661" s="832" t="s">
        <v>3415</v>
      </c>
      <c r="F661" s="849">
        <v>3</v>
      </c>
      <c r="G661" s="849">
        <v>753</v>
      </c>
      <c r="H661" s="849"/>
      <c r="I661" s="849">
        <v>251</v>
      </c>
      <c r="J661" s="849"/>
      <c r="K661" s="849"/>
      <c r="L661" s="849"/>
      <c r="M661" s="849"/>
      <c r="N661" s="849">
        <v>1</v>
      </c>
      <c r="O661" s="849">
        <v>252</v>
      </c>
      <c r="P661" s="837"/>
      <c r="Q661" s="850">
        <v>252</v>
      </c>
    </row>
    <row r="662" spans="1:17" ht="14.4" customHeight="1" x14ac:dyDescent="0.3">
      <c r="A662" s="831" t="s">
        <v>4172</v>
      </c>
      <c r="B662" s="832" t="s">
        <v>3362</v>
      </c>
      <c r="C662" s="832" t="s">
        <v>3379</v>
      </c>
      <c r="D662" s="832" t="s">
        <v>3414</v>
      </c>
      <c r="E662" s="832" t="s">
        <v>3416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252</v>
      </c>
      <c r="P662" s="837"/>
      <c r="Q662" s="850">
        <v>252</v>
      </c>
    </row>
    <row r="663" spans="1:17" ht="14.4" customHeight="1" x14ac:dyDescent="0.3">
      <c r="A663" s="831" t="s">
        <v>4173</v>
      </c>
      <c r="B663" s="832" t="s">
        <v>3362</v>
      </c>
      <c r="C663" s="832" t="s">
        <v>3379</v>
      </c>
      <c r="D663" s="832" t="s">
        <v>3382</v>
      </c>
      <c r="E663" s="832" t="s">
        <v>3383</v>
      </c>
      <c r="F663" s="849"/>
      <c r="G663" s="849"/>
      <c r="H663" s="849"/>
      <c r="I663" s="849"/>
      <c r="J663" s="849">
        <v>1</v>
      </c>
      <c r="K663" s="849">
        <v>37</v>
      </c>
      <c r="L663" s="849">
        <v>1</v>
      </c>
      <c r="M663" s="849">
        <v>37</v>
      </c>
      <c r="N663" s="849"/>
      <c r="O663" s="849"/>
      <c r="P663" s="837"/>
      <c r="Q663" s="850"/>
    </row>
    <row r="664" spans="1:17" ht="14.4" customHeight="1" x14ac:dyDescent="0.3">
      <c r="A664" s="831" t="s">
        <v>4173</v>
      </c>
      <c r="B664" s="832" t="s">
        <v>3362</v>
      </c>
      <c r="C664" s="832" t="s">
        <v>3379</v>
      </c>
      <c r="D664" s="832" t="s">
        <v>3382</v>
      </c>
      <c r="E664" s="832" t="s">
        <v>3384</v>
      </c>
      <c r="F664" s="849">
        <v>1</v>
      </c>
      <c r="G664" s="849">
        <v>37</v>
      </c>
      <c r="H664" s="849"/>
      <c r="I664" s="849">
        <v>37</v>
      </c>
      <c r="J664" s="849"/>
      <c r="K664" s="849"/>
      <c r="L664" s="849"/>
      <c r="M664" s="849"/>
      <c r="N664" s="849">
        <v>2</v>
      </c>
      <c r="O664" s="849">
        <v>74</v>
      </c>
      <c r="P664" s="837"/>
      <c r="Q664" s="850">
        <v>37</v>
      </c>
    </row>
    <row r="665" spans="1:17" ht="14.4" customHeight="1" x14ac:dyDescent="0.3">
      <c r="A665" s="831" t="s">
        <v>4173</v>
      </c>
      <c r="B665" s="832" t="s">
        <v>3362</v>
      </c>
      <c r="C665" s="832" t="s">
        <v>3379</v>
      </c>
      <c r="D665" s="832" t="s">
        <v>3397</v>
      </c>
      <c r="E665" s="832" t="s">
        <v>3398</v>
      </c>
      <c r="F665" s="849">
        <v>6</v>
      </c>
      <c r="G665" s="849">
        <v>756</v>
      </c>
      <c r="H665" s="849">
        <v>6</v>
      </c>
      <c r="I665" s="849">
        <v>126</v>
      </c>
      <c r="J665" s="849">
        <v>1</v>
      </c>
      <c r="K665" s="849">
        <v>126</v>
      </c>
      <c r="L665" s="849">
        <v>1</v>
      </c>
      <c r="M665" s="849">
        <v>126</v>
      </c>
      <c r="N665" s="849">
        <v>3</v>
      </c>
      <c r="O665" s="849">
        <v>381</v>
      </c>
      <c r="P665" s="837">
        <v>3.0238095238095237</v>
      </c>
      <c r="Q665" s="850">
        <v>127</v>
      </c>
    </row>
    <row r="666" spans="1:17" ht="14.4" customHeight="1" x14ac:dyDescent="0.3">
      <c r="A666" s="831" t="s">
        <v>4173</v>
      </c>
      <c r="B666" s="832" t="s">
        <v>3362</v>
      </c>
      <c r="C666" s="832" t="s">
        <v>3379</v>
      </c>
      <c r="D666" s="832" t="s">
        <v>3397</v>
      </c>
      <c r="E666" s="832" t="s">
        <v>3399</v>
      </c>
      <c r="F666" s="849">
        <v>2</v>
      </c>
      <c r="G666" s="849">
        <v>252</v>
      </c>
      <c r="H666" s="849">
        <v>2</v>
      </c>
      <c r="I666" s="849">
        <v>126</v>
      </c>
      <c r="J666" s="849">
        <v>1</v>
      </c>
      <c r="K666" s="849">
        <v>126</v>
      </c>
      <c r="L666" s="849">
        <v>1</v>
      </c>
      <c r="M666" s="849">
        <v>126</v>
      </c>
      <c r="N666" s="849">
        <v>6</v>
      </c>
      <c r="O666" s="849">
        <v>762</v>
      </c>
      <c r="P666" s="837">
        <v>6.0476190476190474</v>
      </c>
      <c r="Q666" s="850">
        <v>127</v>
      </c>
    </row>
    <row r="667" spans="1:17" ht="14.4" customHeight="1" x14ac:dyDescent="0.3">
      <c r="A667" s="831" t="s">
        <v>4173</v>
      </c>
      <c r="B667" s="832" t="s">
        <v>3362</v>
      </c>
      <c r="C667" s="832" t="s">
        <v>3379</v>
      </c>
      <c r="D667" s="832" t="s">
        <v>3411</v>
      </c>
      <c r="E667" s="832" t="s">
        <v>3412</v>
      </c>
      <c r="F667" s="849">
        <v>2</v>
      </c>
      <c r="G667" s="849">
        <v>66.66</v>
      </c>
      <c r="H667" s="849"/>
      <c r="I667" s="849">
        <v>33.33</v>
      </c>
      <c r="J667" s="849"/>
      <c r="K667" s="849"/>
      <c r="L667" s="849"/>
      <c r="M667" s="849"/>
      <c r="N667" s="849">
        <v>3</v>
      </c>
      <c r="O667" s="849">
        <v>100</v>
      </c>
      <c r="P667" s="837"/>
      <c r="Q667" s="850">
        <v>33.333333333333336</v>
      </c>
    </row>
    <row r="668" spans="1:17" ht="14.4" customHeight="1" x14ac:dyDescent="0.3">
      <c r="A668" s="831" t="s">
        <v>4173</v>
      </c>
      <c r="B668" s="832" t="s">
        <v>3362</v>
      </c>
      <c r="C668" s="832" t="s">
        <v>3379</v>
      </c>
      <c r="D668" s="832" t="s">
        <v>3411</v>
      </c>
      <c r="E668" s="832" t="s">
        <v>3413</v>
      </c>
      <c r="F668" s="849">
        <v>0</v>
      </c>
      <c r="G668" s="849">
        <v>0</v>
      </c>
      <c r="H668" s="849">
        <v>0</v>
      </c>
      <c r="I668" s="849"/>
      <c r="J668" s="849">
        <v>3</v>
      </c>
      <c r="K668" s="849">
        <v>99.99</v>
      </c>
      <c r="L668" s="849">
        <v>1</v>
      </c>
      <c r="M668" s="849">
        <v>33.33</v>
      </c>
      <c r="N668" s="849">
        <v>2</v>
      </c>
      <c r="O668" s="849">
        <v>66.66</v>
      </c>
      <c r="P668" s="837">
        <v>0.66666666666666663</v>
      </c>
      <c r="Q668" s="850">
        <v>33.33</v>
      </c>
    </row>
    <row r="669" spans="1:17" ht="14.4" customHeight="1" x14ac:dyDescent="0.3">
      <c r="A669" s="831" t="s">
        <v>4173</v>
      </c>
      <c r="B669" s="832" t="s">
        <v>3362</v>
      </c>
      <c r="C669" s="832" t="s">
        <v>3379</v>
      </c>
      <c r="D669" s="832" t="s">
        <v>3414</v>
      </c>
      <c r="E669" s="832" t="s">
        <v>3415</v>
      </c>
      <c r="F669" s="849">
        <v>6</v>
      </c>
      <c r="G669" s="849">
        <v>1506</v>
      </c>
      <c r="H669" s="849">
        <v>1.2</v>
      </c>
      <c r="I669" s="849">
        <v>251</v>
      </c>
      <c r="J669" s="849">
        <v>5</v>
      </c>
      <c r="K669" s="849">
        <v>1255</v>
      </c>
      <c r="L669" s="849">
        <v>1</v>
      </c>
      <c r="M669" s="849">
        <v>251</v>
      </c>
      <c r="N669" s="849">
        <v>3</v>
      </c>
      <c r="O669" s="849">
        <v>756</v>
      </c>
      <c r="P669" s="837">
        <v>0.60239043824701199</v>
      </c>
      <c r="Q669" s="850">
        <v>252</v>
      </c>
    </row>
    <row r="670" spans="1:17" ht="14.4" customHeight="1" x14ac:dyDescent="0.3">
      <c r="A670" s="831" t="s">
        <v>4173</v>
      </c>
      <c r="B670" s="832" t="s">
        <v>3362</v>
      </c>
      <c r="C670" s="832" t="s">
        <v>3379</v>
      </c>
      <c r="D670" s="832" t="s">
        <v>3414</v>
      </c>
      <c r="E670" s="832" t="s">
        <v>3416</v>
      </c>
      <c r="F670" s="849">
        <v>4</v>
      </c>
      <c r="G670" s="849">
        <v>1004</v>
      </c>
      <c r="H670" s="849">
        <v>1.3333333333333333</v>
      </c>
      <c r="I670" s="849">
        <v>251</v>
      </c>
      <c r="J670" s="849">
        <v>3</v>
      </c>
      <c r="K670" s="849">
        <v>753</v>
      </c>
      <c r="L670" s="849">
        <v>1</v>
      </c>
      <c r="M670" s="849">
        <v>251</v>
      </c>
      <c r="N670" s="849">
        <v>8</v>
      </c>
      <c r="O670" s="849">
        <v>2016</v>
      </c>
      <c r="P670" s="837">
        <v>2.6772908366533863</v>
      </c>
      <c r="Q670" s="850">
        <v>252</v>
      </c>
    </row>
    <row r="671" spans="1:17" ht="14.4" customHeight="1" x14ac:dyDescent="0.3">
      <c r="A671" s="831" t="s">
        <v>4173</v>
      </c>
      <c r="B671" s="832" t="s">
        <v>3362</v>
      </c>
      <c r="C671" s="832" t="s">
        <v>3379</v>
      </c>
      <c r="D671" s="832" t="s">
        <v>3438</v>
      </c>
      <c r="E671" s="832" t="s">
        <v>3439</v>
      </c>
      <c r="F671" s="849">
        <v>2</v>
      </c>
      <c r="G671" s="849">
        <v>744</v>
      </c>
      <c r="H671" s="849">
        <v>1.9946380697050938</v>
      </c>
      <c r="I671" s="849">
        <v>372</v>
      </c>
      <c r="J671" s="849">
        <v>1</v>
      </c>
      <c r="K671" s="849">
        <v>373</v>
      </c>
      <c r="L671" s="849">
        <v>1</v>
      </c>
      <c r="M671" s="849">
        <v>373</v>
      </c>
      <c r="N671" s="849">
        <v>2</v>
      </c>
      <c r="O671" s="849">
        <v>748</v>
      </c>
      <c r="P671" s="837">
        <v>2.0053619302949062</v>
      </c>
      <c r="Q671" s="850">
        <v>374</v>
      </c>
    </row>
    <row r="672" spans="1:17" ht="14.4" customHeight="1" thickBot="1" x14ac:dyDescent="0.35">
      <c r="A672" s="839" t="s">
        <v>4173</v>
      </c>
      <c r="B672" s="840" t="s">
        <v>3362</v>
      </c>
      <c r="C672" s="840" t="s">
        <v>3379</v>
      </c>
      <c r="D672" s="840" t="s">
        <v>3438</v>
      </c>
      <c r="E672" s="840" t="s">
        <v>3440</v>
      </c>
      <c r="F672" s="851">
        <v>2</v>
      </c>
      <c r="G672" s="851">
        <v>744</v>
      </c>
      <c r="H672" s="851">
        <v>0.99731903485254692</v>
      </c>
      <c r="I672" s="851">
        <v>372</v>
      </c>
      <c r="J672" s="851">
        <v>2</v>
      </c>
      <c r="K672" s="851">
        <v>746</v>
      </c>
      <c r="L672" s="851">
        <v>1</v>
      </c>
      <c r="M672" s="851">
        <v>373</v>
      </c>
      <c r="N672" s="851"/>
      <c r="O672" s="851"/>
      <c r="P672" s="845"/>
      <c r="Q672" s="85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1184.2270000000001</v>
      </c>
      <c r="C5" s="114">
        <v>1064.2909999999999</v>
      </c>
      <c r="D5" s="114">
        <v>1203.56</v>
      </c>
      <c r="E5" s="424">
        <f>IF(OR(D5=0,B5=0),"",D5/B5)</f>
        <v>1.0163254173397498</v>
      </c>
      <c r="F5" s="129">
        <f>IF(OR(D5=0,C5=0),"",D5/C5)</f>
        <v>1.130856128633992</v>
      </c>
      <c r="G5" s="130">
        <v>356</v>
      </c>
      <c r="H5" s="114">
        <v>342</v>
      </c>
      <c r="I5" s="114">
        <v>355</v>
      </c>
      <c r="J5" s="424">
        <f>IF(OR(I5=0,G5=0),"",I5/G5)</f>
        <v>0.9971910112359551</v>
      </c>
      <c r="K5" s="131">
        <f>IF(OR(I5=0,H5=0),"",I5/H5)</f>
        <v>1.0380116959064327</v>
      </c>
      <c r="L5" s="121"/>
      <c r="M5" s="121"/>
      <c r="N5" s="7">
        <f>D5-C5</f>
        <v>139.26900000000001</v>
      </c>
      <c r="O5" s="8">
        <f>I5-H5</f>
        <v>13</v>
      </c>
      <c r="P5" s="7">
        <f>D5-B5</f>
        <v>19.332999999999856</v>
      </c>
      <c r="Q5" s="8">
        <f>I5-G5</f>
        <v>-1</v>
      </c>
    </row>
    <row r="6" spans="1:17" ht="14.4" hidden="1" customHeight="1" outlineLevel="1" x14ac:dyDescent="0.3">
      <c r="A6" s="441" t="s">
        <v>168</v>
      </c>
      <c r="B6" s="120">
        <v>297.98399999999998</v>
      </c>
      <c r="C6" s="113">
        <v>292.29500000000002</v>
      </c>
      <c r="D6" s="113">
        <v>271.45800000000003</v>
      </c>
      <c r="E6" s="424">
        <f t="shared" ref="E6:E12" si="0">IF(OR(D6=0,B6=0),"",D6/B6)</f>
        <v>0.91098179768041254</v>
      </c>
      <c r="F6" s="129">
        <f t="shared" ref="F6:F12" si="1">IF(OR(D6=0,C6=0),"",D6/C6)</f>
        <v>0.92871243093450118</v>
      </c>
      <c r="G6" s="133">
        <v>83</v>
      </c>
      <c r="H6" s="113">
        <v>88</v>
      </c>
      <c r="I6" s="113">
        <v>75</v>
      </c>
      <c r="J6" s="425">
        <f t="shared" ref="J6:J12" si="2">IF(OR(I6=0,G6=0),"",I6/G6)</f>
        <v>0.90361445783132532</v>
      </c>
      <c r="K6" s="134">
        <f t="shared" ref="K6:K12" si="3">IF(OR(I6=0,H6=0),"",I6/H6)</f>
        <v>0.85227272727272729</v>
      </c>
      <c r="L6" s="121"/>
      <c r="M6" s="121"/>
      <c r="N6" s="5">
        <f t="shared" ref="N6:N13" si="4">D6-C6</f>
        <v>-20.836999999999989</v>
      </c>
      <c r="O6" s="6">
        <f t="shared" ref="O6:O13" si="5">I6-H6</f>
        <v>-13</v>
      </c>
      <c r="P6" s="5">
        <f t="shared" ref="P6:P13" si="6">D6-B6</f>
        <v>-26.525999999999954</v>
      </c>
      <c r="Q6" s="6">
        <f t="shared" ref="Q6:Q13" si="7">I6-G6</f>
        <v>-8</v>
      </c>
    </row>
    <row r="7" spans="1:17" ht="14.4" hidden="1" customHeight="1" outlineLevel="1" x14ac:dyDescent="0.3">
      <c r="A7" s="441" t="s">
        <v>169</v>
      </c>
      <c r="B7" s="120">
        <v>688.44</v>
      </c>
      <c r="C7" s="113">
        <v>747.37599999999998</v>
      </c>
      <c r="D7" s="113">
        <v>725.63</v>
      </c>
      <c r="E7" s="424">
        <f t="shared" si="0"/>
        <v>1.0540206844459938</v>
      </c>
      <c r="F7" s="129">
        <f t="shared" si="1"/>
        <v>0.9709035344993685</v>
      </c>
      <c r="G7" s="133">
        <v>215</v>
      </c>
      <c r="H7" s="113">
        <v>233</v>
      </c>
      <c r="I7" s="113">
        <v>220</v>
      </c>
      <c r="J7" s="425">
        <f t="shared" si="2"/>
        <v>1.0232558139534884</v>
      </c>
      <c r="K7" s="134">
        <f t="shared" si="3"/>
        <v>0.94420600858369097</v>
      </c>
      <c r="L7" s="121"/>
      <c r="M7" s="121"/>
      <c r="N7" s="5">
        <f t="shared" si="4"/>
        <v>-21.745999999999981</v>
      </c>
      <c r="O7" s="6">
        <f t="shared" si="5"/>
        <v>-13</v>
      </c>
      <c r="P7" s="5">
        <f t="shared" si="6"/>
        <v>37.189999999999941</v>
      </c>
      <c r="Q7" s="6">
        <f t="shared" si="7"/>
        <v>5</v>
      </c>
    </row>
    <row r="8" spans="1:17" ht="14.4" hidden="1" customHeight="1" outlineLevel="1" x14ac:dyDescent="0.3">
      <c r="A8" s="441" t="s">
        <v>170</v>
      </c>
      <c r="B8" s="120">
        <v>56.975999999999999</v>
      </c>
      <c r="C8" s="113">
        <v>68.537000000000006</v>
      </c>
      <c r="D8" s="113">
        <v>140.56800000000001</v>
      </c>
      <c r="E8" s="424">
        <f t="shared" si="0"/>
        <v>2.4671440606571191</v>
      </c>
      <c r="F8" s="129">
        <f t="shared" si="1"/>
        <v>2.0509797627558837</v>
      </c>
      <c r="G8" s="133">
        <v>22</v>
      </c>
      <c r="H8" s="113">
        <v>24</v>
      </c>
      <c r="I8" s="113">
        <v>35</v>
      </c>
      <c r="J8" s="425">
        <f t="shared" si="2"/>
        <v>1.5909090909090908</v>
      </c>
      <c r="K8" s="134">
        <f t="shared" si="3"/>
        <v>1.4583333333333333</v>
      </c>
      <c r="L8" s="121"/>
      <c r="M8" s="121"/>
      <c r="N8" s="5">
        <f t="shared" si="4"/>
        <v>72.031000000000006</v>
      </c>
      <c r="O8" s="6">
        <f t="shared" si="5"/>
        <v>11</v>
      </c>
      <c r="P8" s="5">
        <f t="shared" si="6"/>
        <v>83.592000000000013</v>
      </c>
      <c r="Q8" s="6">
        <f t="shared" si="7"/>
        <v>13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297.54300000000001</v>
      </c>
      <c r="C10" s="113">
        <v>338.459</v>
      </c>
      <c r="D10" s="113">
        <v>271.66699999999997</v>
      </c>
      <c r="E10" s="424">
        <f t="shared" si="0"/>
        <v>0.91303441855462897</v>
      </c>
      <c r="F10" s="129">
        <f t="shared" si="1"/>
        <v>0.80265851993889947</v>
      </c>
      <c r="G10" s="133">
        <v>101</v>
      </c>
      <c r="H10" s="113">
        <v>97</v>
      </c>
      <c r="I10" s="113">
        <v>96</v>
      </c>
      <c r="J10" s="425">
        <f t="shared" si="2"/>
        <v>0.95049504950495045</v>
      </c>
      <c r="K10" s="134">
        <f t="shared" si="3"/>
        <v>0.98969072164948457</v>
      </c>
      <c r="L10" s="121"/>
      <c r="M10" s="121"/>
      <c r="N10" s="5">
        <f t="shared" si="4"/>
        <v>-66.79200000000003</v>
      </c>
      <c r="O10" s="6">
        <f t="shared" si="5"/>
        <v>-1</v>
      </c>
      <c r="P10" s="5">
        <f t="shared" si="6"/>
        <v>-25.876000000000033</v>
      </c>
      <c r="Q10" s="6">
        <f t="shared" si="7"/>
        <v>-5</v>
      </c>
    </row>
    <row r="11" spans="1:17" ht="14.4" hidden="1" customHeight="1" outlineLevel="1" x14ac:dyDescent="0.3">
      <c r="A11" s="441" t="s">
        <v>173</v>
      </c>
      <c r="B11" s="120">
        <v>65.846999999999994</v>
      </c>
      <c r="C11" s="113">
        <v>88.37</v>
      </c>
      <c r="D11" s="113">
        <v>61.11</v>
      </c>
      <c r="E11" s="424">
        <f t="shared" si="0"/>
        <v>0.92806050389539396</v>
      </c>
      <c r="F11" s="129">
        <f t="shared" si="1"/>
        <v>0.69152427294330654</v>
      </c>
      <c r="G11" s="133">
        <v>22</v>
      </c>
      <c r="H11" s="113">
        <v>19</v>
      </c>
      <c r="I11" s="113">
        <v>20</v>
      </c>
      <c r="J11" s="425">
        <f t="shared" si="2"/>
        <v>0.90909090909090906</v>
      </c>
      <c r="K11" s="134">
        <f t="shared" si="3"/>
        <v>1.0526315789473684</v>
      </c>
      <c r="L11" s="121"/>
      <c r="M11" s="121"/>
      <c r="N11" s="5">
        <f t="shared" si="4"/>
        <v>-27.260000000000005</v>
      </c>
      <c r="O11" s="6">
        <f t="shared" si="5"/>
        <v>1</v>
      </c>
      <c r="P11" s="5">
        <f t="shared" si="6"/>
        <v>-4.7369999999999948</v>
      </c>
      <c r="Q11" s="6">
        <f t="shared" si="7"/>
        <v>-2</v>
      </c>
    </row>
    <row r="12" spans="1:17" ht="14.4" hidden="1" customHeight="1" outlineLevel="1" thickBot="1" x14ac:dyDescent="0.35">
      <c r="A12" s="442" t="s">
        <v>208</v>
      </c>
      <c r="B12" s="238">
        <v>18.873000000000001</v>
      </c>
      <c r="C12" s="239">
        <v>30.571000000000002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9</v>
      </c>
      <c r="H12" s="239">
        <v>8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-30.571000000000002</v>
      </c>
      <c r="O12" s="244">
        <f t="shared" si="5"/>
        <v>-8</v>
      </c>
      <c r="P12" s="243">
        <f t="shared" si="6"/>
        <v>-18.873000000000001</v>
      </c>
      <c r="Q12" s="244">
        <f t="shared" si="7"/>
        <v>-9</v>
      </c>
    </row>
    <row r="13" spans="1:17" ht="14.4" customHeight="1" collapsed="1" thickBot="1" x14ac:dyDescent="0.35">
      <c r="A13" s="117" t="s">
        <v>3</v>
      </c>
      <c r="B13" s="115">
        <f>SUM(B5:B12)</f>
        <v>2609.8900000000003</v>
      </c>
      <c r="C13" s="116">
        <f>SUM(C5:C12)</f>
        <v>2629.8989999999994</v>
      </c>
      <c r="D13" s="116">
        <f>SUM(D5:D12)</f>
        <v>2673.9930000000004</v>
      </c>
      <c r="E13" s="420">
        <f>IF(OR(D13=0,B13=0),0,D13/B13)</f>
        <v>1.0245615715604872</v>
      </c>
      <c r="F13" s="135">
        <f>IF(OR(D13=0,C13=0),0,D13/C13)</f>
        <v>1.0167664233493381</v>
      </c>
      <c r="G13" s="136">
        <f>SUM(G5:G12)</f>
        <v>808</v>
      </c>
      <c r="H13" s="116">
        <f>SUM(H5:H12)</f>
        <v>811</v>
      </c>
      <c r="I13" s="116">
        <f>SUM(I5:I12)</f>
        <v>801</v>
      </c>
      <c r="J13" s="420">
        <f>IF(OR(I13=0,G13=0),0,I13/G13)</f>
        <v>0.99133663366336633</v>
      </c>
      <c r="K13" s="137">
        <f>IF(OR(I13=0,H13=0),0,I13/H13)</f>
        <v>0.98766954377311955</v>
      </c>
      <c r="L13" s="121"/>
      <c r="M13" s="121"/>
      <c r="N13" s="127">
        <f t="shared" si="4"/>
        <v>44.09400000000096</v>
      </c>
      <c r="O13" s="138">
        <f t="shared" si="5"/>
        <v>-10</v>
      </c>
      <c r="P13" s="127">
        <f t="shared" si="6"/>
        <v>64.103000000000065</v>
      </c>
      <c r="Q13" s="138">
        <f t="shared" si="7"/>
        <v>-7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1184.2270000000001</v>
      </c>
      <c r="C18" s="114">
        <v>1064.2909999999999</v>
      </c>
      <c r="D18" s="114">
        <v>1203.56</v>
      </c>
      <c r="E18" s="424">
        <f>IF(OR(D18=0,B18=0),"",D18/B18)</f>
        <v>1.0163254173397498</v>
      </c>
      <c r="F18" s="129">
        <f>IF(OR(D18=0,C18=0),"",D18/C18)</f>
        <v>1.130856128633992</v>
      </c>
      <c r="G18" s="119">
        <v>356</v>
      </c>
      <c r="H18" s="114">
        <v>342</v>
      </c>
      <c r="I18" s="114">
        <v>355</v>
      </c>
      <c r="J18" s="424">
        <f>IF(OR(I18=0,G18=0),"",I18/G18)</f>
        <v>0.9971910112359551</v>
      </c>
      <c r="K18" s="131">
        <f>IF(OR(I18=0,H18=0),"",I18/H18)</f>
        <v>1.0380116959064327</v>
      </c>
      <c r="L18" s="659">
        <v>0.91871999999999998</v>
      </c>
      <c r="M18" s="660"/>
      <c r="N18" s="145">
        <f t="shared" ref="N18:N26" si="8">D18-C18</f>
        <v>139.26900000000001</v>
      </c>
      <c r="O18" s="146">
        <f t="shared" ref="O18:O26" si="9">I18-H18</f>
        <v>13</v>
      </c>
      <c r="P18" s="145">
        <f t="shared" ref="P18:P26" si="10">D18-B18</f>
        <v>19.332999999999856</v>
      </c>
      <c r="Q18" s="146">
        <f t="shared" ref="Q18:Q26" si="11">I18-G18</f>
        <v>-1</v>
      </c>
    </row>
    <row r="19" spans="1:17" ht="14.4" hidden="1" customHeight="1" outlineLevel="1" x14ac:dyDescent="0.3">
      <c r="A19" s="441" t="s">
        <v>168</v>
      </c>
      <c r="B19" s="120">
        <v>297.98399999999998</v>
      </c>
      <c r="C19" s="113">
        <v>292.29500000000002</v>
      </c>
      <c r="D19" s="113">
        <v>271.45800000000003</v>
      </c>
      <c r="E19" s="425">
        <f t="shared" ref="E19:E25" si="12">IF(OR(D19=0,B19=0),"",D19/B19)</f>
        <v>0.91098179768041254</v>
      </c>
      <c r="F19" s="132">
        <f t="shared" ref="F19:F25" si="13">IF(OR(D19=0,C19=0),"",D19/C19)</f>
        <v>0.92871243093450118</v>
      </c>
      <c r="G19" s="120">
        <v>83</v>
      </c>
      <c r="H19" s="113">
        <v>88</v>
      </c>
      <c r="I19" s="113">
        <v>75</v>
      </c>
      <c r="J19" s="425">
        <f t="shared" ref="J19:J25" si="14">IF(OR(I19=0,G19=0),"",I19/G19)</f>
        <v>0.90361445783132532</v>
      </c>
      <c r="K19" s="134">
        <f t="shared" ref="K19:K25" si="15">IF(OR(I19=0,H19=0),"",I19/H19)</f>
        <v>0.85227272727272729</v>
      </c>
      <c r="L19" s="659">
        <v>0.99456</v>
      </c>
      <c r="M19" s="660"/>
      <c r="N19" s="147">
        <f t="shared" si="8"/>
        <v>-20.836999999999989</v>
      </c>
      <c r="O19" s="148">
        <f t="shared" si="9"/>
        <v>-13</v>
      </c>
      <c r="P19" s="147">
        <f t="shared" si="10"/>
        <v>-26.525999999999954</v>
      </c>
      <c r="Q19" s="148">
        <f t="shared" si="11"/>
        <v>-8</v>
      </c>
    </row>
    <row r="20" spans="1:17" ht="14.4" hidden="1" customHeight="1" outlineLevel="1" x14ac:dyDescent="0.3">
      <c r="A20" s="441" t="s">
        <v>169</v>
      </c>
      <c r="B20" s="120">
        <v>688.44</v>
      </c>
      <c r="C20" s="113">
        <v>747.37599999999998</v>
      </c>
      <c r="D20" s="113">
        <v>725.63</v>
      </c>
      <c r="E20" s="425">
        <f t="shared" si="12"/>
        <v>1.0540206844459938</v>
      </c>
      <c r="F20" s="132">
        <f t="shared" si="13"/>
        <v>0.9709035344993685</v>
      </c>
      <c r="G20" s="120">
        <v>215</v>
      </c>
      <c r="H20" s="113">
        <v>233</v>
      </c>
      <c r="I20" s="113">
        <v>220</v>
      </c>
      <c r="J20" s="425">
        <f t="shared" si="14"/>
        <v>1.0232558139534884</v>
      </c>
      <c r="K20" s="134">
        <f t="shared" si="15"/>
        <v>0.94420600858369097</v>
      </c>
      <c r="L20" s="659">
        <v>0.96671999999999991</v>
      </c>
      <c r="M20" s="660"/>
      <c r="N20" s="147">
        <f t="shared" si="8"/>
        <v>-21.745999999999981</v>
      </c>
      <c r="O20" s="148">
        <f t="shared" si="9"/>
        <v>-13</v>
      </c>
      <c r="P20" s="147">
        <f t="shared" si="10"/>
        <v>37.189999999999941</v>
      </c>
      <c r="Q20" s="148">
        <f t="shared" si="11"/>
        <v>5</v>
      </c>
    </row>
    <row r="21" spans="1:17" ht="14.4" hidden="1" customHeight="1" outlineLevel="1" x14ac:dyDescent="0.3">
      <c r="A21" s="441" t="s">
        <v>170</v>
      </c>
      <c r="B21" s="120">
        <v>56.975999999999999</v>
      </c>
      <c r="C21" s="113">
        <v>68.537000000000006</v>
      </c>
      <c r="D21" s="113">
        <v>140.56800000000001</v>
      </c>
      <c r="E21" s="425">
        <f t="shared" si="12"/>
        <v>2.4671440606571191</v>
      </c>
      <c r="F21" s="132">
        <f t="shared" si="13"/>
        <v>2.0509797627558837</v>
      </c>
      <c r="G21" s="120">
        <v>22</v>
      </c>
      <c r="H21" s="113">
        <v>24</v>
      </c>
      <c r="I21" s="113">
        <v>35</v>
      </c>
      <c r="J21" s="425">
        <f t="shared" si="14"/>
        <v>1.5909090909090908</v>
      </c>
      <c r="K21" s="134">
        <f t="shared" si="15"/>
        <v>1.4583333333333333</v>
      </c>
      <c r="L21" s="659">
        <v>1.11744</v>
      </c>
      <c r="M21" s="660"/>
      <c r="N21" s="147">
        <f t="shared" si="8"/>
        <v>72.031000000000006</v>
      </c>
      <c r="O21" s="148">
        <f t="shared" si="9"/>
        <v>11</v>
      </c>
      <c r="P21" s="147">
        <f t="shared" si="10"/>
        <v>83.592000000000013</v>
      </c>
      <c r="Q21" s="148">
        <f t="shared" si="11"/>
        <v>13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297.54300000000001</v>
      </c>
      <c r="C23" s="113">
        <v>338.459</v>
      </c>
      <c r="D23" s="113">
        <v>271.66699999999997</v>
      </c>
      <c r="E23" s="425">
        <f t="shared" si="12"/>
        <v>0.91303441855462897</v>
      </c>
      <c r="F23" s="132">
        <f t="shared" si="13"/>
        <v>0.80265851993889947</v>
      </c>
      <c r="G23" s="120">
        <v>101</v>
      </c>
      <c r="H23" s="113">
        <v>97</v>
      </c>
      <c r="I23" s="113">
        <v>96</v>
      </c>
      <c r="J23" s="425">
        <f t="shared" si="14"/>
        <v>0.95049504950495045</v>
      </c>
      <c r="K23" s="134">
        <f t="shared" si="15"/>
        <v>0.98969072164948457</v>
      </c>
      <c r="L23" s="659">
        <v>0.98495999999999995</v>
      </c>
      <c r="M23" s="660"/>
      <c r="N23" s="147">
        <f t="shared" si="8"/>
        <v>-66.79200000000003</v>
      </c>
      <c r="O23" s="148">
        <f t="shared" si="9"/>
        <v>-1</v>
      </c>
      <c r="P23" s="147">
        <f t="shared" si="10"/>
        <v>-25.876000000000033</v>
      </c>
      <c r="Q23" s="148">
        <f t="shared" si="11"/>
        <v>-5</v>
      </c>
    </row>
    <row r="24" spans="1:17" ht="14.4" hidden="1" customHeight="1" outlineLevel="1" x14ac:dyDescent="0.3">
      <c r="A24" s="441" t="s">
        <v>173</v>
      </c>
      <c r="B24" s="120">
        <v>65.846999999999994</v>
      </c>
      <c r="C24" s="113">
        <v>88.37</v>
      </c>
      <c r="D24" s="113">
        <v>61.11</v>
      </c>
      <c r="E24" s="425">
        <f t="shared" si="12"/>
        <v>0.92806050389539396</v>
      </c>
      <c r="F24" s="132">
        <f t="shared" si="13"/>
        <v>0.69152427294330654</v>
      </c>
      <c r="G24" s="120">
        <v>22</v>
      </c>
      <c r="H24" s="113">
        <v>19</v>
      </c>
      <c r="I24" s="113">
        <v>20</v>
      </c>
      <c r="J24" s="425">
        <f t="shared" si="14"/>
        <v>0.90909090909090906</v>
      </c>
      <c r="K24" s="134">
        <f t="shared" si="15"/>
        <v>1.0526315789473684</v>
      </c>
      <c r="L24" s="659">
        <v>1.0147199999999998</v>
      </c>
      <c r="M24" s="660"/>
      <c r="N24" s="147">
        <f t="shared" si="8"/>
        <v>-27.260000000000005</v>
      </c>
      <c r="O24" s="148">
        <f t="shared" si="9"/>
        <v>1</v>
      </c>
      <c r="P24" s="147">
        <f t="shared" si="10"/>
        <v>-4.7369999999999948</v>
      </c>
      <c r="Q24" s="148">
        <f t="shared" si="11"/>
        <v>-2</v>
      </c>
    </row>
    <row r="25" spans="1:17" ht="14.4" hidden="1" customHeight="1" outlineLevel="1" thickBot="1" x14ac:dyDescent="0.35">
      <c r="A25" s="442" t="s">
        <v>208</v>
      </c>
      <c r="B25" s="238">
        <v>18.873000000000001</v>
      </c>
      <c r="C25" s="239">
        <v>30.571000000000002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9</v>
      </c>
      <c r="H25" s="239">
        <v>8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-30.571000000000002</v>
      </c>
      <c r="O25" s="246">
        <f t="shared" si="9"/>
        <v>-8</v>
      </c>
      <c r="P25" s="245">
        <f t="shared" si="10"/>
        <v>-18.873000000000001</v>
      </c>
      <c r="Q25" s="246">
        <f t="shared" si="11"/>
        <v>-9</v>
      </c>
    </row>
    <row r="26" spans="1:17" ht="14.4" customHeight="1" collapsed="1" thickBot="1" x14ac:dyDescent="0.35">
      <c r="A26" s="445" t="s">
        <v>3</v>
      </c>
      <c r="B26" s="149">
        <f>SUM(B18:B25)</f>
        <v>2609.8900000000003</v>
      </c>
      <c r="C26" s="150">
        <f>SUM(C18:C25)</f>
        <v>2629.8989999999994</v>
      </c>
      <c r="D26" s="150">
        <f>SUM(D18:D25)</f>
        <v>2673.9930000000004</v>
      </c>
      <c r="E26" s="421">
        <f>IF(OR(D26=0,B26=0),0,D26/B26)</f>
        <v>1.0245615715604872</v>
      </c>
      <c r="F26" s="151">
        <f>IF(OR(D26=0,C26=0),0,D26/C26)</f>
        <v>1.0167664233493381</v>
      </c>
      <c r="G26" s="149">
        <f>SUM(G18:G25)</f>
        <v>808</v>
      </c>
      <c r="H26" s="150">
        <f>SUM(H18:H25)</f>
        <v>811</v>
      </c>
      <c r="I26" s="150">
        <f>SUM(I18:I25)</f>
        <v>801</v>
      </c>
      <c r="J26" s="421">
        <f>IF(OR(I26=0,G26=0),0,I26/G26)</f>
        <v>0.99133663366336633</v>
      </c>
      <c r="K26" s="152">
        <f>IF(OR(I26=0,H26=0),0,I26/H26)</f>
        <v>0.98766954377311955</v>
      </c>
      <c r="L26" s="121"/>
      <c r="M26" s="121"/>
      <c r="N26" s="143">
        <f t="shared" si="8"/>
        <v>44.09400000000096</v>
      </c>
      <c r="O26" s="153">
        <f t="shared" si="9"/>
        <v>-10</v>
      </c>
      <c r="P26" s="143">
        <f t="shared" si="10"/>
        <v>64.103000000000065</v>
      </c>
      <c r="Q26" s="153">
        <f t="shared" si="11"/>
        <v>-7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940</v>
      </c>
      <c r="C33" s="199">
        <v>687</v>
      </c>
      <c r="D33" s="84">
        <f>IF(C33="","",C33-B33)</f>
        <v>-253</v>
      </c>
      <c r="E33" s="85">
        <f>IF(C33="","",C33/B33)</f>
        <v>0.73085106382978726</v>
      </c>
      <c r="F33" s="86">
        <v>63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2119</v>
      </c>
      <c r="C34" s="200">
        <v>1517</v>
      </c>
      <c r="D34" s="87">
        <f t="shared" ref="D34:D45" si="0">IF(C34="","",C34-B34)</f>
        <v>-602</v>
      </c>
      <c r="E34" s="88">
        <f t="shared" ref="E34:E45" si="1">IF(C34="","",C34/B34)</f>
        <v>0.71590372817366688</v>
      </c>
      <c r="F34" s="89">
        <v>104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3194</v>
      </c>
      <c r="C35" s="200">
        <v>2322</v>
      </c>
      <c r="D35" s="87">
        <f t="shared" si="0"/>
        <v>-872</v>
      </c>
      <c r="E35" s="88">
        <f t="shared" si="1"/>
        <v>0.72698810269254854</v>
      </c>
      <c r="F35" s="89">
        <v>212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4259</v>
      </c>
      <c r="C36" s="200">
        <v>3153</v>
      </c>
      <c r="D36" s="87">
        <f t="shared" si="0"/>
        <v>-1106</v>
      </c>
      <c r="E36" s="88">
        <f t="shared" si="1"/>
        <v>0.74031462784691238</v>
      </c>
      <c r="F36" s="89">
        <v>305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5578</v>
      </c>
      <c r="C37" s="200">
        <v>4156</v>
      </c>
      <c r="D37" s="87">
        <f t="shared" si="0"/>
        <v>-1422</v>
      </c>
      <c r="E37" s="88">
        <f t="shared" si="1"/>
        <v>0.74506991753316598</v>
      </c>
      <c r="F37" s="89">
        <v>405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6999</v>
      </c>
      <c r="C38" s="200">
        <v>5210</v>
      </c>
      <c r="D38" s="87">
        <f t="shared" si="0"/>
        <v>-1789</v>
      </c>
      <c r="E38" s="88">
        <f t="shared" si="1"/>
        <v>0.74439205600800118</v>
      </c>
      <c r="F38" s="89">
        <v>501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7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4314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5" t="s">
        <v>4175</v>
      </c>
      <c r="B5" s="946">
        <v>1</v>
      </c>
      <c r="C5" s="947">
        <v>13.87</v>
      </c>
      <c r="D5" s="948">
        <v>15</v>
      </c>
      <c r="E5" s="949"/>
      <c r="F5" s="950"/>
      <c r="G5" s="951"/>
      <c r="H5" s="952"/>
      <c r="I5" s="950"/>
      <c r="J5" s="951"/>
      <c r="K5" s="953">
        <v>13.87</v>
      </c>
      <c r="L5" s="952">
        <v>11</v>
      </c>
      <c r="M5" s="952">
        <v>72</v>
      </c>
      <c r="N5" s="954">
        <v>24</v>
      </c>
      <c r="O5" s="952" t="s">
        <v>4176</v>
      </c>
      <c r="P5" s="955" t="s">
        <v>4177</v>
      </c>
      <c r="Q5" s="956">
        <f>H5-B5</f>
        <v>-1</v>
      </c>
      <c r="R5" s="972">
        <f>I5-C5</f>
        <v>-13.87</v>
      </c>
      <c r="S5" s="956">
        <f>H5-E5</f>
        <v>0</v>
      </c>
      <c r="T5" s="972">
        <f>I5-F5</f>
        <v>0</v>
      </c>
      <c r="U5" s="982" t="s">
        <v>568</v>
      </c>
      <c r="V5" s="983" t="s">
        <v>568</v>
      </c>
      <c r="W5" s="983" t="s">
        <v>568</v>
      </c>
      <c r="X5" s="984" t="s">
        <v>568</v>
      </c>
      <c r="Y5" s="985"/>
    </row>
    <row r="6" spans="1:25" ht="14.4" customHeight="1" x14ac:dyDescent="0.3">
      <c r="A6" s="943" t="s">
        <v>4178</v>
      </c>
      <c r="B6" s="926">
        <v>1</v>
      </c>
      <c r="C6" s="927">
        <v>7.28</v>
      </c>
      <c r="D6" s="928">
        <v>10</v>
      </c>
      <c r="E6" s="924">
        <v>2</v>
      </c>
      <c r="F6" s="910">
        <v>14.74</v>
      </c>
      <c r="G6" s="911">
        <v>7</v>
      </c>
      <c r="H6" s="916">
        <v>1</v>
      </c>
      <c r="I6" s="917">
        <v>7.09</v>
      </c>
      <c r="J6" s="918">
        <v>13</v>
      </c>
      <c r="K6" s="913">
        <v>7.09</v>
      </c>
      <c r="L6" s="912">
        <v>5</v>
      </c>
      <c r="M6" s="912">
        <v>45</v>
      </c>
      <c r="N6" s="914">
        <v>15</v>
      </c>
      <c r="O6" s="912" t="s">
        <v>4176</v>
      </c>
      <c r="P6" s="925" t="s">
        <v>4179</v>
      </c>
      <c r="Q6" s="915">
        <f t="shared" ref="Q6:R69" si="0">H6-B6</f>
        <v>0</v>
      </c>
      <c r="R6" s="973">
        <f t="shared" si="0"/>
        <v>-0.19000000000000039</v>
      </c>
      <c r="S6" s="915">
        <f t="shared" ref="S6:S69" si="1">H6-E6</f>
        <v>-1</v>
      </c>
      <c r="T6" s="973">
        <f t="shared" ref="T6:T69" si="2">I6-F6</f>
        <v>-7.65</v>
      </c>
      <c r="U6" s="980">
        <v>15</v>
      </c>
      <c r="V6" s="926">
        <v>13</v>
      </c>
      <c r="W6" s="926">
        <v>-2</v>
      </c>
      <c r="X6" s="978">
        <v>0.8666666666666667</v>
      </c>
      <c r="Y6" s="976"/>
    </row>
    <row r="7" spans="1:25" ht="14.4" customHeight="1" x14ac:dyDescent="0.3">
      <c r="A7" s="944" t="s">
        <v>4180</v>
      </c>
      <c r="B7" s="930">
        <v>1</v>
      </c>
      <c r="C7" s="931">
        <v>7.77</v>
      </c>
      <c r="D7" s="929">
        <v>9</v>
      </c>
      <c r="E7" s="932"/>
      <c r="F7" s="933"/>
      <c r="G7" s="919"/>
      <c r="H7" s="934">
        <v>2</v>
      </c>
      <c r="I7" s="935">
        <v>15.58</v>
      </c>
      <c r="J7" s="920">
        <v>9.5</v>
      </c>
      <c r="K7" s="936">
        <v>7.77</v>
      </c>
      <c r="L7" s="937">
        <v>5</v>
      </c>
      <c r="M7" s="937">
        <v>45</v>
      </c>
      <c r="N7" s="938">
        <v>15</v>
      </c>
      <c r="O7" s="937" t="s">
        <v>4176</v>
      </c>
      <c r="P7" s="939" t="s">
        <v>4181</v>
      </c>
      <c r="Q7" s="940">
        <f t="shared" si="0"/>
        <v>1</v>
      </c>
      <c r="R7" s="974">
        <f t="shared" si="0"/>
        <v>7.8100000000000005</v>
      </c>
      <c r="S7" s="940">
        <f t="shared" si="1"/>
        <v>2</v>
      </c>
      <c r="T7" s="974">
        <f t="shared" si="2"/>
        <v>15.58</v>
      </c>
      <c r="U7" s="981">
        <v>30</v>
      </c>
      <c r="V7" s="930">
        <v>19</v>
      </c>
      <c r="W7" s="930">
        <v>-11</v>
      </c>
      <c r="X7" s="979">
        <v>0.6333333333333333</v>
      </c>
      <c r="Y7" s="977"/>
    </row>
    <row r="8" spans="1:25" ht="14.4" customHeight="1" x14ac:dyDescent="0.3">
      <c r="A8" s="943" t="s">
        <v>4182</v>
      </c>
      <c r="B8" s="926"/>
      <c r="C8" s="927"/>
      <c r="D8" s="928"/>
      <c r="E8" s="924"/>
      <c r="F8" s="910"/>
      <c r="G8" s="911"/>
      <c r="H8" s="916">
        <v>1</v>
      </c>
      <c r="I8" s="917">
        <v>20.05</v>
      </c>
      <c r="J8" s="918">
        <v>14</v>
      </c>
      <c r="K8" s="913">
        <v>20.05</v>
      </c>
      <c r="L8" s="912">
        <v>11</v>
      </c>
      <c r="M8" s="912">
        <v>90</v>
      </c>
      <c r="N8" s="914">
        <v>30</v>
      </c>
      <c r="O8" s="912" t="s">
        <v>4176</v>
      </c>
      <c r="P8" s="925" t="s">
        <v>4183</v>
      </c>
      <c r="Q8" s="915">
        <f t="shared" si="0"/>
        <v>1</v>
      </c>
      <c r="R8" s="973">
        <f t="shared" si="0"/>
        <v>20.05</v>
      </c>
      <c r="S8" s="915">
        <f t="shared" si="1"/>
        <v>1</v>
      </c>
      <c r="T8" s="973">
        <f t="shared" si="2"/>
        <v>20.05</v>
      </c>
      <c r="U8" s="980">
        <v>30</v>
      </c>
      <c r="V8" s="926">
        <v>14</v>
      </c>
      <c r="W8" s="926">
        <v>-16</v>
      </c>
      <c r="X8" s="978">
        <v>0.46666666666666667</v>
      </c>
      <c r="Y8" s="976"/>
    </row>
    <row r="9" spans="1:25" ht="14.4" customHeight="1" x14ac:dyDescent="0.3">
      <c r="A9" s="944" t="s">
        <v>4184</v>
      </c>
      <c r="B9" s="930">
        <v>1</v>
      </c>
      <c r="C9" s="931">
        <v>25.08</v>
      </c>
      <c r="D9" s="929">
        <v>25</v>
      </c>
      <c r="E9" s="932">
        <v>1</v>
      </c>
      <c r="F9" s="933">
        <v>20.34</v>
      </c>
      <c r="G9" s="919">
        <v>26</v>
      </c>
      <c r="H9" s="934">
        <v>1</v>
      </c>
      <c r="I9" s="935">
        <v>36.25</v>
      </c>
      <c r="J9" s="920">
        <v>29</v>
      </c>
      <c r="K9" s="936">
        <v>20.34</v>
      </c>
      <c r="L9" s="937">
        <v>11</v>
      </c>
      <c r="M9" s="937">
        <v>87</v>
      </c>
      <c r="N9" s="938">
        <v>29</v>
      </c>
      <c r="O9" s="937" t="s">
        <v>4176</v>
      </c>
      <c r="P9" s="939" t="s">
        <v>4183</v>
      </c>
      <c r="Q9" s="940">
        <f t="shared" si="0"/>
        <v>0</v>
      </c>
      <c r="R9" s="974">
        <f t="shared" si="0"/>
        <v>11.170000000000002</v>
      </c>
      <c r="S9" s="940">
        <f t="shared" si="1"/>
        <v>0</v>
      </c>
      <c r="T9" s="974">
        <f t="shared" si="2"/>
        <v>15.91</v>
      </c>
      <c r="U9" s="981">
        <v>29</v>
      </c>
      <c r="V9" s="930">
        <v>29</v>
      </c>
      <c r="W9" s="930">
        <v>0</v>
      </c>
      <c r="X9" s="979">
        <v>1</v>
      </c>
      <c r="Y9" s="977"/>
    </row>
    <row r="10" spans="1:25" ht="14.4" customHeight="1" x14ac:dyDescent="0.3">
      <c r="A10" s="943" t="s">
        <v>4185</v>
      </c>
      <c r="B10" s="907">
        <v>7</v>
      </c>
      <c r="C10" s="908">
        <v>86.63</v>
      </c>
      <c r="D10" s="909">
        <v>7.7</v>
      </c>
      <c r="E10" s="924">
        <v>7</v>
      </c>
      <c r="F10" s="910">
        <v>93.24</v>
      </c>
      <c r="G10" s="911">
        <v>9.6999999999999993</v>
      </c>
      <c r="H10" s="912">
        <v>6</v>
      </c>
      <c r="I10" s="910">
        <v>74.260000000000005</v>
      </c>
      <c r="J10" s="911">
        <v>10.3</v>
      </c>
      <c r="K10" s="913">
        <v>12.38</v>
      </c>
      <c r="L10" s="912">
        <v>5</v>
      </c>
      <c r="M10" s="912">
        <v>60</v>
      </c>
      <c r="N10" s="914">
        <v>20</v>
      </c>
      <c r="O10" s="912" t="s">
        <v>4176</v>
      </c>
      <c r="P10" s="925" t="s">
        <v>4186</v>
      </c>
      <c r="Q10" s="915">
        <f t="shared" si="0"/>
        <v>-1</v>
      </c>
      <c r="R10" s="973">
        <f t="shared" si="0"/>
        <v>-12.36999999999999</v>
      </c>
      <c r="S10" s="915">
        <f t="shared" si="1"/>
        <v>-1</v>
      </c>
      <c r="T10" s="973">
        <f t="shared" si="2"/>
        <v>-18.97999999999999</v>
      </c>
      <c r="U10" s="980">
        <v>120</v>
      </c>
      <c r="V10" s="926">
        <v>61.800000000000004</v>
      </c>
      <c r="W10" s="926">
        <v>-58.199999999999996</v>
      </c>
      <c r="X10" s="978">
        <v>0.51500000000000001</v>
      </c>
      <c r="Y10" s="976"/>
    </row>
    <row r="11" spans="1:25" ht="14.4" customHeight="1" x14ac:dyDescent="0.3">
      <c r="A11" s="944" t="s">
        <v>4187</v>
      </c>
      <c r="B11" s="941"/>
      <c r="C11" s="942"/>
      <c r="D11" s="921"/>
      <c r="E11" s="932">
        <v>1</v>
      </c>
      <c r="F11" s="933">
        <v>12.38</v>
      </c>
      <c r="G11" s="919">
        <v>9</v>
      </c>
      <c r="H11" s="937">
        <v>4</v>
      </c>
      <c r="I11" s="933">
        <v>54.53</v>
      </c>
      <c r="J11" s="919">
        <v>13.3</v>
      </c>
      <c r="K11" s="936">
        <v>12.38</v>
      </c>
      <c r="L11" s="937">
        <v>5</v>
      </c>
      <c r="M11" s="937">
        <v>60</v>
      </c>
      <c r="N11" s="938">
        <v>20</v>
      </c>
      <c r="O11" s="937" t="s">
        <v>4176</v>
      </c>
      <c r="P11" s="939" t="s">
        <v>4186</v>
      </c>
      <c r="Q11" s="940">
        <f t="shared" si="0"/>
        <v>4</v>
      </c>
      <c r="R11" s="974">
        <f t="shared" si="0"/>
        <v>54.53</v>
      </c>
      <c r="S11" s="940">
        <f t="shared" si="1"/>
        <v>3</v>
      </c>
      <c r="T11" s="974">
        <f t="shared" si="2"/>
        <v>42.15</v>
      </c>
      <c r="U11" s="981">
        <v>80</v>
      </c>
      <c r="V11" s="930">
        <v>53.2</v>
      </c>
      <c r="W11" s="930">
        <v>-26.799999999999997</v>
      </c>
      <c r="X11" s="979">
        <v>0.66500000000000004</v>
      </c>
      <c r="Y11" s="977">
        <v>2</v>
      </c>
    </row>
    <row r="12" spans="1:25" ht="14.4" customHeight="1" x14ac:dyDescent="0.3">
      <c r="A12" s="944" t="s">
        <v>4188</v>
      </c>
      <c r="B12" s="941">
        <v>15</v>
      </c>
      <c r="C12" s="942">
        <v>190.35</v>
      </c>
      <c r="D12" s="921">
        <v>18.3</v>
      </c>
      <c r="E12" s="932">
        <v>11</v>
      </c>
      <c r="F12" s="933">
        <v>139.13</v>
      </c>
      <c r="G12" s="919">
        <v>16.7</v>
      </c>
      <c r="H12" s="937">
        <v>7</v>
      </c>
      <c r="I12" s="933">
        <v>89.3</v>
      </c>
      <c r="J12" s="919">
        <v>12</v>
      </c>
      <c r="K12" s="936">
        <v>12.65</v>
      </c>
      <c r="L12" s="937">
        <v>5</v>
      </c>
      <c r="M12" s="937">
        <v>60</v>
      </c>
      <c r="N12" s="938">
        <v>20</v>
      </c>
      <c r="O12" s="937" t="s">
        <v>4176</v>
      </c>
      <c r="P12" s="939" t="s">
        <v>4186</v>
      </c>
      <c r="Q12" s="940">
        <f t="shared" si="0"/>
        <v>-8</v>
      </c>
      <c r="R12" s="974">
        <f t="shared" si="0"/>
        <v>-101.05</v>
      </c>
      <c r="S12" s="940">
        <f t="shared" si="1"/>
        <v>-4</v>
      </c>
      <c r="T12" s="974">
        <f t="shared" si="2"/>
        <v>-49.83</v>
      </c>
      <c r="U12" s="981">
        <v>140</v>
      </c>
      <c r="V12" s="930">
        <v>84</v>
      </c>
      <c r="W12" s="930">
        <v>-56</v>
      </c>
      <c r="X12" s="979">
        <v>0.6</v>
      </c>
      <c r="Y12" s="977"/>
    </row>
    <row r="13" spans="1:25" ht="14.4" customHeight="1" x14ac:dyDescent="0.3">
      <c r="A13" s="943" t="s">
        <v>4189</v>
      </c>
      <c r="B13" s="926"/>
      <c r="C13" s="927"/>
      <c r="D13" s="928"/>
      <c r="E13" s="916">
        <v>1</v>
      </c>
      <c r="F13" s="917">
        <v>28.86</v>
      </c>
      <c r="G13" s="918">
        <v>55</v>
      </c>
      <c r="H13" s="912"/>
      <c r="I13" s="910"/>
      <c r="J13" s="911"/>
      <c r="K13" s="913">
        <v>25.48</v>
      </c>
      <c r="L13" s="912">
        <v>4</v>
      </c>
      <c r="M13" s="912">
        <v>39</v>
      </c>
      <c r="N13" s="914">
        <v>13</v>
      </c>
      <c r="O13" s="912" t="s">
        <v>4176</v>
      </c>
      <c r="P13" s="925" t="s">
        <v>4190</v>
      </c>
      <c r="Q13" s="915">
        <f t="shared" si="0"/>
        <v>0</v>
      </c>
      <c r="R13" s="973">
        <f t="shared" si="0"/>
        <v>0</v>
      </c>
      <c r="S13" s="915">
        <f t="shared" si="1"/>
        <v>-1</v>
      </c>
      <c r="T13" s="973">
        <f t="shared" si="2"/>
        <v>-28.86</v>
      </c>
      <c r="U13" s="980" t="s">
        <v>568</v>
      </c>
      <c r="V13" s="926" t="s">
        <v>568</v>
      </c>
      <c r="W13" s="926" t="s">
        <v>568</v>
      </c>
      <c r="X13" s="978" t="s">
        <v>568</v>
      </c>
      <c r="Y13" s="976"/>
    </row>
    <row r="14" spans="1:25" ht="14.4" customHeight="1" x14ac:dyDescent="0.3">
      <c r="A14" s="943" t="s">
        <v>4191</v>
      </c>
      <c r="B14" s="926">
        <v>4</v>
      </c>
      <c r="C14" s="927">
        <v>27.19</v>
      </c>
      <c r="D14" s="928">
        <v>8.8000000000000007</v>
      </c>
      <c r="E14" s="924">
        <v>8</v>
      </c>
      <c r="F14" s="910">
        <v>70.66</v>
      </c>
      <c r="G14" s="911">
        <v>6.9</v>
      </c>
      <c r="H14" s="916">
        <v>10</v>
      </c>
      <c r="I14" s="917">
        <v>81.489999999999995</v>
      </c>
      <c r="J14" s="918">
        <v>4.8</v>
      </c>
      <c r="K14" s="913">
        <v>11.34</v>
      </c>
      <c r="L14" s="912">
        <v>3</v>
      </c>
      <c r="M14" s="912">
        <v>27</v>
      </c>
      <c r="N14" s="914">
        <v>9</v>
      </c>
      <c r="O14" s="912" t="s">
        <v>4176</v>
      </c>
      <c r="P14" s="925" t="s">
        <v>4192</v>
      </c>
      <c r="Q14" s="915">
        <f t="shared" si="0"/>
        <v>6</v>
      </c>
      <c r="R14" s="973">
        <f t="shared" si="0"/>
        <v>54.3</v>
      </c>
      <c r="S14" s="915">
        <f t="shared" si="1"/>
        <v>2</v>
      </c>
      <c r="T14" s="973">
        <f t="shared" si="2"/>
        <v>10.829999999999998</v>
      </c>
      <c r="U14" s="980">
        <v>90</v>
      </c>
      <c r="V14" s="926">
        <v>48</v>
      </c>
      <c r="W14" s="926">
        <v>-42</v>
      </c>
      <c r="X14" s="978">
        <v>0.53333333333333333</v>
      </c>
      <c r="Y14" s="976"/>
    </row>
    <row r="15" spans="1:25" ht="14.4" customHeight="1" x14ac:dyDescent="0.3">
      <c r="A15" s="943" t="s">
        <v>4193</v>
      </c>
      <c r="B15" s="926">
        <v>166</v>
      </c>
      <c r="C15" s="927">
        <v>573.88</v>
      </c>
      <c r="D15" s="928">
        <v>7.4</v>
      </c>
      <c r="E15" s="916">
        <v>185</v>
      </c>
      <c r="F15" s="917">
        <v>656.84</v>
      </c>
      <c r="G15" s="918">
        <v>7</v>
      </c>
      <c r="H15" s="912">
        <v>161</v>
      </c>
      <c r="I15" s="910">
        <v>563.5</v>
      </c>
      <c r="J15" s="911">
        <v>7.7</v>
      </c>
      <c r="K15" s="913">
        <v>3.29</v>
      </c>
      <c r="L15" s="912">
        <v>3</v>
      </c>
      <c r="M15" s="912">
        <v>30</v>
      </c>
      <c r="N15" s="914">
        <v>10</v>
      </c>
      <c r="O15" s="912" t="s">
        <v>4176</v>
      </c>
      <c r="P15" s="925" t="s">
        <v>4194</v>
      </c>
      <c r="Q15" s="915">
        <f t="shared" si="0"/>
        <v>-5</v>
      </c>
      <c r="R15" s="973">
        <f t="shared" si="0"/>
        <v>-10.379999999999995</v>
      </c>
      <c r="S15" s="915">
        <f t="shared" si="1"/>
        <v>-24</v>
      </c>
      <c r="T15" s="973">
        <f t="shared" si="2"/>
        <v>-93.340000000000032</v>
      </c>
      <c r="U15" s="980">
        <v>1610</v>
      </c>
      <c r="V15" s="926">
        <v>1239.7</v>
      </c>
      <c r="W15" s="926">
        <v>-370.29999999999995</v>
      </c>
      <c r="X15" s="978">
        <v>0.77</v>
      </c>
      <c r="Y15" s="976">
        <v>153</v>
      </c>
    </row>
    <row r="16" spans="1:25" ht="14.4" customHeight="1" x14ac:dyDescent="0.3">
      <c r="A16" s="944" t="s">
        <v>4195</v>
      </c>
      <c r="B16" s="930">
        <v>8</v>
      </c>
      <c r="C16" s="931">
        <v>30.88</v>
      </c>
      <c r="D16" s="929">
        <v>8.9</v>
      </c>
      <c r="E16" s="934">
        <v>4</v>
      </c>
      <c r="F16" s="935">
        <v>17.37</v>
      </c>
      <c r="G16" s="920">
        <v>8.3000000000000007</v>
      </c>
      <c r="H16" s="937">
        <v>10</v>
      </c>
      <c r="I16" s="933">
        <v>47.09</v>
      </c>
      <c r="J16" s="919">
        <v>5.7</v>
      </c>
      <c r="K16" s="936">
        <v>4.5999999999999996</v>
      </c>
      <c r="L16" s="937">
        <v>4</v>
      </c>
      <c r="M16" s="937">
        <v>39</v>
      </c>
      <c r="N16" s="938">
        <v>13</v>
      </c>
      <c r="O16" s="937" t="s">
        <v>4176</v>
      </c>
      <c r="P16" s="939" t="s">
        <v>4196</v>
      </c>
      <c r="Q16" s="940">
        <f t="shared" si="0"/>
        <v>2</v>
      </c>
      <c r="R16" s="974">
        <f t="shared" si="0"/>
        <v>16.210000000000004</v>
      </c>
      <c r="S16" s="940">
        <f t="shared" si="1"/>
        <v>6</v>
      </c>
      <c r="T16" s="974">
        <f t="shared" si="2"/>
        <v>29.720000000000002</v>
      </c>
      <c r="U16" s="981">
        <v>130</v>
      </c>
      <c r="V16" s="930">
        <v>57</v>
      </c>
      <c r="W16" s="930">
        <v>-73</v>
      </c>
      <c r="X16" s="979">
        <v>0.43846153846153846</v>
      </c>
      <c r="Y16" s="977">
        <v>1</v>
      </c>
    </row>
    <row r="17" spans="1:25" ht="14.4" customHeight="1" x14ac:dyDescent="0.3">
      <c r="A17" s="944" t="s">
        <v>4197</v>
      </c>
      <c r="B17" s="930">
        <v>6</v>
      </c>
      <c r="C17" s="931">
        <v>34.22</v>
      </c>
      <c r="D17" s="929">
        <v>11</v>
      </c>
      <c r="E17" s="934">
        <v>5</v>
      </c>
      <c r="F17" s="935">
        <v>34.6</v>
      </c>
      <c r="G17" s="920">
        <v>20.8</v>
      </c>
      <c r="H17" s="937">
        <v>7</v>
      </c>
      <c r="I17" s="933">
        <v>43.04</v>
      </c>
      <c r="J17" s="922">
        <v>17.600000000000001</v>
      </c>
      <c r="K17" s="936">
        <v>6.5</v>
      </c>
      <c r="L17" s="937">
        <v>4</v>
      </c>
      <c r="M17" s="937">
        <v>39</v>
      </c>
      <c r="N17" s="938">
        <v>13</v>
      </c>
      <c r="O17" s="937" t="s">
        <v>4176</v>
      </c>
      <c r="P17" s="939" t="s">
        <v>4198</v>
      </c>
      <c r="Q17" s="940">
        <f t="shared" si="0"/>
        <v>1</v>
      </c>
      <c r="R17" s="974">
        <f t="shared" si="0"/>
        <v>8.82</v>
      </c>
      <c r="S17" s="940">
        <f t="shared" si="1"/>
        <v>2</v>
      </c>
      <c r="T17" s="974">
        <f t="shared" si="2"/>
        <v>8.4399999999999977</v>
      </c>
      <c r="U17" s="981">
        <v>91</v>
      </c>
      <c r="V17" s="930">
        <v>123.20000000000002</v>
      </c>
      <c r="W17" s="930">
        <v>32.200000000000017</v>
      </c>
      <c r="X17" s="979">
        <v>1.3538461538461541</v>
      </c>
      <c r="Y17" s="977">
        <v>55</v>
      </c>
    </row>
    <row r="18" spans="1:25" ht="14.4" customHeight="1" x14ac:dyDescent="0.3">
      <c r="A18" s="943" t="s">
        <v>4199</v>
      </c>
      <c r="B18" s="926">
        <v>9</v>
      </c>
      <c r="C18" s="927">
        <v>22.12</v>
      </c>
      <c r="D18" s="928">
        <v>7.1</v>
      </c>
      <c r="E18" s="916">
        <v>10</v>
      </c>
      <c r="F18" s="917">
        <v>25.45</v>
      </c>
      <c r="G18" s="918">
        <v>6.9</v>
      </c>
      <c r="H18" s="912">
        <v>1</v>
      </c>
      <c r="I18" s="910">
        <v>2.46</v>
      </c>
      <c r="J18" s="911">
        <v>4</v>
      </c>
      <c r="K18" s="913">
        <v>2.46</v>
      </c>
      <c r="L18" s="912">
        <v>3</v>
      </c>
      <c r="M18" s="912">
        <v>27</v>
      </c>
      <c r="N18" s="914">
        <v>9</v>
      </c>
      <c r="O18" s="912" t="s">
        <v>4176</v>
      </c>
      <c r="P18" s="925" t="s">
        <v>4200</v>
      </c>
      <c r="Q18" s="915">
        <f t="shared" si="0"/>
        <v>-8</v>
      </c>
      <c r="R18" s="973">
        <f t="shared" si="0"/>
        <v>-19.66</v>
      </c>
      <c r="S18" s="915">
        <f t="shared" si="1"/>
        <v>-9</v>
      </c>
      <c r="T18" s="973">
        <f t="shared" si="2"/>
        <v>-22.99</v>
      </c>
      <c r="U18" s="980">
        <v>9</v>
      </c>
      <c r="V18" s="926">
        <v>4</v>
      </c>
      <c r="W18" s="926">
        <v>-5</v>
      </c>
      <c r="X18" s="978">
        <v>0.44444444444444442</v>
      </c>
      <c r="Y18" s="976"/>
    </row>
    <row r="19" spans="1:25" ht="14.4" customHeight="1" x14ac:dyDescent="0.3">
      <c r="A19" s="944" t="s">
        <v>4201</v>
      </c>
      <c r="B19" s="930">
        <v>1</v>
      </c>
      <c r="C19" s="931">
        <v>3.22</v>
      </c>
      <c r="D19" s="929">
        <v>7</v>
      </c>
      <c r="E19" s="934">
        <v>1</v>
      </c>
      <c r="F19" s="935">
        <v>7.35</v>
      </c>
      <c r="G19" s="920">
        <v>37</v>
      </c>
      <c r="H19" s="937">
        <v>1</v>
      </c>
      <c r="I19" s="933">
        <v>3.24</v>
      </c>
      <c r="J19" s="919">
        <v>4</v>
      </c>
      <c r="K19" s="936">
        <v>3.22</v>
      </c>
      <c r="L19" s="937">
        <v>4</v>
      </c>
      <c r="M19" s="937">
        <v>33</v>
      </c>
      <c r="N19" s="938">
        <v>11</v>
      </c>
      <c r="O19" s="937" t="s">
        <v>4176</v>
      </c>
      <c r="P19" s="939" t="s">
        <v>4202</v>
      </c>
      <c r="Q19" s="940">
        <f t="shared" si="0"/>
        <v>0</v>
      </c>
      <c r="R19" s="974">
        <f t="shared" si="0"/>
        <v>2.0000000000000018E-2</v>
      </c>
      <c r="S19" s="940">
        <f t="shared" si="1"/>
        <v>0</v>
      </c>
      <c r="T19" s="974">
        <f t="shared" si="2"/>
        <v>-4.1099999999999994</v>
      </c>
      <c r="U19" s="981">
        <v>11</v>
      </c>
      <c r="V19" s="930">
        <v>4</v>
      </c>
      <c r="W19" s="930">
        <v>-7</v>
      </c>
      <c r="X19" s="979">
        <v>0.36363636363636365</v>
      </c>
      <c r="Y19" s="977"/>
    </row>
    <row r="20" spans="1:25" ht="14.4" customHeight="1" x14ac:dyDescent="0.3">
      <c r="A20" s="944" t="s">
        <v>4203</v>
      </c>
      <c r="B20" s="930">
        <v>1</v>
      </c>
      <c r="C20" s="931">
        <v>5.46</v>
      </c>
      <c r="D20" s="929">
        <v>6</v>
      </c>
      <c r="E20" s="934"/>
      <c r="F20" s="935"/>
      <c r="G20" s="920"/>
      <c r="H20" s="937"/>
      <c r="I20" s="933"/>
      <c r="J20" s="919"/>
      <c r="K20" s="936">
        <v>5.46</v>
      </c>
      <c r="L20" s="937">
        <v>5</v>
      </c>
      <c r="M20" s="937">
        <v>42</v>
      </c>
      <c r="N20" s="938">
        <v>14</v>
      </c>
      <c r="O20" s="937" t="s">
        <v>4176</v>
      </c>
      <c r="P20" s="939" t="s">
        <v>4204</v>
      </c>
      <c r="Q20" s="940">
        <f t="shared" si="0"/>
        <v>-1</v>
      </c>
      <c r="R20" s="974">
        <f t="shared" si="0"/>
        <v>-5.46</v>
      </c>
      <c r="S20" s="940">
        <f t="shared" si="1"/>
        <v>0</v>
      </c>
      <c r="T20" s="974">
        <f t="shared" si="2"/>
        <v>0</v>
      </c>
      <c r="U20" s="981" t="s">
        <v>568</v>
      </c>
      <c r="V20" s="930" t="s">
        <v>568</v>
      </c>
      <c r="W20" s="930" t="s">
        <v>568</v>
      </c>
      <c r="X20" s="979" t="s">
        <v>568</v>
      </c>
      <c r="Y20" s="977"/>
    </row>
    <row r="21" spans="1:25" ht="14.4" customHeight="1" x14ac:dyDescent="0.3">
      <c r="A21" s="943" t="s">
        <v>4205</v>
      </c>
      <c r="B21" s="926">
        <v>13</v>
      </c>
      <c r="C21" s="927">
        <v>22.07</v>
      </c>
      <c r="D21" s="928">
        <v>6.8</v>
      </c>
      <c r="E21" s="916">
        <v>20</v>
      </c>
      <c r="F21" s="917">
        <v>33.81</v>
      </c>
      <c r="G21" s="918">
        <v>6.9</v>
      </c>
      <c r="H21" s="912">
        <v>17</v>
      </c>
      <c r="I21" s="910">
        <v>28.84</v>
      </c>
      <c r="J21" s="923">
        <v>7.4</v>
      </c>
      <c r="K21" s="913">
        <v>1.69</v>
      </c>
      <c r="L21" s="912">
        <v>2</v>
      </c>
      <c r="M21" s="912">
        <v>21</v>
      </c>
      <c r="N21" s="914">
        <v>7</v>
      </c>
      <c r="O21" s="912" t="s">
        <v>4176</v>
      </c>
      <c r="P21" s="925" t="s">
        <v>4206</v>
      </c>
      <c r="Q21" s="915">
        <f t="shared" si="0"/>
        <v>4</v>
      </c>
      <c r="R21" s="973">
        <f t="shared" si="0"/>
        <v>6.77</v>
      </c>
      <c r="S21" s="915">
        <f t="shared" si="1"/>
        <v>-3</v>
      </c>
      <c r="T21" s="973">
        <f t="shared" si="2"/>
        <v>-4.9700000000000024</v>
      </c>
      <c r="U21" s="980">
        <v>119</v>
      </c>
      <c r="V21" s="926">
        <v>125.80000000000001</v>
      </c>
      <c r="W21" s="926">
        <v>6.8000000000000114</v>
      </c>
      <c r="X21" s="978">
        <v>1.0571428571428572</v>
      </c>
      <c r="Y21" s="976">
        <v>16</v>
      </c>
    </row>
    <row r="22" spans="1:25" ht="14.4" customHeight="1" x14ac:dyDescent="0.3">
      <c r="A22" s="943" t="s">
        <v>4207</v>
      </c>
      <c r="B22" s="907">
        <v>37</v>
      </c>
      <c r="C22" s="908">
        <v>16.64</v>
      </c>
      <c r="D22" s="909">
        <v>3.3</v>
      </c>
      <c r="E22" s="924">
        <v>25</v>
      </c>
      <c r="F22" s="910">
        <v>11.25</v>
      </c>
      <c r="G22" s="911">
        <v>3</v>
      </c>
      <c r="H22" s="912">
        <v>26</v>
      </c>
      <c r="I22" s="910">
        <v>11.73</v>
      </c>
      <c r="J22" s="911">
        <v>2.8</v>
      </c>
      <c r="K22" s="913">
        <v>0.45</v>
      </c>
      <c r="L22" s="912">
        <v>1</v>
      </c>
      <c r="M22" s="912">
        <v>9</v>
      </c>
      <c r="N22" s="914">
        <v>3</v>
      </c>
      <c r="O22" s="912" t="s">
        <v>4176</v>
      </c>
      <c r="P22" s="925" t="s">
        <v>4208</v>
      </c>
      <c r="Q22" s="915">
        <f t="shared" si="0"/>
        <v>-11</v>
      </c>
      <c r="R22" s="973">
        <f t="shared" si="0"/>
        <v>-4.91</v>
      </c>
      <c r="S22" s="915">
        <f t="shared" si="1"/>
        <v>1</v>
      </c>
      <c r="T22" s="973">
        <f t="shared" si="2"/>
        <v>0.48000000000000043</v>
      </c>
      <c r="U22" s="980">
        <v>78</v>
      </c>
      <c r="V22" s="926">
        <v>72.8</v>
      </c>
      <c r="W22" s="926">
        <v>-5.2000000000000028</v>
      </c>
      <c r="X22" s="978">
        <v>0.93333333333333335</v>
      </c>
      <c r="Y22" s="976">
        <v>7</v>
      </c>
    </row>
    <row r="23" spans="1:25" ht="14.4" customHeight="1" x14ac:dyDescent="0.3">
      <c r="A23" s="943" t="s">
        <v>4209</v>
      </c>
      <c r="B23" s="907">
        <v>7</v>
      </c>
      <c r="C23" s="908">
        <v>8.7200000000000006</v>
      </c>
      <c r="D23" s="909">
        <v>4</v>
      </c>
      <c r="E23" s="924">
        <v>3</v>
      </c>
      <c r="F23" s="910">
        <v>4.03</v>
      </c>
      <c r="G23" s="911">
        <v>7</v>
      </c>
      <c r="H23" s="912">
        <v>5</v>
      </c>
      <c r="I23" s="910">
        <v>6.22</v>
      </c>
      <c r="J23" s="911">
        <v>3</v>
      </c>
      <c r="K23" s="913">
        <v>1.24</v>
      </c>
      <c r="L23" s="912">
        <v>2</v>
      </c>
      <c r="M23" s="912">
        <v>18</v>
      </c>
      <c r="N23" s="914">
        <v>6</v>
      </c>
      <c r="O23" s="912" t="s">
        <v>4176</v>
      </c>
      <c r="P23" s="925" t="s">
        <v>4210</v>
      </c>
      <c r="Q23" s="915">
        <f t="shared" si="0"/>
        <v>-2</v>
      </c>
      <c r="R23" s="973">
        <f t="shared" si="0"/>
        <v>-2.5000000000000009</v>
      </c>
      <c r="S23" s="915">
        <f t="shared" si="1"/>
        <v>2</v>
      </c>
      <c r="T23" s="973">
        <f t="shared" si="2"/>
        <v>2.1899999999999995</v>
      </c>
      <c r="U23" s="980">
        <v>30</v>
      </c>
      <c r="V23" s="926">
        <v>15</v>
      </c>
      <c r="W23" s="926">
        <v>-15</v>
      </c>
      <c r="X23" s="978">
        <v>0.5</v>
      </c>
      <c r="Y23" s="976"/>
    </row>
    <row r="24" spans="1:25" ht="14.4" customHeight="1" x14ac:dyDescent="0.3">
      <c r="A24" s="943" t="s">
        <v>4211</v>
      </c>
      <c r="B24" s="907">
        <v>5</v>
      </c>
      <c r="C24" s="908">
        <v>19.940000000000001</v>
      </c>
      <c r="D24" s="909">
        <v>4.8</v>
      </c>
      <c r="E24" s="924">
        <v>2</v>
      </c>
      <c r="F24" s="910">
        <v>7.98</v>
      </c>
      <c r="G24" s="911">
        <v>6.5</v>
      </c>
      <c r="H24" s="912">
        <v>2</v>
      </c>
      <c r="I24" s="910">
        <v>7.98</v>
      </c>
      <c r="J24" s="911">
        <v>5</v>
      </c>
      <c r="K24" s="913">
        <v>3.99</v>
      </c>
      <c r="L24" s="912">
        <v>2</v>
      </c>
      <c r="M24" s="912">
        <v>18</v>
      </c>
      <c r="N24" s="914">
        <v>6</v>
      </c>
      <c r="O24" s="912" t="s">
        <v>4176</v>
      </c>
      <c r="P24" s="925" t="s">
        <v>4212</v>
      </c>
      <c r="Q24" s="915">
        <f t="shared" si="0"/>
        <v>-3</v>
      </c>
      <c r="R24" s="973">
        <f t="shared" si="0"/>
        <v>-11.96</v>
      </c>
      <c r="S24" s="915">
        <f t="shared" si="1"/>
        <v>0</v>
      </c>
      <c r="T24" s="973">
        <f t="shared" si="2"/>
        <v>0</v>
      </c>
      <c r="U24" s="980">
        <v>12</v>
      </c>
      <c r="V24" s="926">
        <v>10</v>
      </c>
      <c r="W24" s="926">
        <v>-2</v>
      </c>
      <c r="X24" s="978">
        <v>0.83333333333333337</v>
      </c>
      <c r="Y24" s="976"/>
    </row>
    <row r="25" spans="1:25" ht="14.4" customHeight="1" x14ac:dyDescent="0.3">
      <c r="A25" s="943" t="s">
        <v>4213</v>
      </c>
      <c r="B25" s="926"/>
      <c r="C25" s="927"/>
      <c r="D25" s="928"/>
      <c r="E25" s="924">
        <v>1</v>
      </c>
      <c r="F25" s="910">
        <v>0.62</v>
      </c>
      <c r="G25" s="911">
        <v>2</v>
      </c>
      <c r="H25" s="916">
        <v>1</v>
      </c>
      <c r="I25" s="917">
        <v>0.62</v>
      </c>
      <c r="J25" s="918">
        <v>5</v>
      </c>
      <c r="K25" s="913">
        <v>0.62</v>
      </c>
      <c r="L25" s="912">
        <v>2</v>
      </c>
      <c r="M25" s="912">
        <v>18</v>
      </c>
      <c r="N25" s="914">
        <v>6</v>
      </c>
      <c r="O25" s="912" t="s">
        <v>4176</v>
      </c>
      <c r="P25" s="925" t="s">
        <v>4214</v>
      </c>
      <c r="Q25" s="915">
        <f t="shared" si="0"/>
        <v>1</v>
      </c>
      <c r="R25" s="973">
        <f t="shared" si="0"/>
        <v>0.62</v>
      </c>
      <c r="S25" s="915">
        <f t="shared" si="1"/>
        <v>0</v>
      </c>
      <c r="T25" s="973">
        <f t="shared" si="2"/>
        <v>0</v>
      </c>
      <c r="U25" s="980">
        <v>6</v>
      </c>
      <c r="V25" s="926">
        <v>5</v>
      </c>
      <c r="W25" s="926">
        <v>-1</v>
      </c>
      <c r="X25" s="978">
        <v>0.83333333333333337</v>
      </c>
      <c r="Y25" s="976"/>
    </row>
    <row r="26" spans="1:25" ht="14.4" customHeight="1" x14ac:dyDescent="0.3">
      <c r="A26" s="943" t="s">
        <v>4215</v>
      </c>
      <c r="B26" s="926">
        <v>5</v>
      </c>
      <c r="C26" s="927">
        <v>3.03</v>
      </c>
      <c r="D26" s="928">
        <v>2.6</v>
      </c>
      <c r="E26" s="924">
        <v>3</v>
      </c>
      <c r="F26" s="910">
        <v>1.54</v>
      </c>
      <c r="G26" s="911">
        <v>2</v>
      </c>
      <c r="H26" s="916">
        <v>4</v>
      </c>
      <c r="I26" s="917">
        <v>2.42</v>
      </c>
      <c r="J26" s="918">
        <v>3.5</v>
      </c>
      <c r="K26" s="913">
        <v>0.61</v>
      </c>
      <c r="L26" s="912">
        <v>2</v>
      </c>
      <c r="M26" s="912">
        <v>18</v>
      </c>
      <c r="N26" s="914">
        <v>6</v>
      </c>
      <c r="O26" s="912" t="s">
        <v>4176</v>
      </c>
      <c r="P26" s="925" t="s">
        <v>4216</v>
      </c>
      <c r="Q26" s="915">
        <f t="shared" si="0"/>
        <v>-1</v>
      </c>
      <c r="R26" s="973">
        <f t="shared" si="0"/>
        <v>-0.60999999999999988</v>
      </c>
      <c r="S26" s="915">
        <f t="shared" si="1"/>
        <v>1</v>
      </c>
      <c r="T26" s="973">
        <f t="shared" si="2"/>
        <v>0.87999999999999989</v>
      </c>
      <c r="U26" s="980">
        <v>24</v>
      </c>
      <c r="V26" s="926">
        <v>14</v>
      </c>
      <c r="W26" s="926">
        <v>-10</v>
      </c>
      <c r="X26" s="978">
        <v>0.58333333333333337</v>
      </c>
      <c r="Y26" s="976"/>
    </row>
    <row r="27" spans="1:25" ht="14.4" customHeight="1" x14ac:dyDescent="0.3">
      <c r="A27" s="944" t="s">
        <v>4217</v>
      </c>
      <c r="B27" s="930"/>
      <c r="C27" s="931"/>
      <c r="D27" s="929"/>
      <c r="E27" s="932"/>
      <c r="F27" s="933"/>
      <c r="G27" s="919"/>
      <c r="H27" s="934">
        <v>1</v>
      </c>
      <c r="I27" s="935">
        <v>0.74</v>
      </c>
      <c r="J27" s="920">
        <v>8</v>
      </c>
      <c r="K27" s="936">
        <v>0.74</v>
      </c>
      <c r="L27" s="937">
        <v>3</v>
      </c>
      <c r="M27" s="937">
        <v>24</v>
      </c>
      <c r="N27" s="938">
        <v>8</v>
      </c>
      <c r="O27" s="937" t="s">
        <v>4176</v>
      </c>
      <c r="P27" s="939" t="s">
        <v>4216</v>
      </c>
      <c r="Q27" s="940">
        <f t="shared" si="0"/>
        <v>1</v>
      </c>
      <c r="R27" s="974">
        <f t="shared" si="0"/>
        <v>0.74</v>
      </c>
      <c r="S27" s="940">
        <f t="shared" si="1"/>
        <v>1</v>
      </c>
      <c r="T27" s="974">
        <f t="shared" si="2"/>
        <v>0.74</v>
      </c>
      <c r="U27" s="981">
        <v>8</v>
      </c>
      <c r="V27" s="930">
        <v>8</v>
      </c>
      <c r="W27" s="930">
        <v>0</v>
      </c>
      <c r="X27" s="979">
        <v>1</v>
      </c>
      <c r="Y27" s="977"/>
    </row>
    <row r="28" spans="1:25" ht="14.4" customHeight="1" x14ac:dyDescent="0.3">
      <c r="A28" s="943" t="s">
        <v>4218</v>
      </c>
      <c r="B28" s="926"/>
      <c r="C28" s="927"/>
      <c r="D28" s="928"/>
      <c r="E28" s="916">
        <v>6</v>
      </c>
      <c r="F28" s="917">
        <v>6.54</v>
      </c>
      <c r="G28" s="918">
        <v>5.2</v>
      </c>
      <c r="H28" s="912"/>
      <c r="I28" s="910"/>
      <c r="J28" s="911"/>
      <c r="K28" s="913">
        <v>1.08</v>
      </c>
      <c r="L28" s="912">
        <v>2</v>
      </c>
      <c r="M28" s="912">
        <v>21</v>
      </c>
      <c r="N28" s="914">
        <v>7</v>
      </c>
      <c r="O28" s="912" t="s">
        <v>4176</v>
      </c>
      <c r="P28" s="925" t="s">
        <v>4219</v>
      </c>
      <c r="Q28" s="915">
        <f t="shared" si="0"/>
        <v>0</v>
      </c>
      <c r="R28" s="973">
        <f t="shared" si="0"/>
        <v>0</v>
      </c>
      <c r="S28" s="915">
        <f t="shared" si="1"/>
        <v>-6</v>
      </c>
      <c r="T28" s="973">
        <f t="shared" si="2"/>
        <v>-6.54</v>
      </c>
      <c r="U28" s="980" t="s">
        <v>568</v>
      </c>
      <c r="V28" s="926" t="s">
        <v>568</v>
      </c>
      <c r="W28" s="926" t="s">
        <v>568</v>
      </c>
      <c r="X28" s="978" t="s">
        <v>568</v>
      </c>
      <c r="Y28" s="976"/>
    </row>
    <row r="29" spans="1:25" ht="14.4" customHeight="1" x14ac:dyDescent="0.3">
      <c r="A29" s="944" t="s">
        <v>4220</v>
      </c>
      <c r="B29" s="930">
        <v>1</v>
      </c>
      <c r="C29" s="931">
        <v>0.55000000000000004</v>
      </c>
      <c r="D29" s="929">
        <v>1</v>
      </c>
      <c r="E29" s="934"/>
      <c r="F29" s="935"/>
      <c r="G29" s="920"/>
      <c r="H29" s="937"/>
      <c r="I29" s="933"/>
      <c r="J29" s="919"/>
      <c r="K29" s="936">
        <v>1.61</v>
      </c>
      <c r="L29" s="937">
        <v>3</v>
      </c>
      <c r="M29" s="937">
        <v>30</v>
      </c>
      <c r="N29" s="938">
        <v>10</v>
      </c>
      <c r="O29" s="937" t="s">
        <v>4176</v>
      </c>
      <c r="P29" s="939" t="s">
        <v>4221</v>
      </c>
      <c r="Q29" s="940">
        <f t="shared" si="0"/>
        <v>-1</v>
      </c>
      <c r="R29" s="974">
        <f t="shared" si="0"/>
        <v>-0.55000000000000004</v>
      </c>
      <c r="S29" s="940">
        <f t="shared" si="1"/>
        <v>0</v>
      </c>
      <c r="T29" s="974">
        <f t="shared" si="2"/>
        <v>0</v>
      </c>
      <c r="U29" s="981" t="s">
        <v>568</v>
      </c>
      <c r="V29" s="930" t="s">
        <v>568</v>
      </c>
      <c r="W29" s="930" t="s">
        <v>568</v>
      </c>
      <c r="X29" s="979" t="s">
        <v>568</v>
      </c>
      <c r="Y29" s="977"/>
    </row>
    <row r="30" spans="1:25" ht="14.4" customHeight="1" x14ac:dyDescent="0.3">
      <c r="A30" s="943" t="s">
        <v>4222</v>
      </c>
      <c r="B30" s="926"/>
      <c r="C30" s="927"/>
      <c r="D30" s="928"/>
      <c r="E30" s="924"/>
      <c r="F30" s="910"/>
      <c r="G30" s="911"/>
      <c r="H30" s="916">
        <v>2</v>
      </c>
      <c r="I30" s="917">
        <v>1.19</v>
      </c>
      <c r="J30" s="918">
        <v>3.5</v>
      </c>
      <c r="K30" s="913">
        <v>0.6</v>
      </c>
      <c r="L30" s="912">
        <v>2</v>
      </c>
      <c r="M30" s="912">
        <v>18</v>
      </c>
      <c r="N30" s="914">
        <v>6</v>
      </c>
      <c r="O30" s="912" t="s">
        <v>4176</v>
      </c>
      <c r="P30" s="925" t="s">
        <v>4223</v>
      </c>
      <c r="Q30" s="915">
        <f t="shared" si="0"/>
        <v>2</v>
      </c>
      <c r="R30" s="973">
        <f t="shared" si="0"/>
        <v>1.19</v>
      </c>
      <c r="S30" s="915">
        <f t="shared" si="1"/>
        <v>2</v>
      </c>
      <c r="T30" s="973">
        <f t="shared" si="2"/>
        <v>1.19</v>
      </c>
      <c r="U30" s="980">
        <v>12</v>
      </c>
      <c r="V30" s="926">
        <v>7</v>
      </c>
      <c r="W30" s="926">
        <v>-5</v>
      </c>
      <c r="X30" s="978">
        <v>0.58333333333333337</v>
      </c>
      <c r="Y30" s="976"/>
    </row>
    <row r="31" spans="1:25" ht="14.4" customHeight="1" x14ac:dyDescent="0.3">
      <c r="A31" s="943" t="s">
        <v>4224</v>
      </c>
      <c r="B31" s="926">
        <v>2</v>
      </c>
      <c r="C31" s="927">
        <v>0.99</v>
      </c>
      <c r="D31" s="928">
        <v>3</v>
      </c>
      <c r="E31" s="924">
        <v>2</v>
      </c>
      <c r="F31" s="910">
        <v>0.5</v>
      </c>
      <c r="G31" s="911">
        <v>1</v>
      </c>
      <c r="H31" s="916">
        <v>2</v>
      </c>
      <c r="I31" s="917">
        <v>0.99</v>
      </c>
      <c r="J31" s="918">
        <v>2</v>
      </c>
      <c r="K31" s="913">
        <v>0.5</v>
      </c>
      <c r="L31" s="912">
        <v>2</v>
      </c>
      <c r="M31" s="912">
        <v>18</v>
      </c>
      <c r="N31" s="914">
        <v>6</v>
      </c>
      <c r="O31" s="912" t="s">
        <v>4176</v>
      </c>
      <c r="P31" s="925" t="s">
        <v>4225</v>
      </c>
      <c r="Q31" s="915">
        <f t="shared" si="0"/>
        <v>0</v>
      </c>
      <c r="R31" s="973">
        <f t="shared" si="0"/>
        <v>0</v>
      </c>
      <c r="S31" s="915">
        <f t="shared" si="1"/>
        <v>0</v>
      </c>
      <c r="T31" s="973">
        <f t="shared" si="2"/>
        <v>0.49</v>
      </c>
      <c r="U31" s="980">
        <v>12</v>
      </c>
      <c r="V31" s="926">
        <v>4</v>
      </c>
      <c r="W31" s="926">
        <v>-8</v>
      </c>
      <c r="X31" s="978">
        <v>0.33333333333333331</v>
      </c>
      <c r="Y31" s="976"/>
    </row>
    <row r="32" spans="1:25" ht="14.4" customHeight="1" x14ac:dyDescent="0.3">
      <c r="A32" s="943" t="s">
        <v>4226</v>
      </c>
      <c r="B32" s="926">
        <v>1</v>
      </c>
      <c r="C32" s="927">
        <v>1.07</v>
      </c>
      <c r="D32" s="928">
        <v>4</v>
      </c>
      <c r="E32" s="924"/>
      <c r="F32" s="910"/>
      <c r="G32" s="911"/>
      <c r="H32" s="916"/>
      <c r="I32" s="917"/>
      <c r="J32" s="918"/>
      <c r="K32" s="913">
        <v>1.07</v>
      </c>
      <c r="L32" s="912">
        <v>3</v>
      </c>
      <c r="M32" s="912">
        <v>24</v>
      </c>
      <c r="N32" s="914">
        <v>8</v>
      </c>
      <c r="O32" s="912" t="s">
        <v>4176</v>
      </c>
      <c r="P32" s="925" t="s">
        <v>4227</v>
      </c>
      <c r="Q32" s="915">
        <f t="shared" si="0"/>
        <v>-1</v>
      </c>
      <c r="R32" s="973">
        <f t="shared" si="0"/>
        <v>-1.07</v>
      </c>
      <c r="S32" s="915">
        <f t="shared" si="1"/>
        <v>0</v>
      </c>
      <c r="T32" s="973">
        <f t="shared" si="2"/>
        <v>0</v>
      </c>
      <c r="U32" s="980" t="s">
        <v>568</v>
      </c>
      <c r="V32" s="926" t="s">
        <v>568</v>
      </c>
      <c r="W32" s="926" t="s">
        <v>568</v>
      </c>
      <c r="X32" s="978" t="s">
        <v>568</v>
      </c>
      <c r="Y32" s="976"/>
    </row>
    <row r="33" spans="1:25" ht="14.4" customHeight="1" x14ac:dyDescent="0.3">
      <c r="A33" s="944" t="s">
        <v>4228</v>
      </c>
      <c r="B33" s="930"/>
      <c r="C33" s="931"/>
      <c r="D33" s="929"/>
      <c r="E33" s="932"/>
      <c r="F33" s="933"/>
      <c r="G33" s="919"/>
      <c r="H33" s="934">
        <v>1</v>
      </c>
      <c r="I33" s="935">
        <v>2.56</v>
      </c>
      <c r="J33" s="920">
        <v>9</v>
      </c>
      <c r="K33" s="936">
        <v>2.4300000000000002</v>
      </c>
      <c r="L33" s="937">
        <v>5</v>
      </c>
      <c r="M33" s="937">
        <v>42</v>
      </c>
      <c r="N33" s="938">
        <v>14</v>
      </c>
      <c r="O33" s="937" t="s">
        <v>4176</v>
      </c>
      <c r="P33" s="939" t="s">
        <v>4229</v>
      </c>
      <c r="Q33" s="940">
        <f t="shared" si="0"/>
        <v>1</v>
      </c>
      <c r="R33" s="974">
        <f t="shared" si="0"/>
        <v>2.56</v>
      </c>
      <c r="S33" s="940">
        <f t="shared" si="1"/>
        <v>1</v>
      </c>
      <c r="T33" s="974">
        <f t="shared" si="2"/>
        <v>2.56</v>
      </c>
      <c r="U33" s="981">
        <v>14</v>
      </c>
      <c r="V33" s="930">
        <v>9</v>
      </c>
      <c r="W33" s="930">
        <v>-5</v>
      </c>
      <c r="X33" s="979">
        <v>0.6428571428571429</v>
      </c>
      <c r="Y33" s="977"/>
    </row>
    <row r="34" spans="1:25" ht="14.4" customHeight="1" x14ac:dyDescent="0.3">
      <c r="A34" s="943" t="s">
        <v>4230</v>
      </c>
      <c r="B34" s="926">
        <v>35</v>
      </c>
      <c r="C34" s="927">
        <v>23.8</v>
      </c>
      <c r="D34" s="928">
        <v>5.2</v>
      </c>
      <c r="E34" s="924">
        <v>31</v>
      </c>
      <c r="F34" s="910">
        <v>20</v>
      </c>
      <c r="G34" s="911">
        <v>5</v>
      </c>
      <c r="H34" s="916">
        <v>35</v>
      </c>
      <c r="I34" s="917">
        <v>23.29</v>
      </c>
      <c r="J34" s="918">
        <v>5.2</v>
      </c>
      <c r="K34" s="913">
        <v>0.67</v>
      </c>
      <c r="L34" s="912">
        <v>2</v>
      </c>
      <c r="M34" s="912">
        <v>18</v>
      </c>
      <c r="N34" s="914">
        <v>6</v>
      </c>
      <c r="O34" s="912" t="s">
        <v>4176</v>
      </c>
      <c r="P34" s="925" t="s">
        <v>4231</v>
      </c>
      <c r="Q34" s="915">
        <f t="shared" si="0"/>
        <v>0</v>
      </c>
      <c r="R34" s="973">
        <f t="shared" si="0"/>
        <v>-0.51000000000000156</v>
      </c>
      <c r="S34" s="915">
        <f t="shared" si="1"/>
        <v>4</v>
      </c>
      <c r="T34" s="973">
        <f t="shared" si="2"/>
        <v>3.2899999999999991</v>
      </c>
      <c r="U34" s="980">
        <v>210</v>
      </c>
      <c r="V34" s="926">
        <v>182</v>
      </c>
      <c r="W34" s="926">
        <v>-28</v>
      </c>
      <c r="X34" s="978">
        <v>0.8666666666666667</v>
      </c>
      <c r="Y34" s="976">
        <v>22</v>
      </c>
    </row>
    <row r="35" spans="1:25" ht="14.4" customHeight="1" x14ac:dyDescent="0.3">
      <c r="A35" s="944" t="s">
        <v>4232</v>
      </c>
      <c r="B35" s="930">
        <v>1</v>
      </c>
      <c r="C35" s="931">
        <v>0.75</v>
      </c>
      <c r="D35" s="929">
        <v>2</v>
      </c>
      <c r="E35" s="932">
        <v>3</v>
      </c>
      <c r="F35" s="933">
        <v>3.35</v>
      </c>
      <c r="G35" s="919">
        <v>9</v>
      </c>
      <c r="H35" s="934">
        <v>4</v>
      </c>
      <c r="I35" s="935">
        <v>4.46</v>
      </c>
      <c r="J35" s="920">
        <v>4.8</v>
      </c>
      <c r="K35" s="936">
        <v>1.1200000000000001</v>
      </c>
      <c r="L35" s="937">
        <v>3</v>
      </c>
      <c r="M35" s="937">
        <v>27</v>
      </c>
      <c r="N35" s="938">
        <v>9</v>
      </c>
      <c r="O35" s="937" t="s">
        <v>4176</v>
      </c>
      <c r="P35" s="939" t="s">
        <v>4233</v>
      </c>
      <c r="Q35" s="940">
        <f t="shared" si="0"/>
        <v>3</v>
      </c>
      <c r="R35" s="974">
        <f t="shared" si="0"/>
        <v>3.71</v>
      </c>
      <c r="S35" s="940">
        <f t="shared" si="1"/>
        <v>1</v>
      </c>
      <c r="T35" s="974">
        <f t="shared" si="2"/>
        <v>1.1099999999999999</v>
      </c>
      <c r="U35" s="981">
        <v>36</v>
      </c>
      <c r="V35" s="930">
        <v>19.2</v>
      </c>
      <c r="W35" s="930">
        <v>-16.8</v>
      </c>
      <c r="X35" s="979">
        <v>0.53333333333333333</v>
      </c>
      <c r="Y35" s="977">
        <v>1</v>
      </c>
    </row>
    <row r="36" spans="1:25" ht="14.4" customHeight="1" x14ac:dyDescent="0.3">
      <c r="A36" s="944" t="s">
        <v>4234</v>
      </c>
      <c r="B36" s="930">
        <v>2</v>
      </c>
      <c r="C36" s="931">
        <v>4.96</v>
      </c>
      <c r="D36" s="929">
        <v>8</v>
      </c>
      <c r="E36" s="932">
        <v>3</v>
      </c>
      <c r="F36" s="933">
        <v>11.41</v>
      </c>
      <c r="G36" s="919">
        <v>21.3</v>
      </c>
      <c r="H36" s="934"/>
      <c r="I36" s="935"/>
      <c r="J36" s="920"/>
      <c r="K36" s="936">
        <v>2.38</v>
      </c>
      <c r="L36" s="937">
        <v>3</v>
      </c>
      <c r="M36" s="937">
        <v>30</v>
      </c>
      <c r="N36" s="938">
        <v>10</v>
      </c>
      <c r="O36" s="937" t="s">
        <v>4176</v>
      </c>
      <c r="P36" s="939" t="s">
        <v>4235</v>
      </c>
      <c r="Q36" s="940">
        <f t="shared" si="0"/>
        <v>-2</v>
      </c>
      <c r="R36" s="974">
        <f t="shared" si="0"/>
        <v>-4.96</v>
      </c>
      <c r="S36" s="940">
        <f t="shared" si="1"/>
        <v>-3</v>
      </c>
      <c r="T36" s="974">
        <f t="shared" si="2"/>
        <v>-11.41</v>
      </c>
      <c r="U36" s="981" t="s">
        <v>568</v>
      </c>
      <c r="V36" s="930" t="s">
        <v>568</v>
      </c>
      <c r="W36" s="930" t="s">
        <v>568</v>
      </c>
      <c r="X36" s="979" t="s">
        <v>568</v>
      </c>
      <c r="Y36" s="977"/>
    </row>
    <row r="37" spans="1:25" ht="14.4" customHeight="1" x14ac:dyDescent="0.3">
      <c r="A37" s="943" t="s">
        <v>4236</v>
      </c>
      <c r="B37" s="907">
        <v>1</v>
      </c>
      <c r="C37" s="908">
        <v>0.24</v>
      </c>
      <c r="D37" s="909">
        <v>4</v>
      </c>
      <c r="E37" s="924"/>
      <c r="F37" s="910"/>
      <c r="G37" s="911"/>
      <c r="H37" s="912"/>
      <c r="I37" s="910"/>
      <c r="J37" s="911"/>
      <c r="K37" s="913">
        <v>0.22</v>
      </c>
      <c r="L37" s="912">
        <v>1</v>
      </c>
      <c r="M37" s="912">
        <v>9</v>
      </c>
      <c r="N37" s="914">
        <v>3</v>
      </c>
      <c r="O37" s="912" t="s">
        <v>4176</v>
      </c>
      <c r="P37" s="925" t="s">
        <v>4237</v>
      </c>
      <c r="Q37" s="915">
        <f t="shared" si="0"/>
        <v>-1</v>
      </c>
      <c r="R37" s="973">
        <f t="shared" si="0"/>
        <v>-0.24</v>
      </c>
      <c r="S37" s="915">
        <f t="shared" si="1"/>
        <v>0</v>
      </c>
      <c r="T37" s="973">
        <f t="shared" si="2"/>
        <v>0</v>
      </c>
      <c r="U37" s="980" t="s">
        <v>568</v>
      </c>
      <c r="V37" s="926" t="s">
        <v>568</v>
      </c>
      <c r="W37" s="926" t="s">
        <v>568</v>
      </c>
      <c r="X37" s="978" t="s">
        <v>568</v>
      </c>
      <c r="Y37" s="976"/>
    </row>
    <row r="38" spans="1:25" ht="14.4" customHeight="1" x14ac:dyDescent="0.3">
      <c r="A38" s="943" t="s">
        <v>4238</v>
      </c>
      <c r="B38" s="926">
        <v>3</v>
      </c>
      <c r="C38" s="927">
        <v>1.18</v>
      </c>
      <c r="D38" s="928">
        <v>4</v>
      </c>
      <c r="E38" s="924">
        <v>6</v>
      </c>
      <c r="F38" s="910">
        <v>2.36</v>
      </c>
      <c r="G38" s="911">
        <v>4.2</v>
      </c>
      <c r="H38" s="916">
        <v>12</v>
      </c>
      <c r="I38" s="917">
        <v>5.72</v>
      </c>
      <c r="J38" s="923">
        <v>3.5</v>
      </c>
      <c r="K38" s="913">
        <v>0.38</v>
      </c>
      <c r="L38" s="912">
        <v>1</v>
      </c>
      <c r="M38" s="912">
        <v>9</v>
      </c>
      <c r="N38" s="914">
        <v>3</v>
      </c>
      <c r="O38" s="912" t="s">
        <v>4176</v>
      </c>
      <c r="P38" s="925" t="s">
        <v>4239</v>
      </c>
      <c r="Q38" s="915">
        <f t="shared" si="0"/>
        <v>9</v>
      </c>
      <c r="R38" s="973">
        <f t="shared" si="0"/>
        <v>4.54</v>
      </c>
      <c r="S38" s="915">
        <f t="shared" si="1"/>
        <v>6</v>
      </c>
      <c r="T38" s="973">
        <f t="shared" si="2"/>
        <v>3.36</v>
      </c>
      <c r="U38" s="980">
        <v>36</v>
      </c>
      <c r="V38" s="926">
        <v>42</v>
      </c>
      <c r="W38" s="926">
        <v>6</v>
      </c>
      <c r="X38" s="978">
        <v>1.1666666666666667</v>
      </c>
      <c r="Y38" s="976">
        <v>8</v>
      </c>
    </row>
    <row r="39" spans="1:25" ht="14.4" customHeight="1" x14ac:dyDescent="0.3">
      <c r="A39" s="943" t="s">
        <v>4240</v>
      </c>
      <c r="B39" s="907">
        <v>1</v>
      </c>
      <c r="C39" s="908">
        <v>0.41</v>
      </c>
      <c r="D39" s="909">
        <v>4</v>
      </c>
      <c r="E39" s="924"/>
      <c r="F39" s="910"/>
      <c r="G39" s="911"/>
      <c r="H39" s="912"/>
      <c r="I39" s="910"/>
      <c r="J39" s="911"/>
      <c r="K39" s="913">
        <v>0.41</v>
      </c>
      <c r="L39" s="912">
        <v>1</v>
      </c>
      <c r="M39" s="912">
        <v>12</v>
      </c>
      <c r="N39" s="914">
        <v>4</v>
      </c>
      <c r="O39" s="912" t="s">
        <v>4176</v>
      </c>
      <c r="P39" s="925" t="s">
        <v>4241</v>
      </c>
      <c r="Q39" s="915">
        <f t="shared" si="0"/>
        <v>-1</v>
      </c>
      <c r="R39" s="973">
        <f t="shared" si="0"/>
        <v>-0.41</v>
      </c>
      <c r="S39" s="915">
        <f t="shared" si="1"/>
        <v>0</v>
      </c>
      <c r="T39" s="973">
        <f t="shared" si="2"/>
        <v>0</v>
      </c>
      <c r="U39" s="980" t="s">
        <v>568</v>
      </c>
      <c r="V39" s="926" t="s">
        <v>568</v>
      </c>
      <c r="W39" s="926" t="s">
        <v>568</v>
      </c>
      <c r="X39" s="978" t="s">
        <v>568</v>
      </c>
      <c r="Y39" s="976"/>
    </row>
    <row r="40" spans="1:25" ht="14.4" customHeight="1" x14ac:dyDescent="0.3">
      <c r="A40" s="943" t="s">
        <v>4242</v>
      </c>
      <c r="B40" s="926"/>
      <c r="C40" s="927"/>
      <c r="D40" s="928"/>
      <c r="E40" s="916">
        <v>1</v>
      </c>
      <c r="F40" s="917">
        <v>0.36</v>
      </c>
      <c r="G40" s="918">
        <v>2</v>
      </c>
      <c r="H40" s="912"/>
      <c r="I40" s="910"/>
      <c r="J40" s="911"/>
      <c r="K40" s="913">
        <v>0.36</v>
      </c>
      <c r="L40" s="912">
        <v>2</v>
      </c>
      <c r="M40" s="912">
        <v>15</v>
      </c>
      <c r="N40" s="914">
        <v>5</v>
      </c>
      <c r="O40" s="912" t="s">
        <v>4176</v>
      </c>
      <c r="P40" s="925" t="s">
        <v>4243</v>
      </c>
      <c r="Q40" s="915">
        <f t="shared" si="0"/>
        <v>0</v>
      </c>
      <c r="R40" s="973">
        <f t="shared" si="0"/>
        <v>0</v>
      </c>
      <c r="S40" s="915">
        <f t="shared" si="1"/>
        <v>-1</v>
      </c>
      <c r="T40" s="973">
        <f t="shared" si="2"/>
        <v>-0.36</v>
      </c>
      <c r="U40" s="980" t="s">
        <v>568</v>
      </c>
      <c r="V40" s="926" t="s">
        <v>568</v>
      </c>
      <c r="W40" s="926" t="s">
        <v>568</v>
      </c>
      <c r="X40" s="978" t="s">
        <v>568</v>
      </c>
      <c r="Y40" s="976"/>
    </row>
    <row r="41" spans="1:25" ht="14.4" customHeight="1" x14ac:dyDescent="0.3">
      <c r="A41" s="943" t="s">
        <v>4244</v>
      </c>
      <c r="B41" s="907">
        <v>1</v>
      </c>
      <c r="C41" s="908">
        <v>0.85</v>
      </c>
      <c r="D41" s="909">
        <v>8</v>
      </c>
      <c r="E41" s="924"/>
      <c r="F41" s="910"/>
      <c r="G41" s="911"/>
      <c r="H41" s="912"/>
      <c r="I41" s="910"/>
      <c r="J41" s="911"/>
      <c r="K41" s="913">
        <v>0.85</v>
      </c>
      <c r="L41" s="912">
        <v>3</v>
      </c>
      <c r="M41" s="912">
        <v>27</v>
      </c>
      <c r="N41" s="914">
        <v>9</v>
      </c>
      <c r="O41" s="912" t="s">
        <v>4176</v>
      </c>
      <c r="P41" s="925" t="s">
        <v>4245</v>
      </c>
      <c r="Q41" s="915">
        <f t="shared" si="0"/>
        <v>-1</v>
      </c>
      <c r="R41" s="973">
        <f t="shared" si="0"/>
        <v>-0.85</v>
      </c>
      <c r="S41" s="915">
        <f t="shared" si="1"/>
        <v>0</v>
      </c>
      <c r="T41" s="973">
        <f t="shared" si="2"/>
        <v>0</v>
      </c>
      <c r="U41" s="980" t="s">
        <v>568</v>
      </c>
      <c r="V41" s="926" t="s">
        <v>568</v>
      </c>
      <c r="W41" s="926" t="s">
        <v>568</v>
      </c>
      <c r="X41" s="978" t="s">
        <v>568</v>
      </c>
      <c r="Y41" s="976"/>
    </row>
    <row r="42" spans="1:25" ht="14.4" customHeight="1" x14ac:dyDescent="0.3">
      <c r="A42" s="943" t="s">
        <v>4246</v>
      </c>
      <c r="B42" s="926"/>
      <c r="C42" s="927"/>
      <c r="D42" s="928"/>
      <c r="E42" s="916">
        <v>2</v>
      </c>
      <c r="F42" s="917">
        <v>9.0399999999999991</v>
      </c>
      <c r="G42" s="918">
        <v>5.5</v>
      </c>
      <c r="H42" s="912"/>
      <c r="I42" s="910"/>
      <c r="J42" s="911"/>
      <c r="K42" s="913">
        <v>2.0499999999999998</v>
      </c>
      <c r="L42" s="912">
        <v>2</v>
      </c>
      <c r="M42" s="912">
        <v>15</v>
      </c>
      <c r="N42" s="914">
        <v>5</v>
      </c>
      <c r="O42" s="912" t="s">
        <v>4176</v>
      </c>
      <c r="P42" s="925" t="s">
        <v>4247</v>
      </c>
      <c r="Q42" s="915">
        <f t="shared" si="0"/>
        <v>0</v>
      </c>
      <c r="R42" s="973">
        <f t="shared" si="0"/>
        <v>0</v>
      </c>
      <c r="S42" s="915">
        <f t="shared" si="1"/>
        <v>-2</v>
      </c>
      <c r="T42" s="973">
        <f t="shared" si="2"/>
        <v>-9.0399999999999991</v>
      </c>
      <c r="U42" s="980" t="s">
        <v>568</v>
      </c>
      <c r="V42" s="926" t="s">
        <v>568</v>
      </c>
      <c r="W42" s="926" t="s">
        <v>568</v>
      </c>
      <c r="X42" s="978" t="s">
        <v>568</v>
      </c>
      <c r="Y42" s="976"/>
    </row>
    <row r="43" spans="1:25" ht="14.4" customHeight="1" x14ac:dyDescent="0.3">
      <c r="A43" s="943" t="s">
        <v>4248</v>
      </c>
      <c r="B43" s="926">
        <v>194</v>
      </c>
      <c r="C43" s="927">
        <v>920.88</v>
      </c>
      <c r="D43" s="928">
        <v>6.4</v>
      </c>
      <c r="E43" s="924">
        <v>175</v>
      </c>
      <c r="F43" s="910">
        <v>836.69</v>
      </c>
      <c r="G43" s="911">
        <v>5.9</v>
      </c>
      <c r="H43" s="916">
        <v>203</v>
      </c>
      <c r="I43" s="917">
        <v>974.46</v>
      </c>
      <c r="J43" s="918">
        <v>6.2</v>
      </c>
      <c r="K43" s="913">
        <v>4.99</v>
      </c>
      <c r="L43" s="912">
        <v>3</v>
      </c>
      <c r="M43" s="912">
        <v>27</v>
      </c>
      <c r="N43" s="914">
        <v>9</v>
      </c>
      <c r="O43" s="912" t="s">
        <v>4176</v>
      </c>
      <c r="P43" s="925" t="s">
        <v>4249</v>
      </c>
      <c r="Q43" s="915">
        <f t="shared" si="0"/>
        <v>9</v>
      </c>
      <c r="R43" s="973">
        <f t="shared" si="0"/>
        <v>53.580000000000041</v>
      </c>
      <c r="S43" s="915">
        <f t="shared" si="1"/>
        <v>28</v>
      </c>
      <c r="T43" s="973">
        <f t="shared" si="2"/>
        <v>137.76999999999998</v>
      </c>
      <c r="U43" s="980">
        <v>1827</v>
      </c>
      <c r="V43" s="926">
        <v>1258.6000000000001</v>
      </c>
      <c r="W43" s="926">
        <v>-568.39999999999986</v>
      </c>
      <c r="X43" s="978">
        <v>0.68888888888888899</v>
      </c>
      <c r="Y43" s="976">
        <v>61</v>
      </c>
    </row>
    <row r="44" spans="1:25" ht="14.4" customHeight="1" x14ac:dyDescent="0.3">
      <c r="A44" s="944" t="s">
        <v>4250</v>
      </c>
      <c r="B44" s="930">
        <v>10</v>
      </c>
      <c r="C44" s="931">
        <v>51.8</v>
      </c>
      <c r="D44" s="929">
        <v>7.7</v>
      </c>
      <c r="E44" s="932">
        <v>22</v>
      </c>
      <c r="F44" s="933">
        <v>112.54</v>
      </c>
      <c r="G44" s="919">
        <v>7.4</v>
      </c>
      <c r="H44" s="934">
        <v>25</v>
      </c>
      <c r="I44" s="935">
        <v>128.38</v>
      </c>
      <c r="J44" s="920">
        <v>5.8</v>
      </c>
      <c r="K44" s="936">
        <v>5.18</v>
      </c>
      <c r="L44" s="937">
        <v>3</v>
      </c>
      <c r="M44" s="937">
        <v>27</v>
      </c>
      <c r="N44" s="938">
        <v>9</v>
      </c>
      <c r="O44" s="937" t="s">
        <v>4176</v>
      </c>
      <c r="P44" s="939" t="s">
        <v>4251</v>
      </c>
      <c r="Q44" s="940">
        <f t="shared" si="0"/>
        <v>15</v>
      </c>
      <c r="R44" s="974">
        <f t="shared" si="0"/>
        <v>76.58</v>
      </c>
      <c r="S44" s="940">
        <f t="shared" si="1"/>
        <v>3</v>
      </c>
      <c r="T44" s="974">
        <f t="shared" si="2"/>
        <v>15.839999999999989</v>
      </c>
      <c r="U44" s="981">
        <v>225</v>
      </c>
      <c r="V44" s="930">
        <v>145</v>
      </c>
      <c r="W44" s="930">
        <v>-80</v>
      </c>
      <c r="X44" s="979">
        <v>0.64444444444444449</v>
      </c>
      <c r="Y44" s="977">
        <v>14</v>
      </c>
    </row>
    <row r="45" spans="1:25" ht="14.4" customHeight="1" x14ac:dyDescent="0.3">
      <c r="A45" s="944" t="s">
        <v>4252</v>
      </c>
      <c r="B45" s="930"/>
      <c r="C45" s="931"/>
      <c r="D45" s="929"/>
      <c r="E45" s="932">
        <v>1</v>
      </c>
      <c r="F45" s="933">
        <v>6.41</v>
      </c>
      <c r="G45" s="919">
        <v>4</v>
      </c>
      <c r="H45" s="934">
        <v>3</v>
      </c>
      <c r="I45" s="935">
        <v>21.23</v>
      </c>
      <c r="J45" s="920">
        <v>7</v>
      </c>
      <c r="K45" s="936">
        <v>7.41</v>
      </c>
      <c r="L45" s="937">
        <v>5</v>
      </c>
      <c r="M45" s="937">
        <v>45</v>
      </c>
      <c r="N45" s="938">
        <v>15</v>
      </c>
      <c r="O45" s="937" t="s">
        <v>4176</v>
      </c>
      <c r="P45" s="939" t="s">
        <v>4253</v>
      </c>
      <c r="Q45" s="940">
        <f t="shared" si="0"/>
        <v>3</v>
      </c>
      <c r="R45" s="974">
        <f t="shared" si="0"/>
        <v>21.23</v>
      </c>
      <c r="S45" s="940">
        <f t="shared" si="1"/>
        <v>2</v>
      </c>
      <c r="T45" s="974">
        <f t="shared" si="2"/>
        <v>14.82</v>
      </c>
      <c r="U45" s="981">
        <v>45</v>
      </c>
      <c r="V45" s="930">
        <v>21</v>
      </c>
      <c r="W45" s="930">
        <v>-24</v>
      </c>
      <c r="X45" s="979">
        <v>0.46666666666666667</v>
      </c>
      <c r="Y45" s="977"/>
    </row>
    <row r="46" spans="1:25" ht="14.4" customHeight="1" x14ac:dyDescent="0.3">
      <c r="A46" s="943" t="s">
        <v>4254</v>
      </c>
      <c r="B46" s="907">
        <v>3</v>
      </c>
      <c r="C46" s="908">
        <v>9.35</v>
      </c>
      <c r="D46" s="909">
        <v>10.3</v>
      </c>
      <c r="E46" s="924">
        <v>1</v>
      </c>
      <c r="F46" s="910">
        <v>3.12</v>
      </c>
      <c r="G46" s="911">
        <v>3</v>
      </c>
      <c r="H46" s="912">
        <v>2</v>
      </c>
      <c r="I46" s="910">
        <v>6.24</v>
      </c>
      <c r="J46" s="923">
        <v>10.5</v>
      </c>
      <c r="K46" s="913">
        <v>3.12</v>
      </c>
      <c r="L46" s="912">
        <v>3</v>
      </c>
      <c r="M46" s="912">
        <v>27</v>
      </c>
      <c r="N46" s="914">
        <v>9</v>
      </c>
      <c r="O46" s="912" t="s">
        <v>4176</v>
      </c>
      <c r="P46" s="925" t="s">
        <v>4255</v>
      </c>
      <c r="Q46" s="915">
        <f t="shared" si="0"/>
        <v>-1</v>
      </c>
      <c r="R46" s="973">
        <f t="shared" si="0"/>
        <v>-3.1099999999999994</v>
      </c>
      <c r="S46" s="915">
        <f t="shared" si="1"/>
        <v>1</v>
      </c>
      <c r="T46" s="973">
        <f t="shared" si="2"/>
        <v>3.12</v>
      </c>
      <c r="U46" s="980">
        <v>18</v>
      </c>
      <c r="V46" s="926">
        <v>21</v>
      </c>
      <c r="W46" s="926">
        <v>3</v>
      </c>
      <c r="X46" s="978">
        <v>1.1666666666666667</v>
      </c>
      <c r="Y46" s="976">
        <v>7</v>
      </c>
    </row>
    <row r="47" spans="1:25" ht="14.4" customHeight="1" x14ac:dyDescent="0.3">
      <c r="A47" s="943" t="s">
        <v>4256</v>
      </c>
      <c r="B47" s="926">
        <v>206</v>
      </c>
      <c r="C47" s="927">
        <v>347.51</v>
      </c>
      <c r="D47" s="928">
        <v>5.9</v>
      </c>
      <c r="E47" s="916">
        <v>206</v>
      </c>
      <c r="F47" s="917">
        <v>346.42</v>
      </c>
      <c r="G47" s="918">
        <v>5.7</v>
      </c>
      <c r="H47" s="912">
        <v>191</v>
      </c>
      <c r="I47" s="910">
        <v>320.08999999999997</v>
      </c>
      <c r="J47" s="911">
        <v>6.1</v>
      </c>
      <c r="K47" s="913">
        <v>1.68</v>
      </c>
      <c r="L47" s="912">
        <v>3</v>
      </c>
      <c r="M47" s="912">
        <v>24</v>
      </c>
      <c r="N47" s="914">
        <v>8</v>
      </c>
      <c r="O47" s="912" t="s">
        <v>4176</v>
      </c>
      <c r="P47" s="925" t="s">
        <v>4257</v>
      </c>
      <c r="Q47" s="915">
        <f t="shared" si="0"/>
        <v>-15</v>
      </c>
      <c r="R47" s="973">
        <f t="shared" si="0"/>
        <v>-27.420000000000016</v>
      </c>
      <c r="S47" s="915">
        <f t="shared" si="1"/>
        <v>-15</v>
      </c>
      <c r="T47" s="973">
        <f t="shared" si="2"/>
        <v>-26.330000000000041</v>
      </c>
      <c r="U47" s="980">
        <v>1528</v>
      </c>
      <c r="V47" s="926">
        <v>1165.0999999999999</v>
      </c>
      <c r="W47" s="926">
        <v>-362.90000000000009</v>
      </c>
      <c r="X47" s="978">
        <v>0.76249999999999996</v>
      </c>
      <c r="Y47" s="976">
        <v>94</v>
      </c>
    </row>
    <row r="48" spans="1:25" ht="14.4" customHeight="1" x14ac:dyDescent="0.3">
      <c r="A48" s="944" t="s">
        <v>4258</v>
      </c>
      <c r="B48" s="930">
        <v>1</v>
      </c>
      <c r="C48" s="931">
        <v>1.97</v>
      </c>
      <c r="D48" s="929">
        <v>6</v>
      </c>
      <c r="E48" s="934">
        <v>1</v>
      </c>
      <c r="F48" s="935">
        <v>1.97</v>
      </c>
      <c r="G48" s="920">
        <v>6</v>
      </c>
      <c r="H48" s="937"/>
      <c r="I48" s="933"/>
      <c r="J48" s="919"/>
      <c r="K48" s="936">
        <v>1.97</v>
      </c>
      <c r="L48" s="937">
        <v>3</v>
      </c>
      <c r="M48" s="937">
        <v>27</v>
      </c>
      <c r="N48" s="938">
        <v>9</v>
      </c>
      <c r="O48" s="937" t="s">
        <v>4176</v>
      </c>
      <c r="P48" s="939" t="s">
        <v>4259</v>
      </c>
      <c r="Q48" s="940">
        <f t="shared" si="0"/>
        <v>-1</v>
      </c>
      <c r="R48" s="974">
        <f t="shared" si="0"/>
        <v>-1.97</v>
      </c>
      <c r="S48" s="940">
        <f t="shared" si="1"/>
        <v>-1</v>
      </c>
      <c r="T48" s="974">
        <f t="shared" si="2"/>
        <v>-1.97</v>
      </c>
      <c r="U48" s="981" t="s">
        <v>568</v>
      </c>
      <c r="V48" s="930" t="s">
        <v>568</v>
      </c>
      <c r="W48" s="930" t="s">
        <v>568</v>
      </c>
      <c r="X48" s="979" t="s">
        <v>568</v>
      </c>
      <c r="Y48" s="977"/>
    </row>
    <row r="49" spans="1:25" ht="14.4" customHeight="1" x14ac:dyDescent="0.3">
      <c r="A49" s="944" t="s">
        <v>4260</v>
      </c>
      <c r="B49" s="930"/>
      <c r="C49" s="931"/>
      <c r="D49" s="929"/>
      <c r="E49" s="934"/>
      <c r="F49" s="935"/>
      <c r="G49" s="920"/>
      <c r="H49" s="937">
        <v>1</v>
      </c>
      <c r="I49" s="933">
        <v>3.73</v>
      </c>
      <c r="J49" s="919">
        <v>7</v>
      </c>
      <c r="K49" s="936">
        <v>3.73</v>
      </c>
      <c r="L49" s="937">
        <v>5</v>
      </c>
      <c r="M49" s="937">
        <v>48</v>
      </c>
      <c r="N49" s="938">
        <v>16</v>
      </c>
      <c r="O49" s="937" t="s">
        <v>4176</v>
      </c>
      <c r="P49" s="939" t="s">
        <v>4261</v>
      </c>
      <c r="Q49" s="940">
        <f t="shared" si="0"/>
        <v>1</v>
      </c>
      <c r="R49" s="974">
        <f t="shared" si="0"/>
        <v>3.73</v>
      </c>
      <c r="S49" s="940">
        <f t="shared" si="1"/>
        <v>1</v>
      </c>
      <c r="T49" s="974">
        <f t="shared" si="2"/>
        <v>3.73</v>
      </c>
      <c r="U49" s="981">
        <v>16</v>
      </c>
      <c r="V49" s="930">
        <v>7</v>
      </c>
      <c r="W49" s="930">
        <v>-9</v>
      </c>
      <c r="X49" s="979">
        <v>0.4375</v>
      </c>
      <c r="Y49" s="977"/>
    </row>
    <row r="50" spans="1:25" ht="14.4" customHeight="1" x14ac:dyDescent="0.3">
      <c r="A50" s="943" t="s">
        <v>4262</v>
      </c>
      <c r="B50" s="907">
        <v>1</v>
      </c>
      <c r="C50" s="908">
        <v>0.74</v>
      </c>
      <c r="D50" s="909">
        <v>2</v>
      </c>
      <c r="E50" s="924"/>
      <c r="F50" s="910"/>
      <c r="G50" s="911"/>
      <c r="H50" s="912"/>
      <c r="I50" s="910"/>
      <c r="J50" s="911"/>
      <c r="K50" s="913">
        <v>0.74</v>
      </c>
      <c r="L50" s="912">
        <v>1</v>
      </c>
      <c r="M50" s="912">
        <v>12</v>
      </c>
      <c r="N50" s="914">
        <v>4</v>
      </c>
      <c r="O50" s="912" t="s">
        <v>4176</v>
      </c>
      <c r="P50" s="925" t="s">
        <v>4263</v>
      </c>
      <c r="Q50" s="915">
        <f t="shared" si="0"/>
        <v>-1</v>
      </c>
      <c r="R50" s="973">
        <f t="shared" si="0"/>
        <v>-0.74</v>
      </c>
      <c r="S50" s="915">
        <f t="shared" si="1"/>
        <v>0</v>
      </c>
      <c r="T50" s="973">
        <f t="shared" si="2"/>
        <v>0</v>
      </c>
      <c r="U50" s="980" t="s">
        <v>568</v>
      </c>
      <c r="V50" s="926" t="s">
        <v>568</v>
      </c>
      <c r="W50" s="926" t="s">
        <v>568</v>
      </c>
      <c r="X50" s="978" t="s">
        <v>568</v>
      </c>
      <c r="Y50" s="976"/>
    </row>
    <row r="51" spans="1:25" ht="14.4" customHeight="1" x14ac:dyDescent="0.3">
      <c r="A51" s="943" t="s">
        <v>4264</v>
      </c>
      <c r="B51" s="926">
        <v>2</v>
      </c>
      <c r="C51" s="927">
        <v>1.22</v>
      </c>
      <c r="D51" s="928">
        <v>1.5</v>
      </c>
      <c r="E51" s="916">
        <v>2</v>
      </c>
      <c r="F51" s="917">
        <v>1.22</v>
      </c>
      <c r="G51" s="918">
        <v>3</v>
      </c>
      <c r="H51" s="912">
        <v>1</v>
      </c>
      <c r="I51" s="910">
        <v>0.61</v>
      </c>
      <c r="J51" s="923">
        <v>8</v>
      </c>
      <c r="K51" s="913">
        <v>0.61</v>
      </c>
      <c r="L51" s="912">
        <v>1</v>
      </c>
      <c r="M51" s="912">
        <v>12</v>
      </c>
      <c r="N51" s="914">
        <v>4</v>
      </c>
      <c r="O51" s="912" t="s">
        <v>4176</v>
      </c>
      <c r="P51" s="925" t="s">
        <v>4265</v>
      </c>
      <c r="Q51" s="915">
        <f t="shared" si="0"/>
        <v>-1</v>
      </c>
      <c r="R51" s="973">
        <f t="shared" si="0"/>
        <v>-0.61</v>
      </c>
      <c r="S51" s="915">
        <f t="shared" si="1"/>
        <v>-1</v>
      </c>
      <c r="T51" s="973">
        <f t="shared" si="2"/>
        <v>-0.61</v>
      </c>
      <c r="U51" s="980">
        <v>4</v>
      </c>
      <c r="V51" s="926">
        <v>8</v>
      </c>
      <c r="W51" s="926">
        <v>4</v>
      </c>
      <c r="X51" s="978">
        <v>2</v>
      </c>
      <c r="Y51" s="976">
        <v>4</v>
      </c>
    </row>
    <row r="52" spans="1:25" ht="14.4" customHeight="1" x14ac:dyDescent="0.3">
      <c r="A52" s="943" t="s">
        <v>4266</v>
      </c>
      <c r="B52" s="926">
        <v>1</v>
      </c>
      <c r="C52" s="927">
        <v>0.56999999999999995</v>
      </c>
      <c r="D52" s="928">
        <v>4</v>
      </c>
      <c r="E52" s="916">
        <v>1</v>
      </c>
      <c r="F52" s="917">
        <v>0.56999999999999995</v>
      </c>
      <c r="G52" s="918">
        <v>3</v>
      </c>
      <c r="H52" s="912"/>
      <c r="I52" s="910"/>
      <c r="J52" s="911"/>
      <c r="K52" s="913">
        <v>0.56999999999999995</v>
      </c>
      <c r="L52" s="912">
        <v>2</v>
      </c>
      <c r="M52" s="912">
        <v>21</v>
      </c>
      <c r="N52" s="914">
        <v>7</v>
      </c>
      <c r="O52" s="912" t="s">
        <v>4176</v>
      </c>
      <c r="P52" s="925" t="s">
        <v>4267</v>
      </c>
      <c r="Q52" s="915">
        <f t="shared" si="0"/>
        <v>-1</v>
      </c>
      <c r="R52" s="973">
        <f t="shared" si="0"/>
        <v>-0.56999999999999995</v>
      </c>
      <c r="S52" s="915">
        <f t="shared" si="1"/>
        <v>-1</v>
      </c>
      <c r="T52" s="973">
        <f t="shared" si="2"/>
        <v>-0.56999999999999995</v>
      </c>
      <c r="U52" s="980" t="s">
        <v>568</v>
      </c>
      <c r="V52" s="926" t="s">
        <v>568</v>
      </c>
      <c r="W52" s="926" t="s">
        <v>568</v>
      </c>
      <c r="X52" s="978" t="s">
        <v>568</v>
      </c>
      <c r="Y52" s="976"/>
    </row>
    <row r="53" spans="1:25" ht="14.4" customHeight="1" x14ac:dyDescent="0.3">
      <c r="A53" s="943" t="s">
        <v>4268</v>
      </c>
      <c r="B53" s="926">
        <v>17</v>
      </c>
      <c r="C53" s="927">
        <v>7.06</v>
      </c>
      <c r="D53" s="928">
        <v>3.4</v>
      </c>
      <c r="E53" s="916">
        <v>29</v>
      </c>
      <c r="F53" s="917">
        <v>12.47</v>
      </c>
      <c r="G53" s="918">
        <v>4.7</v>
      </c>
      <c r="H53" s="912">
        <v>15</v>
      </c>
      <c r="I53" s="910">
        <v>6.44</v>
      </c>
      <c r="J53" s="911">
        <v>3.5</v>
      </c>
      <c r="K53" s="913">
        <v>0.43</v>
      </c>
      <c r="L53" s="912">
        <v>2</v>
      </c>
      <c r="M53" s="912">
        <v>18</v>
      </c>
      <c r="N53" s="914">
        <v>6</v>
      </c>
      <c r="O53" s="912" t="s">
        <v>4176</v>
      </c>
      <c r="P53" s="925" t="s">
        <v>4269</v>
      </c>
      <c r="Q53" s="915">
        <f t="shared" si="0"/>
        <v>-2</v>
      </c>
      <c r="R53" s="973">
        <f t="shared" si="0"/>
        <v>-0.61999999999999922</v>
      </c>
      <c r="S53" s="915">
        <f t="shared" si="1"/>
        <v>-14</v>
      </c>
      <c r="T53" s="973">
        <f t="shared" si="2"/>
        <v>-6.03</v>
      </c>
      <c r="U53" s="980">
        <v>90</v>
      </c>
      <c r="V53" s="926">
        <v>52.5</v>
      </c>
      <c r="W53" s="926">
        <v>-37.5</v>
      </c>
      <c r="X53" s="978">
        <v>0.58333333333333337</v>
      </c>
      <c r="Y53" s="976">
        <v>1</v>
      </c>
    </row>
    <row r="54" spans="1:25" ht="14.4" customHeight="1" x14ac:dyDescent="0.3">
      <c r="A54" s="944" t="s">
        <v>4270</v>
      </c>
      <c r="B54" s="930"/>
      <c r="C54" s="931"/>
      <c r="D54" s="929"/>
      <c r="E54" s="934">
        <v>1</v>
      </c>
      <c r="F54" s="935">
        <v>0.5</v>
      </c>
      <c r="G54" s="920">
        <v>6</v>
      </c>
      <c r="H54" s="937"/>
      <c r="I54" s="933"/>
      <c r="J54" s="919"/>
      <c r="K54" s="936">
        <v>0.5</v>
      </c>
      <c r="L54" s="937">
        <v>2</v>
      </c>
      <c r="M54" s="937">
        <v>21</v>
      </c>
      <c r="N54" s="938">
        <v>7</v>
      </c>
      <c r="O54" s="937" t="s">
        <v>4176</v>
      </c>
      <c r="P54" s="939" t="s">
        <v>4271</v>
      </c>
      <c r="Q54" s="940">
        <f t="shared" si="0"/>
        <v>0</v>
      </c>
      <c r="R54" s="974">
        <f t="shared" si="0"/>
        <v>0</v>
      </c>
      <c r="S54" s="940">
        <f t="shared" si="1"/>
        <v>-1</v>
      </c>
      <c r="T54" s="974">
        <f t="shared" si="2"/>
        <v>-0.5</v>
      </c>
      <c r="U54" s="981" t="s">
        <v>568</v>
      </c>
      <c r="V54" s="930" t="s">
        <v>568</v>
      </c>
      <c r="W54" s="930" t="s">
        <v>568</v>
      </c>
      <c r="X54" s="979" t="s">
        <v>568</v>
      </c>
      <c r="Y54" s="977"/>
    </row>
    <row r="55" spans="1:25" ht="14.4" customHeight="1" x14ac:dyDescent="0.3">
      <c r="A55" s="943" t="s">
        <v>4272</v>
      </c>
      <c r="B55" s="926">
        <v>1</v>
      </c>
      <c r="C55" s="927">
        <v>0.3</v>
      </c>
      <c r="D55" s="928">
        <v>2</v>
      </c>
      <c r="E55" s="916"/>
      <c r="F55" s="917"/>
      <c r="G55" s="918"/>
      <c r="H55" s="912"/>
      <c r="I55" s="910"/>
      <c r="J55" s="911"/>
      <c r="K55" s="913">
        <v>0.3</v>
      </c>
      <c r="L55" s="912">
        <v>1</v>
      </c>
      <c r="M55" s="912">
        <v>12</v>
      </c>
      <c r="N55" s="914">
        <v>4</v>
      </c>
      <c r="O55" s="912" t="s">
        <v>4176</v>
      </c>
      <c r="P55" s="925" t="s">
        <v>4273</v>
      </c>
      <c r="Q55" s="915">
        <f t="shared" si="0"/>
        <v>-1</v>
      </c>
      <c r="R55" s="973">
        <f t="shared" si="0"/>
        <v>-0.3</v>
      </c>
      <c r="S55" s="915">
        <f t="shared" si="1"/>
        <v>0</v>
      </c>
      <c r="T55" s="973">
        <f t="shared" si="2"/>
        <v>0</v>
      </c>
      <c r="U55" s="980" t="s">
        <v>568</v>
      </c>
      <c r="V55" s="926" t="s">
        <v>568</v>
      </c>
      <c r="W55" s="926" t="s">
        <v>568</v>
      </c>
      <c r="X55" s="978" t="s">
        <v>568</v>
      </c>
      <c r="Y55" s="976"/>
    </row>
    <row r="56" spans="1:25" ht="14.4" customHeight="1" x14ac:dyDescent="0.3">
      <c r="A56" s="944" t="s">
        <v>4274</v>
      </c>
      <c r="B56" s="930"/>
      <c r="C56" s="931"/>
      <c r="D56" s="929"/>
      <c r="E56" s="934">
        <v>1</v>
      </c>
      <c r="F56" s="935">
        <v>0.46</v>
      </c>
      <c r="G56" s="920">
        <v>4</v>
      </c>
      <c r="H56" s="937"/>
      <c r="I56" s="933"/>
      <c r="J56" s="919"/>
      <c r="K56" s="936">
        <v>0.46</v>
      </c>
      <c r="L56" s="937">
        <v>2</v>
      </c>
      <c r="M56" s="937">
        <v>18</v>
      </c>
      <c r="N56" s="938">
        <v>6</v>
      </c>
      <c r="O56" s="937" t="s">
        <v>4176</v>
      </c>
      <c r="P56" s="939" t="s">
        <v>4275</v>
      </c>
      <c r="Q56" s="940">
        <f t="shared" si="0"/>
        <v>0</v>
      </c>
      <c r="R56" s="974">
        <f t="shared" si="0"/>
        <v>0</v>
      </c>
      <c r="S56" s="940">
        <f t="shared" si="1"/>
        <v>-1</v>
      </c>
      <c r="T56" s="974">
        <f t="shared" si="2"/>
        <v>-0.46</v>
      </c>
      <c r="U56" s="981" t="s">
        <v>568</v>
      </c>
      <c r="V56" s="930" t="s">
        <v>568</v>
      </c>
      <c r="W56" s="930" t="s">
        <v>568</v>
      </c>
      <c r="X56" s="979" t="s">
        <v>568</v>
      </c>
      <c r="Y56" s="977"/>
    </row>
    <row r="57" spans="1:25" ht="14.4" customHeight="1" x14ac:dyDescent="0.3">
      <c r="A57" s="943" t="s">
        <v>4276</v>
      </c>
      <c r="B57" s="907">
        <v>2</v>
      </c>
      <c r="C57" s="908">
        <v>0.9</v>
      </c>
      <c r="D57" s="909">
        <v>5.5</v>
      </c>
      <c r="E57" s="924">
        <v>1</v>
      </c>
      <c r="F57" s="910">
        <v>0.54</v>
      </c>
      <c r="G57" s="911">
        <v>5</v>
      </c>
      <c r="H57" s="912"/>
      <c r="I57" s="910"/>
      <c r="J57" s="911"/>
      <c r="K57" s="913">
        <v>0.45</v>
      </c>
      <c r="L57" s="912">
        <v>1</v>
      </c>
      <c r="M57" s="912">
        <v>12</v>
      </c>
      <c r="N57" s="914">
        <v>4</v>
      </c>
      <c r="O57" s="912" t="s">
        <v>4176</v>
      </c>
      <c r="P57" s="925" t="s">
        <v>4277</v>
      </c>
      <c r="Q57" s="915">
        <f t="shared" si="0"/>
        <v>-2</v>
      </c>
      <c r="R57" s="973">
        <f t="shared" si="0"/>
        <v>-0.9</v>
      </c>
      <c r="S57" s="915">
        <f t="shared" si="1"/>
        <v>-1</v>
      </c>
      <c r="T57" s="973">
        <f t="shared" si="2"/>
        <v>-0.54</v>
      </c>
      <c r="U57" s="980" t="s">
        <v>568</v>
      </c>
      <c r="V57" s="926" t="s">
        <v>568</v>
      </c>
      <c r="W57" s="926" t="s">
        <v>568</v>
      </c>
      <c r="X57" s="978" t="s">
        <v>568</v>
      </c>
      <c r="Y57" s="976"/>
    </row>
    <row r="58" spans="1:25" ht="14.4" customHeight="1" x14ac:dyDescent="0.3">
      <c r="A58" s="943" t="s">
        <v>4278</v>
      </c>
      <c r="B58" s="907">
        <v>1</v>
      </c>
      <c r="C58" s="908">
        <v>0.31</v>
      </c>
      <c r="D58" s="909">
        <v>6</v>
      </c>
      <c r="E58" s="924"/>
      <c r="F58" s="910"/>
      <c r="G58" s="911"/>
      <c r="H58" s="912"/>
      <c r="I58" s="910"/>
      <c r="J58" s="911"/>
      <c r="K58" s="913">
        <v>0.31</v>
      </c>
      <c r="L58" s="912">
        <v>1</v>
      </c>
      <c r="M58" s="912">
        <v>12</v>
      </c>
      <c r="N58" s="914">
        <v>4</v>
      </c>
      <c r="O58" s="912" t="s">
        <v>4176</v>
      </c>
      <c r="P58" s="925" t="s">
        <v>4279</v>
      </c>
      <c r="Q58" s="915">
        <f t="shared" si="0"/>
        <v>-1</v>
      </c>
      <c r="R58" s="973">
        <f t="shared" si="0"/>
        <v>-0.31</v>
      </c>
      <c r="S58" s="915">
        <f t="shared" si="1"/>
        <v>0</v>
      </c>
      <c r="T58" s="973">
        <f t="shared" si="2"/>
        <v>0</v>
      </c>
      <c r="U58" s="980" t="s">
        <v>568</v>
      </c>
      <c r="V58" s="926" t="s">
        <v>568</v>
      </c>
      <c r="W58" s="926" t="s">
        <v>568</v>
      </c>
      <c r="X58" s="978" t="s">
        <v>568</v>
      </c>
      <c r="Y58" s="976"/>
    </row>
    <row r="59" spans="1:25" ht="14.4" customHeight="1" x14ac:dyDescent="0.3">
      <c r="A59" s="943" t="s">
        <v>4280</v>
      </c>
      <c r="B59" s="926">
        <v>8</v>
      </c>
      <c r="C59" s="927">
        <v>21.33</v>
      </c>
      <c r="D59" s="928">
        <v>9.5</v>
      </c>
      <c r="E59" s="924">
        <v>8</v>
      </c>
      <c r="F59" s="910">
        <v>22.31</v>
      </c>
      <c r="G59" s="911">
        <v>11.8</v>
      </c>
      <c r="H59" s="916">
        <v>10</v>
      </c>
      <c r="I59" s="917">
        <v>26.67</v>
      </c>
      <c r="J59" s="923">
        <v>11</v>
      </c>
      <c r="K59" s="913">
        <v>2.67</v>
      </c>
      <c r="L59" s="912">
        <v>3</v>
      </c>
      <c r="M59" s="912">
        <v>27</v>
      </c>
      <c r="N59" s="914">
        <v>9</v>
      </c>
      <c r="O59" s="912" t="s">
        <v>4176</v>
      </c>
      <c r="P59" s="925" t="s">
        <v>4281</v>
      </c>
      <c r="Q59" s="915">
        <f t="shared" si="0"/>
        <v>2</v>
      </c>
      <c r="R59" s="973">
        <f t="shared" si="0"/>
        <v>5.3400000000000034</v>
      </c>
      <c r="S59" s="915">
        <f t="shared" si="1"/>
        <v>2</v>
      </c>
      <c r="T59" s="973">
        <f t="shared" si="2"/>
        <v>4.360000000000003</v>
      </c>
      <c r="U59" s="980">
        <v>90</v>
      </c>
      <c r="V59" s="926">
        <v>110</v>
      </c>
      <c r="W59" s="926">
        <v>20</v>
      </c>
      <c r="X59" s="978">
        <v>1.2222222222222223</v>
      </c>
      <c r="Y59" s="976">
        <v>23</v>
      </c>
    </row>
    <row r="60" spans="1:25" ht="14.4" customHeight="1" x14ac:dyDescent="0.3">
      <c r="A60" s="943" t="s">
        <v>4282</v>
      </c>
      <c r="B60" s="926"/>
      <c r="C60" s="927"/>
      <c r="D60" s="928"/>
      <c r="E60" s="924"/>
      <c r="F60" s="910"/>
      <c r="G60" s="911"/>
      <c r="H60" s="916">
        <v>1</v>
      </c>
      <c r="I60" s="917">
        <v>0.32</v>
      </c>
      <c r="J60" s="918">
        <v>5</v>
      </c>
      <c r="K60" s="913">
        <v>0.32</v>
      </c>
      <c r="L60" s="912">
        <v>2</v>
      </c>
      <c r="M60" s="912">
        <v>18</v>
      </c>
      <c r="N60" s="914">
        <v>6</v>
      </c>
      <c r="O60" s="912" t="s">
        <v>4176</v>
      </c>
      <c r="P60" s="925" t="s">
        <v>4283</v>
      </c>
      <c r="Q60" s="915">
        <f t="shared" si="0"/>
        <v>1</v>
      </c>
      <c r="R60" s="973">
        <f t="shared" si="0"/>
        <v>0.32</v>
      </c>
      <c r="S60" s="915">
        <f t="shared" si="1"/>
        <v>1</v>
      </c>
      <c r="T60" s="973">
        <f t="shared" si="2"/>
        <v>0.32</v>
      </c>
      <c r="U60" s="980">
        <v>6</v>
      </c>
      <c r="V60" s="926">
        <v>5</v>
      </c>
      <c r="W60" s="926">
        <v>-1</v>
      </c>
      <c r="X60" s="978">
        <v>0.83333333333333337</v>
      </c>
      <c r="Y60" s="976"/>
    </row>
    <row r="61" spans="1:25" ht="14.4" customHeight="1" x14ac:dyDescent="0.3">
      <c r="A61" s="943" t="s">
        <v>4284</v>
      </c>
      <c r="B61" s="907">
        <v>1</v>
      </c>
      <c r="C61" s="908">
        <v>4.53</v>
      </c>
      <c r="D61" s="909">
        <v>8</v>
      </c>
      <c r="E61" s="924"/>
      <c r="F61" s="910"/>
      <c r="G61" s="911"/>
      <c r="H61" s="912"/>
      <c r="I61" s="910"/>
      <c r="J61" s="911"/>
      <c r="K61" s="913">
        <v>3.04</v>
      </c>
      <c r="L61" s="912">
        <v>4</v>
      </c>
      <c r="M61" s="912">
        <v>36</v>
      </c>
      <c r="N61" s="914">
        <v>12</v>
      </c>
      <c r="O61" s="912" t="s">
        <v>4176</v>
      </c>
      <c r="P61" s="925" t="s">
        <v>4285</v>
      </c>
      <c r="Q61" s="915">
        <f t="shared" si="0"/>
        <v>-1</v>
      </c>
      <c r="R61" s="973">
        <f t="shared" si="0"/>
        <v>-4.53</v>
      </c>
      <c r="S61" s="915">
        <f t="shared" si="1"/>
        <v>0</v>
      </c>
      <c r="T61" s="973">
        <f t="shared" si="2"/>
        <v>0</v>
      </c>
      <c r="U61" s="980" t="s">
        <v>568</v>
      </c>
      <c r="V61" s="926" t="s">
        <v>568</v>
      </c>
      <c r="W61" s="926" t="s">
        <v>568</v>
      </c>
      <c r="X61" s="978" t="s">
        <v>568</v>
      </c>
      <c r="Y61" s="976"/>
    </row>
    <row r="62" spans="1:25" ht="14.4" customHeight="1" x14ac:dyDescent="0.3">
      <c r="A62" s="943" t="s">
        <v>4286</v>
      </c>
      <c r="B62" s="926"/>
      <c r="C62" s="927"/>
      <c r="D62" s="928"/>
      <c r="E62" s="916">
        <v>3</v>
      </c>
      <c r="F62" s="917">
        <v>3.44</v>
      </c>
      <c r="G62" s="918">
        <v>5</v>
      </c>
      <c r="H62" s="912"/>
      <c r="I62" s="910"/>
      <c r="J62" s="911"/>
      <c r="K62" s="913">
        <v>1.28</v>
      </c>
      <c r="L62" s="912">
        <v>3</v>
      </c>
      <c r="M62" s="912">
        <v>24</v>
      </c>
      <c r="N62" s="914">
        <v>8</v>
      </c>
      <c r="O62" s="912" t="s">
        <v>4176</v>
      </c>
      <c r="P62" s="925" t="s">
        <v>4287</v>
      </c>
      <c r="Q62" s="915">
        <f t="shared" si="0"/>
        <v>0</v>
      </c>
      <c r="R62" s="973">
        <f t="shared" si="0"/>
        <v>0</v>
      </c>
      <c r="S62" s="915">
        <f t="shared" si="1"/>
        <v>-3</v>
      </c>
      <c r="T62" s="973">
        <f t="shared" si="2"/>
        <v>-3.44</v>
      </c>
      <c r="U62" s="980" t="s">
        <v>568</v>
      </c>
      <c r="V62" s="926" t="s">
        <v>568</v>
      </c>
      <c r="W62" s="926" t="s">
        <v>568</v>
      </c>
      <c r="X62" s="978" t="s">
        <v>568</v>
      </c>
      <c r="Y62" s="976"/>
    </row>
    <row r="63" spans="1:25" ht="14.4" customHeight="1" x14ac:dyDescent="0.3">
      <c r="A63" s="943" t="s">
        <v>4288</v>
      </c>
      <c r="B63" s="926"/>
      <c r="C63" s="927"/>
      <c r="D63" s="928"/>
      <c r="E63" s="924"/>
      <c r="F63" s="910"/>
      <c r="G63" s="911"/>
      <c r="H63" s="916">
        <v>1</v>
      </c>
      <c r="I63" s="917">
        <v>0.88</v>
      </c>
      <c r="J63" s="918">
        <v>2</v>
      </c>
      <c r="K63" s="913">
        <v>0.88</v>
      </c>
      <c r="L63" s="912">
        <v>2</v>
      </c>
      <c r="M63" s="912">
        <v>21</v>
      </c>
      <c r="N63" s="914">
        <v>7</v>
      </c>
      <c r="O63" s="912" t="s">
        <v>4176</v>
      </c>
      <c r="P63" s="925" t="s">
        <v>4289</v>
      </c>
      <c r="Q63" s="915">
        <f t="shared" si="0"/>
        <v>1</v>
      </c>
      <c r="R63" s="973">
        <f t="shared" si="0"/>
        <v>0.88</v>
      </c>
      <c r="S63" s="915">
        <f t="shared" si="1"/>
        <v>1</v>
      </c>
      <c r="T63" s="973">
        <f t="shared" si="2"/>
        <v>0.88</v>
      </c>
      <c r="U63" s="980">
        <v>7</v>
      </c>
      <c r="V63" s="926">
        <v>2</v>
      </c>
      <c r="W63" s="926">
        <v>-5</v>
      </c>
      <c r="X63" s="978">
        <v>0.2857142857142857</v>
      </c>
      <c r="Y63" s="976"/>
    </row>
    <row r="64" spans="1:25" ht="14.4" customHeight="1" x14ac:dyDescent="0.3">
      <c r="A64" s="943" t="s">
        <v>4290</v>
      </c>
      <c r="B64" s="926">
        <v>13</v>
      </c>
      <c r="C64" s="927">
        <v>8.5299999999999994</v>
      </c>
      <c r="D64" s="928">
        <v>6.1</v>
      </c>
      <c r="E64" s="924">
        <v>8</v>
      </c>
      <c r="F64" s="910">
        <v>5.27</v>
      </c>
      <c r="G64" s="911">
        <v>5.6</v>
      </c>
      <c r="H64" s="916">
        <v>12</v>
      </c>
      <c r="I64" s="917">
        <v>7.82</v>
      </c>
      <c r="J64" s="923">
        <v>5.6</v>
      </c>
      <c r="K64" s="913">
        <v>0.64</v>
      </c>
      <c r="L64" s="912">
        <v>1</v>
      </c>
      <c r="M64" s="912">
        <v>12</v>
      </c>
      <c r="N64" s="914">
        <v>4</v>
      </c>
      <c r="O64" s="912" t="s">
        <v>4176</v>
      </c>
      <c r="P64" s="925" t="s">
        <v>4291</v>
      </c>
      <c r="Q64" s="915">
        <f t="shared" si="0"/>
        <v>-1</v>
      </c>
      <c r="R64" s="973">
        <f t="shared" si="0"/>
        <v>-0.70999999999999908</v>
      </c>
      <c r="S64" s="915">
        <f t="shared" si="1"/>
        <v>4</v>
      </c>
      <c r="T64" s="973">
        <f t="shared" si="2"/>
        <v>2.5500000000000007</v>
      </c>
      <c r="U64" s="980">
        <v>48</v>
      </c>
      <c r="V64" s="926">
        <v>67.199999999999989</v>
      </c>
      <c r="W64" s="926">
        <v>19.199999999999989</v>
      </c>
      <c r="X64" s="978">
        <v>1.3999999999999997</v>
      </c>
      <c r="Y64" s="976">
        <v>20</v>
      </c>
    </row>
    <row r="65" spans="1:25" ht="14.4" customHeight="1" x14ac:dyDescent="0.3">
      <c r="A65" s="944" t="s">
        <v>4292</v>
      </c>
      <c r="B65" s="930"/>
      <c r="C65" s="931"/>
      <c r="D65" s="929"/>
      <c r="E65" s="932"/>
      <c r="F65" s="933"/>
      <c r="G65" s="919"/>
      <c r="H65" s="934">
        <v>3</v>
      </c>
      <c r="I65" s="935">
        <v>2.71</v>
      </c>
      <c r="J65" s="922">
        <v>7.7</v>
      </c>
      <c r="K65" s="936">
        <v>0.88</v>
      </c>
      <c r="L65" s="937">
        <v>2</v>
      </c>
      <c r="M65" s="937">
        <v>18</v>
      </c>
      <c r="N65" s="938">
        <v>6</v>
      </c>
      <c r="O65" s="937" t="s">
        <v>4176</v>
      </c>
      <c r="P65" s="939" t="s">
        <v>4291</v>
      </c>
      <c r="Q65" s="940">
        <f t="shared" si="0"/>
        <v>3</v>
      </c>
      <c r="R65" s="974">
        <f t="shared" si="0"/>
        <v>2.71</v>
      </c>
      <c r="S65" s="940">
        <f t="shared" si="1"/>
        <v>3</v>
      </c>
      <c r="T65" s="974">
        <f t="shared" si="2"/>
        <v>2.71</v>
      </c>
      <c r="U65" s="981">
        <v>18</v>
      </c>
      <c r="V65" s="930">
        <v>23.1</v>
      </c>
      <c r="W65" s="930">
        <v>5.1000000000000014</v>
      </c>
      <c r="X65" s="979">
        <v>1.2833333333333334</v>
      </c>
      <c r="Y65" s="977">
        <v>5</v>
      </c>
    </row>
    <row r="66" spans="1:25" ht="14.4" customHeight="1" x14ac:dyDescent="0.3">
      <c r="A66" s="943" t="s">
        <v>4293</v>
      </c>
      <c r="B66" s="926"/>
      <c r="C66" s="927"/>
      <c r="D66" s="928"/>
      <c r="E66" s="924">
        <v>3</v>
      </c>
      <c r="F66" s="910">
        <v>9.56</v>
      </c>
      <c r="G66" s="911">
        <v>3.7</v>
      </c>
      <c r="H66" s="916">
        <v>4</v>
      </c>
      <c r="I66" s="917">
        <v>5.56</v>
      </c>
      <c r="J66" s="923">
        <v>5</v>
      </c>
      <c r="K66" s="913">
        <v>0.31</v>
      </c>
      <c r="L66" s="912">
        <v>1</v>
      </c>
      <c r="M66" s="912">
        <v>12</v>
      </c>
      <c r="N66" s="914">
        <v>4</v>
      </c>
      <c r="O66" s="912" t="s">
        <v>4176</v>
      </c>
      <c r="P66" s="925" t="s">
        <v>4294</v>
      </c>
      <c r="Q66" s="915">
        <f t="shared" si="0"/>
        <v>4</v>
      </c>
      <c r="R66" s="973">
        <f t="shared" si="0"/>
        <v>5.56</v>
      </c>
      <c r="S66" s="915">
        <f t="shared" si="1"/>
        <v>1</v>
      </c>
      <c r="T66" s="973">
        <f t="shared" si="2"/>
        <v>-4.0000000000000009</v>
      </c>
      <c r="U66" s="980">
        <v>16</v>
      </c>
      <c r="V66" s="926">
        <v>20</v>
      </c>
      <c r="W66" s="926">
        <v>4</v>
      </c>
      <c r="X66" s="978">
        <v>1.25</v>
      </c>
      <c r="Y66" s="976">
        <v>6</v>
      </c>
    </row>
    <row r="67" spans="1:25" ht="14.4" customHeight="1" x14ac:dyDescent="0.3">
      <c r="A67" s="943" t="s">
        <v>4295</v>
      </c>
      <c r="B67" s="907">
        <v>1</v>
      </c>
      <c r="C67" s="908">
        <v>0.26</v>
      </c>
      <c r="D67" s="909">
        <v>2</v>
      </c>
      <c r="E67" s="924"/>
      <c r="F67" s="910"/>
      <c r="G67" s="911"/>
      <c r="H67" s="912"/>
      <c r="I67" s="910"/>
      <c r="J67" s="911"/>
      <c r="K67" s="913">
        <v>0.26</v>
      </c>
      <c r="L67" s="912">
        <v>1</v>
      </c>
      <c r="M67" s="912">
        <v>9</v>
      </c>
      <c r="N67" s="914">
        <v>3</v>
      </c>
      <c r="O67" s="912" t="s">
        <v>4176</v>
      </c>
      <c r="P67" s="925" t="s">
        <v>4296</v>
      </c>
      <c r="Q67" s="915">
        <f t="shared" si="0"/>
        <v>-1</v>
      </c>
      <c r="R67" s="973">
        <f t="shared" si="0"/>
        <v>-0.26</v>
      </c>
      <c r="S67" s="915">
        <f t="shared" si="1"/>
        <v>0</v>
      </c>
      <c r="T67" s="973">
        <f t="shared" si="2"/>
        <v>0</v>
      </c>
      <c r="U67" s="980" t="s">
        <v>568</v>
      </c>
      <c r="V67" s="926" t="s">
        <v>568</v>
      </c>
      <c r="W67" s="926" t="s">
        <v>568</v>
      </c>
      <c r="X67" s="978" t="s">
        <v>568</v>
      </c>
      <c r="Y67" s="976"/>
    </row>
    <row r="68" spans="1:25" ht="14.4" customHeight="1" x14ac:dyDescent="0.3">
      <c r="A68" s="943" t="s">
        <v>4297</v>
      </c>
      <c r="B68" s="926">
        <v>1</v>
      </c>
      <c r="C68" s="927">
        <v>4.79</v>
      </c>
      <c r="D68" s="928">
        <v>7</v>
      </c>
      <c r="E68" s="924">
        <v>1</v>
      </c>
      <c r="F68" s="910">
        <v>5.32</v>
      </c>
      <c r="G68" s="911">
        <v>14</v>
      </c>
      <c r="H68" s="916">
        <v>2</v>
      </c>
      <c r="I68" s="917">
        <v>7.35</v>
      </c>
      <c r="J68" s="918">
        <v>8.5</v>
      </c>
      <c r="K68" s="913">
        <v>4.79</v>
      </c>
      <c r="L68" s="912">
        <v>5</v>
      </c>
      <c r="M68" s="912">
        <v>42</v>
      </c>
      <c r="N68" s="914">
        <v>14</v>
      </c>
      <c r="O68" s="912" t="s">
        <v>4176</v>
      </c>
      <c r="P68" s="925" t="s">
        <v>4298</v>
      </c>
      <c r="Q68" s="915">
        <f t="shared" si="0"/>
        <v>1</v>
      </c>
      <c r="R68" s="973">
        <f t="shared" si="0"/>
        <v>2.5599999999999996</v>
      </c>
      <c r="S68" s="915">
        <f t="shared" si="1"/>
        <v>1</v>
      </c>
      <c r="T68" s="973">
        <f t="shared" si="2"/>
        <v>2.0299999999999994</v>
      </c>
      <c r="U68" s="980">
        <v>28</v>
      </c>
      <c r="V68" s="926">
        <v>17</v>
      </c>
      <c r="W68" s="926">
        <v>-11</v>
      </c>
      <c r="X68" s="978">
        <v>0.6071428571428571</v>
      </c>
      <c r="Y68" s="976">
        <v>1</v>
      </c>
    </row>
    <row r="69" spans="1:25" ht="14.4" customHeight="1" x14ac:dyDescent="0.3">
      <c r="A69" s="944" t="s">
        <v>4299</v>
      </c>
      <c r="B69" s="930">
        <v>2</v>
      </c>
      <c r="C69" s="931">
        <v>16.16</v>
      </c>
      <c r="D69" s="929">
        <v>12</v>
      </c>
      <c r="E69" s="932">
        <v>1</v>
      </c>
      <c r="F69" s="933">
        <v>9.14</v>
      </c>
      <c r="G69" s="919">
        <v>30</v>
      </c>
      <c r="H69" s="934">
        <v>1</v>
      </c>
      <c r="I69" s="935">
        <v>9.14</v>
      </c>
      <c r="J69" s="920">
        <v>17</v>
      </c>
      <c r="K69" s="936">
        <v>9.14</v>
      </c>
      <c r="L69" s="937">
        <v>7</v>
      </c>
      <c r="M69" s="937">
        <v>66</v>
      </c>
      <c r="N69" s="938">
        <v>22</v>
      </c>
      <c r="O69" s="937" t="s">
        <v>4176</v>
      </c>
      <c r="P69" s="939" t="s">
        <v>4298</v>
      </c>
      <c r="Q69" s="940">
        <f t="shared" si="0"/>
        <v>-1</v>
      </c>
      <c r="R69" s="974">
        <f t="shared" si="0"/>
        <v>-7.02</v>
      </c>
      <c r="S69" s="940">
        <f t="shared" si="1"/>
        <v>0</v>
      </c>
      <c r="T69" s="974">
        <f t="shared" si="2"/>
        <v>0</v>
      </c>
      <c r="U69" s="981">
        <v>22</v>
      </c>
      <c r="V69" s="930">
        <v>17</v>
      </c>
      <c r="W69" s="930">
        <v>-5</v>
      </c>
      <c r="X69" s="979">
        <v>0.77272727272727271</v>
      </c>
      <c r="Y69" s="977"/>
    </row>
    <row r="70" spans="1:25" ht="14.4" customHeight="1" x14ac:dyDescent="0.3">
      <c r="A70" s="943" t="s">
        <v>4300</v>
      </c>
      <c r="B70" s="907">
        <v>1</v>
      </c>
      <c r="C70" s="908">
        <v>4.07</v>
      </c>
      <c r="D70" s="909">
        <v>12</v>
      </c>
      <c r="E70" s="924"/>
      <c r="F70" s="910"/>
      <c r="G70" s="911"/>
      <c r="H70" s="912"/>
      <c r="I70" s="910"/>
      <c r="J70" s="911"/>
      <c r="K70" s="913">
        <v>4.07</v>
      </c>
      <c r="L70" s="912">
        <v>5</v>
      </c>
      <c r="M70" s="912">
        <v>45</v>
      </c>
      <c r="N70" s="914">
        <v>15</v>
      </c>
      <c r="O70" s="912" t="s">
        <v>4176</v>
      </c>
      <c r="P70" s="925" t="s">
        <v>4301</v>
      </c>
      <c r="Q70" s="915">
        <f t="shared" ref="Q70:R77" si="3">H70-B70</f>
        <v>-1</v>
      </c>
      <c r="R70" s="973">
        <f t="shared" si="3"/>
        <v>-4.07</v>
      </c>
      <c r="S70" s="915">
        <f t="shared" ref="S70:S77" si="4">H70-E70</f>
        <v>0</v>
      </c>
      <c r="T70" s="973">
        <f t="shared" ref="T70:T77" si="5">I70-F70</f>
        <v>0</v>
      </c>
      <c r="U70" s="980" t="s">
        <v>568</v>
      </c>
      <c r="V70" s="926" t="s">
        <v>568</v>
      </c>
      <c r="W70" s="926" t="s">
        <v>568</v>
      </c>
      <c r="X70" s="978" t="s">
        <v>568</v>
      </c>
      <c r="Y70" s="976"/>
    </row>
    <row r="71" spans="1:25" ht="14.4" customHeight="1" x14ac:dyDescent="0.3">
      <c r="A71" s="943" t="s">
        <v>4302</v>
      </c>
      <c r="B71" s="926"/>
      <c r="C71" s="927"/>
      <c r="D71" s="928"/>
      <c r="E71" s="916">
        <v>1</v>
      </c>
      <c r="F71" s="917">
        <v>17.34</v>
      </c>
      <c r="G71" s="918">
        <v>10</v>
      </c>
      <c r="H71" s="912"/>
      <c r="I71" s="910"/>
      <c r="J71" s="911"/>
      <c r="K71" s="913">
        <v>17.34</v>
      </c>
      <c r="L71" s="912">
        <v>7</v>
      </c>
      <c r="M71" s="912">
        <v>60</v>
      </c>
      <c r="N71" s="914">
        <v>20</v>
      </c>
      <c r="O71" s="912" t="s">
        <v>4176</v>
      </c>
      <c r="P71" s="925" t="s">
        <v>4303</v>
      </c>
      <c r="Q71" s="915">
        <f t="shared" si="3"/>
        <v>0</v>
      </c>
      <c r="R71" s="973">
        <f t="shared" si="3"/>
        <v>0</v>
      </c>
      <c r="S71" s="915">
        <f t="shared" si="4"/>
        <v>-1</v>
      </c>
      <c r="T71" s="973">
        <f t="shared" si="5"/>
        <v>-17.34</v>
      </c>
      <c r="U71" s="980" t="s">
        <v>568</v>
      </c>
      <c r="V71" s="926" t="s">
        <v>568</v>
      </c>
      <c r="W71" s="926" t="s">
        <v>568</v>
      </c>
      <c r="X71" s="978" t="s">
        <v>568</v>
      </c>
      <c r="Y71" s="976"/>
    </row>
    <row r="72" spans="1:25" ht="14.4" customHeight="1" x14ac:dyDescent="0.3">
      <c r="A72" s="944" t="s">
        <v>4304</v>
      </c>
      <c r="B72" s="930">
        <v>1</v>
      </c>
      <c r="C72" s="931">
        <v>17.34</v>
      </c>
      <c r="D72" s="929">
        <v>25</v>
      </c>
      <c r="E72" s="934"/>
      <c r="F72" s="935"/>
      <c r="G72" s="920"/>
      <c r="H72" s="937"/>
      <c r="I72" s="933"/>
      <c r="J72" s="919"/>
      <c r="K72" s="936">
        <v>17.34</v>
      </c>
      <c r="L72" s="937">
        <v>7</v>
      </c>
      <c r="M72" s="937">
        <v>60</v>
      </c>
      <c r="N72" s="938">
        <v>20</v>
      </c>
      <c r="O72" s="937" t="s">
        <v>4176</v>
      </c>
      <c r="P72" s="939" t="s">
        <v>4303</v>
      </c>
      <c r="Q72" s="940">
        <f t="shared" si="3"/>
        <v>-1</v>
      </c>
      <c r="R72" s="974">
        <f t="shared" si="3"/>
        <v>-17.34</v>
      </c>
      <c r="S72" s="940">
        <f t="shared" si="4"/>
        <v>0</v>
      </c>
      <c r="T72" s="974">
        <f t="shared" si="5"/>
        <v>0</v>
      </c>
      <c r="U72" s="981" t="s">
        <v>568</v>
      </c>
      <c r="V72" s="930" t="s">
        <v>568</v>
      </c>
      <c r="W72" s="930" t="s">
        <v>568</v>
      </c>
      <c r="X72" s="979" t="s">
        <v>568</v>
      </c>
      <c r="Y72" s="977"/>
    </row>
    <row r="73" spans="1:25" ht="14.4" customHeight="1" x14ac:dyDescent="0.3">
      <c r="A73" s="943" t="s">
        <v>4305</v>
      </c>
      <c r="B73" s="907">
        <v>1</v>
      </c>
      <c r="C73" s="908">
        <v>16.940000000000001</v>
      </c>
      <c r="D73" s="909">
        <v>9</v>
      </c>
      <c r="E73" s="924"/>
      <c r="F73" s="910"/>
      <c r="G73" s="911"/>
      <c r="H73" s="912">
        <v>1</v>
      </c>
      <c r="I73" s="910">
        <v>16.940000000000001</v>
      </c>
      <c r="J73" s="911">
        <v>9</v>
      </c>
      <c r="K73" s="913">
        <v>16.940000000000001</v>
      </c>
      <c r="L73" s="912">
        <v>5</v>
      </c>
      <c r="M73" s="912">
        <v>72</v>
      </c>
      <c r="N73" s="914">
        <v>24</v>
      </c>
      <c r="O73" s="912" t="s">
        <v>4176</v>
      </c>
      <c r="P73" s="925" t="s">
        <v>4306</v>
      </c>
      <c r="Q73" s="915">
        <f t="shared" si="3"/>
        <v>0</v>
      </c>
      <c r="R73" s="973">
        <f t="shared" si="3"/>
        <v>0</v>
      </c>
      <c r="S73" s="915">
        <f t="shared" si="4"/>
        <v>1</v>
      </c>
      <c r="T73" s="973">
        <f t="shared" si="5"/>
        <v>16.940000000000001</v>
      </c>
      <c r="U73" s="980">
        <v>24</v>
      </c>
      <c r="V73" s="926">
        <v>9</v>
      </c>
      <c r="W73" s="926">
        <v>-15</v>
      </c>
      <c r="X73" s="978">
        <v>0.375</v>
      </c>
      <c r="Y73" s="976"/>
    </row>
    <row r="74" spans="1:25" ht="14.4" customHeight="1" x14ac:dyDescent="0.3">
      <c r="A74" s="944" t="s">
        <v>4307</v>
      </c>
      <c r="B74" s="941">
        <v>2</v>
      </c>
      <c r="C74" s="942">
        <v>38.18</v>
      </c>
      <c r="D74" s="921">
        <v>21.5</v>
      </c>
      <c r="E74" s="932"/>
      <c r="F74" s="933"/>
      <c r="G74" s="919"/>
      <c r="H74" s="937"/>
      <c r="I74" s="933"/>
      <c r="J74" s="919"/>
      <c r="K74" s="936">
        <v>16.940000000000001</v>
      </c>
      <c r="L74" s="937">
        <v>5</v>
      </c>
      <c r="M74" s="937">
        <v>72</v>
      </c>
      <c r="N74" s="938">
        <v>24</v>
      </c>
      <c r="O74" s="937" t="s">
        <v>4176</v>
      </c>
      <c r="P74" s="939" t="s">
        <v>4306</v>
      </c>
      <c r="Q74" s="940">
        <f t="shared" si="3"/>
        <v>-2</v>
      </c>
      <c r="R74" s="974">
        <f t="shared" si="3"/>
        <v>-38.18</v>
      </c>
      <c r="S74" s="940">
        <f t="shared" si="4"/>
        <v>0</v>
      </c>
      <c r="T74" s="974">
        <f t="shared" si="5"/>
        <v>0</v>
      </c>
      <c r="U74" s="981" t="s">
        <v>568</v>
      </c>
      <c r="V74" s="930" t="s">
        <v>568</v>
      </c>
      <c r="W74" s="930" t="s">
        <v>568</v>
      </c>
      <c r="X74" s="979" t="s">
        <v>568</v>
      </c>
      <c r="Y74" s="977"/>
    </row>
    <row r="75" spans="1:25" ht="14.4" customHeight="1" x14ac:dyDescent="0.3">
      <c r="A75" s="943" t="s">
        <v>4308</v>
      </c>
      <c r="B75" s="907">
        <v>1</v>
      </c>
      <c r="C75" s="908">
        <v>0.89</v>
      </c>
      <c r="D75" s="909">
        <v>4</v>
      </c>
      <c r="E75" s="924"/>
      <c r="F75" s="910"/>
      <c r="G75" s="911"/>
      <c r="H75" s="912"/>
      <c r="I75" s="910"/>
      <c r="J75" s="911"/>
      <c r="K75" s="913">
        <v>0.89</v>
      </c>
      <c r="L75" s="912">
        <v>3</v>
      </c>
      <c r="M75" s="912">
        <v>24</v>
      </c>
      <c r="N75" s="914">
        <v>8</v>
      </c>
      <c r="O75" s="912" t="s">
        <v>4176</v>
      </c>
      <c r="P75" s="925" t="s">
        <v>4309</v>
      </c>
      <c r="Q75" s="915">
        <f t="shared" si="3"/>
        <v>-1</v>
      </c>
      <c r="R75" s="973">
        <f t="shared" si="3"/>
        <v>-0.89</v>
      </c>
      <c r="S75" s="915">
        <f t="shared" si="4"/>
        <v>0</v>
      </c>
      <c r="T75" s="973">
        <f t="shared" si="5"/>
        <v>0</v>
      </c>
      <c r="U75" s="980" t="s">
        <v>568</v>
      </c>
      <c r="V75" s="926" t="s">
        <v>568</v>
      </c>
      <c r="W75" s="926" t="s">
        <v>568</v>
      </c>
      <c r="X75" s="978" t="s">
        <v>568</v>
      </c>
      <c r="Y75" s="976"/>
    </row>
    <row r="76" spans="1:25" ht="14.4" customHeight="1" x14ac:dyDescent="0.3">
      <c r="A76" s="943" t="s">
        <v>4310</v>
      </c>
      <c r="B76" s="907">
        <v>1</v>
      </c>
      <c r="C76" s="908">
        <v>1</v>
      </c>
      <c r="D76" s="909">
        <v>3</v>
      </c>
      <c r="E76" s="924"/>
      <c r="F76" s="910"/>
      <c r="G76" s="911"/>
      <c r="H76" s="912"/>
      <c r="I76" s="910"/>
      <c r="J76" s="911"/>
      <c r="K76" s="913">
        <v>1</v>
      </c>
      <c r="L76" s="912">
        <v>2</v>
      </c>
      <c r="M76" s="912">
        <v>18</v>
      </c>
      <c r="N76" s="914">
        <v>6</v>
      </c>
      <c r="O76" s="912" t="s">
        <v>4176</v>
      </c>
      <c r="P76" s="925" t="s">
        <v>4311</v>
      </c>
      <c r="Q76" s="915">
        <f t="shared" si="3"/>
        <v>-1</v>
      </c>
      <c r="R76" s="973">
        <f t="shared" si="3"/>
        <v>-1</v>
      </c>
      <c r="S76" s="915">
        <f t="shared" si="4"/>
        <v>0</v>
      </c>
      <c r="T76" s="973">
        <f t="shared" si="5"/>
        <v>0</v>
      </c>
      <c r="U76" s="980" t="s">
        <v>568</v>
      </c>
      <c r="V76" s="926" t="s">
        <v>568</v>
      </c>
      <c r="W76" s="926" t="s">
        <v>568</v>
      </c>
      <c r="X76" s="978" t="s">
        <v>568</v>
      </c>
      <c r="Y76" s="976"/>
    </row>
    <row r="77" spans="1:25" ht="14.4" customHeight="1" thickBot="1" x14ac:dyDescent="0.35">
      <c r="A77" s="957" t="s">
        <v>4312</v>
      </c>
      <c r="B77" s="958"/>
      <c r="C77" s="959"/>
      <c r="D77" s="960"/>
      <c r="E77" s="961">
        <v>1</v>
      </c>
      <c r="F77" s="962">
        <v>0.68</v>
      </c>
      <c r="G77" s="963">
        <v>3</v>
      </c>
      <c r="H77" s="964">
        <v>1</v>
      </c>
      <c r="I77" s="965">
        <v>0.68</v>
      </c>
      <c r="J77" s="966">
        <v>3</v>
      </c>
      <c r="K77" s="967">
        <v>0.68</v>
      </c>
      <c r="L77" s="968">
        <v>2</v>
      </c>
      <c r="M77" s="968">
        <v>15</v>
      </c>
      <c r="N77" s="969">
        <v>5</v>
      </c>
      <c r="O77" s="968" t="s">
        <v>4176</v>
      </c>
      <c r="P77" s="970" t="s">
        <v>4313</v>
      </c>
      <c r="Q77" s="971">
        <f t="shared" si="3"/>
        <v>1</v>
      </c>
      <c r="R77" s="975">
        <f t="shared" si="3"/>
        <v>0.68</v>
      </c>
      <c r="S77" s="971">
        <f t="shared" si="4"/>
        <v>0</v>
      </c>
      <c r="T77" s="975">
        <f t="shared" si="5"/>
        <v>0</v>
      </c>
      <c r="U77" s="986">
        <v>5</v>
      </c>
      <c r="V77" s="958">
        <v>3</v>
      </c>
      <c r="W77" s="958">
        <v>-2</v>
      </c>
      <c r="X77" s="987">
        <v>0.6</v>
      </c>
      <c r="Y77" s="988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8:Q1048576">
    <cfRule type="cellIs" dxfId="14" priority="11" stopIfTrue="1" operator="lessThan">
      <formula>0</formula>
    </cfRule>
  </conditionalFormatting>
  <conditionalFormatting sqref="W78:W1048576">
    <cfRule type="cellIs" dxfId="13" priority="10" stopIfTrue="1" operator="greaterThan">
      <formula>0</formula>
    </cfRule>
  </conditionalFormatting>
  <conditionalFormatting sqref="X78:X1048576">
    <cfRule type="cellIs" dxfId="12" priority="9" stopIfTrue="1" operator="greaterThan">
      <formula>1</formula>
    </cfRule>
  </conditionalFormatting>
  <conditionalFormatting sqref="X78:X1048576">
    <cfRule type="cellIs" dxfId="11" priority="6" stopIfTrue="1" operator="greaterThan">
      <formula>1</formula>
    </cfRule>
  </conditionalFormatting>
  <conditionalFormatting sqref="W78:W1048576">
    <cfRule type="cellIs" dxfId="10" priority="7" stopIfTrue="1" operator="greaterThan">
      <formula>0</formula>
    </cfRule>
  </conditionalFormatting>
  <conditionalFormatting sqref="Q7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7">
    <cfRule type="cellIs" dxfId="7" priority="4" stopIfTrue="1" operator="lessThan">
      <formula>0</formula>
    </cfRule>
  </conditionalFormatting>
  <conditionalFormatting sqref="X5:X77">
    <cfRule type="cellIs" dxfId="6" priority="2" stopIfTrue="1" operator="greaterThan">
      <formula>1</formula>
    </cfRule>
  </conditionalFormatting>
  <conditionalFormatting sqref="W5:W77">
    <cfRule type="cellIs" dxfId="5" priority="3" stopIfTrue="1" operator="greaterThan">
      <formula>0</formula>
    </cfRule>
  </conditionalFormatting>
  <conditionalFormatting sqref="S5:S7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7785047</v>
      </c>
      <c r="C3" s="344">
        <f t="shared" ref="C3:L3" si="0">SUBTOTAL(9,C6:C1048576)</f>
        <v>8.6216210253050907</v>
      </c>
      <c r="D3" s="344">
        <f t="shared" si="0"/>
        <v>6686123</v>
      </c>
      <c r="E3" s="344">
        <f t="shared" si="0"/>
        <v>10</v>
      </c>
      <c r="F3" s="344">
        <f t="shared" si="0"/>
        <v>7946745</v>
      </c>
      <c r="G3" s="347">
        <f>IF(D3&lt;&gt;0,F3/D3,"")</f>
        <v>1.1885430465458084</v>
      </c>
      <c r="H3" s="343">
        <f t="shared" si="0"/>
        <v>3592664.4799999986</v>
      </c>
      <c r="I3" s="344">
        <f t="shared" si="0"/>
        <v>1.3701431120025447</v>
      </c>
      <c r="J3" s="344">
        <f t="shared" si="0"/>
        <v>3817643.5699999989</v>
      </c>
      <c r="K3" s="344">
        <f t="shared" si="0"/>
        <v>2</v>
      </c>
      <c r="L3" s="344">
        <f t="shared" si="0"/>
        <v>3690510.339999998</v>
      </c>
      <c r="M3" s="345">
        <f>IF(J3&lt;&gt;0,L3/J3,"")</f>
        <v>0.96669850716315009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89"/>
      <c r="B5" s="990">
        <v>2015</v>
      </c>
      <c r="C5" s="991"/>
      <c r="D5" s="991">
        <v>2017</v>
      </c>
      <c r="E5" s="991"/>
      <c r="F5" s="991">
        <v>2018</v>
      </c>
      <c r="G5" s="901" t="s">
        <v>2</v>
      </c>
      <c r="H5" s="990">
        <v>2015</v>
      </c>
      <c r="I5" s="991"/>
      <c r="J5" s="991">
        <v>2017</v>
      </c>
      <c r="K5" s="991"/>
      <c r="L5" s="991">
        <v>2018</v>
      </c>
      <c r="M5" s="901" t="s">
        <v>2</v>
      </c>
    </row>
    <row r="6" spans="1:13" ht="14.4" customHeight="1" x14ac:dyDescent="0.3">
      <c r="A6" s="856" t="s">
        <v>3454</v>
      </c>
      <c r="B6" s="883"/>
      <c r="C6" s="825"/>
      <c r="D6" s="883">
        <v>0</v>
      </c>
      <c r="E6" s="825"/>
      <c r="F6" s="883"/>
      <c r="G6" s="830"/>
      <c r="H6" s="883"/>
      <c r="I6" s="825"/>
      <c r="J6" s="883"/>
      <c r="K6" s="825"/>
      <c r="L6" s="883"/>
      <c r="M6" s="231"/>
    </row>
    <row r="7" spans="1:13" ht="14.4" customHeight="1" x14ac:dyDescent="0.3">
      <c r="A7" s="857" t="s">
        <v>1823</v>
      </c>
      <c r="B7" s="885">
        <v>312512</v>
      </c>
      <c r="C7" s="832">
        <v>0.96572950723419504</v>
      </c>
      <c r="D7" s="885">
        <v>323602</v>
      </c>
      <c r="E7" s="832">
        <v>1</v>
      </c>
      <c r="F7" s="885">
        <v>340046</v>
      </c>
      <c r="G7" s="837">
        <v>1.0508155079387642</v>
      </c>
      <c r="H7" s="885"/>
      <c r="I7" s="832"/>
      <c r="J7" s="885"/>
      <c r="K7" s="832"/>
      <c r="L7" s="885"/>
      <c r="M7" s="838"/>
    </row>
    <row r="8" spans="1:13" ht="14.4" customHeight="1" x14ac:dyDescent="0.3">
      <c r="A8" s="857" t="s">
        <v>4315</v>
      </c>
      <c r="B8" s="885">
        <v>19498</v>
      </c>
      <c r="C8" s="832">
        <v>0.37412694757847875</v>
      </c>
      <c r="D8" s="885">
        <v>52116</v>
      </c>
      <c r="E8" s="832">
        <v>1</v>
      </c>
      <c r="F8" s="885">
        <v>14509</v>
      </c>
      <c r="G8" s="837">
        <v>0.27839818865607491</v>
      </c>
      <c r="H8" s="885">
        <v>9871.42</v>
      </c>
      <c r="I8" s="832">
        <v>0.42592808330593457</v>
      </c>
      <c r="J8" s="885">
        <v>23176.260000000002</v>
      </c>
      <c r="K8" s="832">
        <v>1</v>
      </c>
      <c r="L8" s="885">
        <v>9126.74</v>
      </c>
      <c r="M8" s="838">
        <v>0.39379692840863878</v>
      </c>
    </row>
    <row r="9" spans="1:13" ht="14.4" customHeight="1" x14ac:dyDescent="0.3">
      <c r="A9" s="857" t="s">
        <v>3476</v>
      </c>
      <c r="B9" s="885">
        <v>81524</v>
      </c>
      <c r="C9" s="832">
        <v>0.59106628868894417</v>
      </c>
      <c r="D9" s="885">
        <v>137927</v>
      </c>
      <c r="E9" s="832">
        <v>1</v>
      </c>
      <c r="F9" s="885">
        <v>185733</v>
      </c>
      <c r="G9" s="837">
        <v>1.3466036381564161</v>
      </c>
      <c r="H9" s="885"/>
      <c r="I9" s="832"/>
      <c r="J9" s="885"/>
      <c r="K9" s="832"/>
      <c r="L9" s="885"/>
      <c r="M9" s="838"/>
    </row>
    <row r="10" spans="1:13" ht="14.4" customHeight="1" x14ac:dyDescent="0.3">
      <c r="A10" s="857" t="s">
        <v>4316</v>
      </c>
      <c r="B10" s="885">
        <v>472444</v>
      </c>
      <c r="C10" s="832">
        <v>0.93583288104302764</v>
      </c>
      <c r="D10" s="885">
        <v>504838</v>
      </c>
      <c r="E10" s="832">
        <v>1</v>
      </c>
      <c r="F10" s="885">
        <v>494063</v>
      </c>
      <c r="G10" s="837">
        <v>0.97865651951715205</v>
      </c>
      <c r="H10" s="885"/>
      <c r="I10" s="832"/>
      <c r="J10" s="885"/>
      <c r="K10" s="832"/>
      <c r="L10" s="885"/>
      <c r="M10" s="838"/>
    </row>
    <row r="11" spans="1:13" ht="14.4" customHeight="1" x14ac:dyDescent="0.3">
      <c r="A11" s="857" t="s">
        <v>4317</v>
      </c>
      <c r="B11" s="885">
        <v>3396753</v>
      </c>
      <c r="C11" s="832">
        <v>1.0605761998387007</v>
      </c>
      <c r="D11" s="885">
        <v>3202743</v>
      </c>
      <c r="E11" s="832">
        <v>1</v>
      </c>
      <c r="F11" s="885">
        <v>3738710</v>
      </c>
      <c r="G11" s="837">
        <v>1.1673462403945618</v>
      </c>
      <c r="H11" s="885">
        <v>3582793.0599999987</v>
      </c>
      <c r="I11" s="832">
        <v>0.94421502869661023</v>
      </c>
      <c r="J11" s="885">
        <v>3794467.3099999991</v>
      </c>
      <c r="K11" s="832">
        <v>1</v>
      </c>
      <c r="L11" s="885">
        <v>3681383.5999999978</v>
      </c>
      <c r="M11" s="838">
        <v>0.9701977377161799</v>
      </c>
    </row>
    <row r="12" spans="1:13" ht="14.4" customHeight="1" x14ac:dyDescent="0.3">
      <c r="A12" s="857" t="s">
        <v>4318</v>
      </c>
      <c r="B12" s="885">
        <v>347540</v>
      </c>
      <c r="C12" s="832">
        <v>0.94813287064318297</v>
      </c>
      <c r="D12" s="885">
        <v>366552</v>
      </c>
      <c r="E12" s="832">
        <v>1</v>
      </c>
      <c r="F12" s="885">
        <v>306434</v>
      </c>
      <c r="G12" s="837">
        <v>0.83599052794692164</v>
      </c>
      <c r="H12" s="885"/>
      <c r="I12" s="832"/>
      <c r="J12" s="885"/>
      <c r="K12" s="832"/>
      <c r="L12" s="885"/>
      <c r="M12" s="838"/>
    </row>
    <row r="13" spans="1:13" ht="14.4" customHeight="1" x14ac:dyDescent="0.3">
      <c r="A13" s="857" t="s">
        <v>4319</v>
      </c>
      <c r="B13" s="885">
        <v>488626</v>
      </c>
      <c r="C13" s="832">
        <v>0.96068593179217576</v>
      </c>
      <c r="D13" s="885">
        <v>508622</v>
      </c>
      <c r="E13" s="832">
        <v>1</v>
      </c>
      <c r="F13" s="885">
        <v>431993</v>
      </c>
      <c r="G13" s="837">
        <v>0.84933998136140398</v>
      </c>
      <c r="H13" s="885"/>
      <c r="I13" s="832"/>
      <c r="J13" s="885"/>
      <c r="K13" s="832"/>
      <c r="L13" s="885"/>
      <c r="M13" s="838"/>
    </row>
    <row r="14" spans="1:13" ht="14.4" customHeight="1" x14ac:dyDescent="0.3">
      <c r="A14" s="857" t="s">
        <v>4320</v>
      </c>
      <c r="B14" s="885">
        <v>248319</v>
      </c>
      <c r="C14" s="832">
        <v>0.96947348694844182</v>
      </c>
      <c r="D14" s="885">
        <v>256138</v>
      </c>
      <c r="E14" s="832">
        <v>1</v>
      </c>
      <c r="F14" s="885">
        <v>318246</v>
      </c>
      <c r="G14" s="837">
        <v>1.2424786638452709</v>
      </c>
      <c r="H14" s="885"/>
      <c r="I14" s="832"/>
      <c r="J14" s="885"/>
      <c r="K14" s="832"/>
      <c r="L14" s="885"/>
      <c r="M14" s="838"/>
    </row>
    <row r="15" spans="1:13" ht="14.4" customHeight="1" x14ac:dyDescent="0.3">
      <c r="A15" s="857" t="s">
        <v>4321</v>
      </c>
      <c r="B15" s="885"/>
      <c r="C15" s="832"/>
      <c r="D15" s="885">
        <v>2178</v>
      </c>
      <c r="E15" s="832">
        <v>1</v>
      </c>
      <c r="F15" s="885"/>
      <c r="G15" s="837"/>
      <c r="H15" s="885"/>
      <c r="I15" s="832"/>
      <c r="J15" s="885"/>
      <c r="K15" s="832"/>
      <c r="L15" s="885"/>
      <c r="M15" s="838"/>
    </row>
    <row r="16" spans="1:13" ht="14.4" customHeight="1" thickBot="1" x14ac:dyDescent="0.35">
      <c r="A16" s="889" t="s">
        <v>4322</v>
      </c>
      <c r="B16" s="887">
        <v>2417831</v>
      </c>
      <c r="C16" s="840">
        <v>1.8159969115379444</v>
      </c>
      <c r="D16" s="887">
        <v>1331407</v>
      </c>
      <c r="E16" s="840">
        <v>1</v>
      </c>
      <c r="F16" s="887">
        <v>2117011</v>
      </c>
      <c r="G16" s="845">
        <v>1.5900554826585709</v>
      </c>
      <c r="H16" s="887"/>
      <c r="I16" s="840"/>
      <c r="J16" s="887"/>
      <c r="K16" s="840"/>
      <c r="L16" s="887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7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23120.660000000003</v>
      </c>
      <c r="G3" s="211">
        <f t="shared" si="0"/>
        <v>11377711.48</v>
      </c>
      <c r="H3" s="212"/>
      <c r="I3" s="212"/>
      <c r="J3" s="207">
        <f t="shared" si="0"/>
        <v>23007.05</v>
      </c>
      <c r="K3" s="211">
        <f t="shared" si="0"/>
        <v>10503766.57</v>
      </c>
      <c r="L3" s="212"/>
      <c r="M3" s="212"/>
      <c r="N3" s="207">
        <f t="shared" si="0"/>
        <v>23109.800000000003</v>
      </c>
      <c r="O3" s="211">
        <f t="shared" si="0"/>
        <v>11637255.34</v>
      </c>
      <c r="P3" s="177">
        <f>IF(K3=0,"",O3/K3)</f>
        <v>1.1079126009175964</v>
      </c>
      <c r="Q3" s="209">
        <f>IF(N3=0,"",O3/N3)</f>
        <v>503.56365438039268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2"/>
      <c r="B5" s="890"/>
      <c r="C5" s="892"/>
      <c r="D5" s="902"/>
      <c r="E5" s="894"/>
      <c r="F5" s="903" t="s">
        <v>90</v>
      </c>
      <c r="G5" s="904" t="s">
        <v>14</v>
      </c>
      <c r="H5" s="905"/>
      <c r="I5" s="905"/>
      <c r="J5" s="903" t="s">
        <v>90</v>
      </c>
      <c r="K5" s="904" t="s">
        <v>14</v>
      </c>
      <c r="L5" s="905"/>
      <c r="M5" s="905"/>
      <c r="N5" s="903" t="s">
        <v>90</v>
      </c>
      <c r="O5" s="904" t="s">
        <v>14</v>
      </c>
      <c r="P5" s="906"/>
      <c r="Q5" s="899"/>
    </row>
    <row r="6" spans="1:17" ht="14.4" customHeight="1" x14ac:dyDescent="0.3">
      <c r="A6" s="824" t="s">
        <v>3479</v>
      </c>
      <c r="B6" s="825" t="s">
        <v>4323</v>
      </c>
      <c r="C6" s="825" t="s">
        <v>3379</v>
      </c>
      <c r="D6" s="825" t="s">
        <v>4324</v>
      </c>
      <c r="E6" s="825" t="s">
        <v>4325</v>
      </c>
      <c r="F6" s="225"/>
      <c r="G6" s="225"/>
      <c r="H6" s="225"/>
      <c r="I6" s="225"/>
      <c r="J6" s="225">
        <v>0</v>
      </c>
      <c r="K6" s="225">
        <v>0</v>
      </c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566</v>
      </c>
      <c r="B7" s="832" t="s">
        <v>4147</v>
      </c>
      <c r="C7" s="832" t="s">
        <v>3379</v>
      </c>
      <c r="D7" s="832" t="s">
        <v>4148</v>
      </c>
      <c r="E7" s="832" t="s">
        <v>4149</v>
      </c>
      <c r="F7" s="849">
        <v>391</v>
      </c>
      <c r="G7" s="849">
        <v>312512</v>
      </c>
      <c r="H7" s="849">
        <v>0.96572950723419504</v>
      </c>
      <c r="I7" s="849">
        <v>799.26342710997437</v>
      </c>
      <c r="J7" s="849">
        <v>404</v>
      </c>
      <c r="K7" s="849">
        <v>323602</v>
      </c>
      <c r="L7" s="849">
        <v>1</v>
      </c>
      <c r="M7" s="849">
        <v>800.99504950495054</v>
      </c>
      <c r="N7" s="849">
        <v>424</v>
      </c>
      <c r="O7" s="849">
        <v>340046</v>
      </c>
      <c r="P7" s="837">
        <v>1.0508155079387642</v>
      </c>
      <c r="Q7" s="850">
        <v>801.99528301886789</v>
      </c>
    </row>
    <row r="8" spans="1:17" ht="14.4" customHeight="1" x14ac:dyDescent="0.3">
      <c r="A8" s="831" t="s">
        <v>4326</v>
      </c>
      <c r="B8" s="832" t="s">
        <v>4327</v>
      </c>
      <c r="C8" s="832" t="s">
        <v>3363</v>
      </c>
      <c r="D8" s="832" t="s">
        <v>4328</v>
      </c>
      <c r="E8" s="832" t="s">
        <v>4329</v>
      </c>
      <c r="F8" s="849"/>
      <c r="G8" s="849"/>
      <c r="H8" s="849"/>
      <c r="I8" s="849"/>
      <c r="J8" s="849">
        <v>0.45</v>
      </c>
      <c r="K8" s="849">
        <v>904.34</v>
      </c>
      <c r="L8" s="849">
        <v>1</v>
      </c>
      <c r="M8" s="849">
        <v>2009.6444444444444</v>
      </c>
      <c r="N8" s="849"/>
      <c r="O8" s="849"/>
      <c r="P8" s="837"/>
      <c r="Q8" s="850"/>
    </row>
    <row r="9" spans="1:17" ht="14.4" customHeight="1" x14ac:dyDescent="0.3">
      <c r="A9" s="831" t="s">
        <v>4326</v>
      </c>
      <c r="B9" s="832" t="s">
        <v>4327</v>
      </c>
      <c r="C9" s="832" t="s">
        <v>3363</v>
      </c>
      <c r="D9" s="832" t="s">
        <v>4330</v>
      </c>
      <c r="E9" s="832" t="s">
        <v>4331</v>
      </c>
      <c r="F9" s="849">
        <v>0.02</v>
      </c>
      <c r="G9" s="849">
        <v>177.08</v>
      </c>
      <c r="H9" s="849"/>
      <c r="I9" s="849">
        <v>8854</v>
      </c>
      <c r="J9" s="849"/>
      <c r="K9" s="849"/>
      <c r="L9" s="849"/>
      <c r="M9" s="849"/>
      <c r="N9" s="849"/>
      <c r="O9" s="849"/>
      <c r="P9" s="837"/>
      <c r="Q9" s="850"/>
    </row>
    <row r="10" spans="1:17" ht="14.4" customHeight="1" x14ac:dyDescent="0.3">
      <c r="A10" s="831" t="s">
        <v>4326</v>
      </c>
      <c r="B10" s="832" t="s">
        <v>4327</v>
      </c>
      <c r="C10" s="832" t="s">
        <v>3363</v>
      </c>
      <c r="D10" s="832" t="s">
        <v>4332</v>
      </c>
      <c r="E10" s="832" t="s">
        <v>4331</v>
      </c>
      <c r="F10" s="849">
        <v>0.5</v>
      </c>
      <c r="G10" s="849">
        <v>885.4</v>
      </c>
      <c r="H10" s="849">
        <v>1.9469610343917672</v>
      </c>
      <c r="I10" s="849">
        <v>1770.8</v>
      </c>
      <c r="J10" s="849">
        <v>0.25</v>
      </c>
      <c r="K10" s="849">
        <v>454.76</v>
      </c>
      <c r="L10" s="849">
        <v>1</v>
      </c>
      <c r="M10" s="849">
        <v>1819.04</v>
      </c>
      <c r="N10" s="849">
        <v>0.45</v>
      </c>
      <c r="O10" s="849">
        <v>818.57</v>
      </c>
      <c r="P10" s="837">
        <v>1.80000439792418</v>
      </c>
      <c r="Q10" s="850">
        <v>1819.0444444444445</v>
      </c>
    </row>
    <row r="11" spans="1:17" ht="14.4" customHeight="1" x14ac:dyDescent="0.3">
      <c r="A11" s="831" t="s">
        <v>4326</v>
      </c>
      <c r="B11" s="832" t="s">
        <v>4327</v>
      </c>
      <c r="C11" s="832" t="s">
        <v>3363</v>
      </c>
      <c r="D11" s="832" t="s">
        <v>4333</v>
      </c>
      <c r="E11" s="832" t="s">
        <v>4334</v>
      </c>
      <c r="F11" s="849"/>
      <c r="G11" s="849"/>
      <c r="H11" s="849"/>
      <c r="I11" s="849"/>
      <c r="J11" s="849">
        <v>0.05</v>
      </c>
      <c r="K11" s="849">
        <v>45.19</v>
      </c>
      <c r="L11" s="849">
        <v>1</v>
      </c>
      <c r="M11" s="849">
        <v>903.8</v>
      </c>
      <c r="N11" s="849"/>
      <c r="O11" s="849"/>
      <c r="P11" s="837"/>
      <c r="Q11" s="850"/>
    </row>
    <row r="12" spans="1:17" ht="14.4" customHeight="1" x14ac:dyDescent="0.3">
      <c r="A12" s="831" t="s">
        <v>4326</v>
      </c>
      <c r="B12" s="832" t="s">
        <v>4327</v>
      </c>
      <c r="C12" s="832" t="s">
        <v>3562</v>
      </c>
      <c r="D12" s="832" t="s">
        <v>4335</v>
      </c>
      <c r="E12" s="832" t="s">
        <v>4336</v>
      </c>
      <c r="F12" s="849">
        <v>626</v>
      </c>
      <c r="G12" s="849">
        <v>2140.92</v>
      </c>
      <c r="H12" s="849"/>
      <c r="I12" s="849">
        <v>3.42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" customHeight="1" x14ac:dyDescent="0.3">
      <c r="A13" s="831" t="s">
        <v>4326</v>
      </c>
      <c r="B13" s="832" t="s">
        <v>4327</v>
      </c>
      <c r="C13" s="832" t="s">
        <v>3562</v>
      </c>
      <c r="D13" s="832" t="s">
        <v>4337</v>
      </c>
      <c r="E13" s="832" t="s">
        <v>4338</v>
      </c>
      <c r="F13" s="849">
        <v>202</v>
      </c>
      <c r="G13" s="849">
        <v>6668.02</v>
      </c>
      <c r="H13" s="849">
        <v>0.43695237770710782</v>
      </c>
      <c r="I13" s="849">
        <v>33.010000000000005</v>
      </c>
      <c r="J13" s="849">
        <v>457</v>
      </c>
      <c r="K13" s="849">
        <v>15260.29</v>
      </c>
      <c r="L13" s="849">
        <v>1</v>
      </c>
      <c r="M13" s="849">
        <v>33.392319474835887</v>
      </c>
      <c r="N13" s="849">
        <v>243</v>
      </c>
      <c r="O13" s="849">
        <v>8308.17</v>
      </c>
      <c r="P13" s="837">
        <v>0.54443067595701</v>
      </c>
      <c r="Q13" s="850">
        <v>34.19</v>
      </c>
    </row>
    <row r="14" spans="1:17" ht="14.4" customHeight="1" x14ac:dyDescent="0.3">
      <c r="A14" s="831" t="s">
        <v>4326</v>
      </c>
      <c r="B14" s="832" t="s">
        <v>4327</v>
      </c>
      <c r="C14" s="832" t="s">
        <v>3562</v>
      </c>
      <c r="D14" s="832" t="s">
        <v>4339</v>
      </c>
      <c r="E14" s="832" t="s">
        <v>4340</v>
      </c>
      <c r="F14" s="849"/>
      <c r="G14" s="849"/>
      <c r="H14" s="849"/>
      <c r="I14" s="849"/>
      <c r="J14" s="849">
        <v>114</v>
      </c>
      <c r="K14" s="849">
        <v>6511.68</v>
      </c>
      <c r="L14" s="849">
        <v>1</v>
      </c>
      <c r="M14" s="849">
        <v>57.120000000000005</v>
      </c>
      <c r="N14" s="849"/>
      <c r="O14" s="849"/>
      <c r="P14" s="837"/>
      <c r="Q14" s="850"/>
    </row>
    <row r="15" spans="1:17" ht="14.4" customHeight="1" x14ac:dyDescent="0.3">
      <c r="A15" s="831" t="s">
        <v>4326</v>
      </c>
      <c r="B15" s="832" t="s">
        <v>4327</v>
      </c>
      <c r="C15" s="832" t="s">
        <v>3379</v>
      </c>
      <c r="D15" s="832" t="s">
        <v>4341</v>
      </c>
      <c r="E15" s="832" t="s">
        <v>4342</v>
      </c>
      <c r="F15" s="849">
        <v>2</v>
      </c>
      <c r="G15" s="849">
        <v>3650</v>
      </c>
      <c r="H15" s="849"/>
      <c r="I15" s="849">
        <v>1825</v>
      </c>
      <c r="J15" s="849"/>
      <c r="K15" s="849"/>
      <c r="L15" s="849"/>
      <c r="M15" s="849"/>
      <c r="N15" s="849"/>
      <c r="O15" s="849"/>
      <c r="P15" s="837"/>
      <c r="Q15" s="850"/>
    </row>
    <row r="16" spans="1:17" ht="14.4" customHeight="1" x14ac:dyDescent="0.3">
      <c r="A16" s="831" t="s">
        <v>4326</v>
      </c>
      <c r="B16" s="832" t="s">
        <v>4327</v>
      </c>
      <c r="C16" s="832" t="s">
        <v>3379</v>
      </c>
      <c r="D16" s="832" t="s">
        <v>4343</v>
      </c>
      <c r="E16" s="832" t="s">
        <v>4344</v>
      </c>
      <c r="F16" s="849"/>
      <c r="G16" s="849"/>
      <c r="H16" s="849"/>
      <c r="I16" s="849"/>
      <c r="J16" s="849">
        <v>1</v>
      </c>
      <c r="K16" s="849">
        <v>8595</v>
      </c>
      <c r="L16" s="849">
        <v>1</v>
      </c>
      <c r="M16" s="849">
        <v>8595</v>
      </c>
      <c r="N16" s="849"/>
      <c r="O16" s="849"/>
      <c r="P16" s="837"/>
      <c r="Q16" s="850"/>
    </row>
    <row r="17" spans="1:17" ht="14.4" customHeight="1" x14ac:dyDescent="0.3">
      <c r="A17" s="831" t="s">
        <v>4326</v>
      </c>
      <c r="B17" s="832" t="s">
        <v>4327</v>
      </c>
      <c r="C17" s="832" t="s">
        <v>3379</v>
      </c>
      <c r="D17" s="832" t="s">
        <v>4345</v>
      </c>
      <c r="E17" s="832" t="s">
        <v>4346</v>
      </c>
      <c r="F17" s="849">
        <v>1</v>
      </c>
      <c r="G17" s="849">
        <v>14506</v>
      </c>
      <c r="H17" s="849">
        <v>0.33331035592013053</v>
      </c>
      <c r="I17" s="849">
        <v>14506</v>
      </c>
      <c r="J17" s="849">
        <v>3</v>
      </c>
      <c r="K17" s="849">
        <v>43521</v>
      </c>
      <c r="L17" s="849">
        <v>1</v>
      </c>
      <c r="M17" s="849">
        <v>14507</v>
      </c>
      <c r="N17" s="849">
        <v>1</v>
      </c>
      <c r="O17" s="849">
        <v>14509</v>
      </c>
      <c r="P17" s="837">
        <v>0.333379288159739</v>
      </c>
      <c r="Q17" s="850">
        <v>14509</v>
      </c>
    </row>
    <row r="18" spans="1:17" ht="14.4" customHeight="1" x14ac:dyDescent="0.3">
      <c r="A18" s="831" t="s">
        <v>4326</v>
      </c>
      <c r="B18" s="832" t="s">
        <v>4327</v>
      </c>
      <c r="C18" s="832" t="s">
        <v>3379</v>
      </c>
      <c r="D18" s="832" t="s">
        <v>4347</v>
      </c>
      <c r="E18" s="832" t="s">
        <v>4348</v>
      </c>
      <c r="F18" s="849">
        <v>1</v>
      </c>
      <c r="G18" s="849">
        <v>1342</v>
      </c>
      <c r="H18" s="849"/>
      <c r="I18" s="849">
        <v>1342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4171</v>
      </c>
      <c r="B19" s="832" t="s">
        <v>4349</v>
      </c>
      <c r="C19" s="832" t="s">
        <v>3379</v>
      </c>
      <c r="D19" s="832" t="s">
        <v>4350</v>
      </c>
      <c r="E19" s="832" t="s">
        <v>4351</v>
      </c>
      <c r="F19" s="849"/>
      <c r="G19" s="849"/>
      <c r="H19" s="849"/>
      <c r="I19" s="849"/>
      <c r="J19" s="849">
        <v>3</v>
      </c>
      <c r="K19" s="849">
        <v>38382</v>
      </c>
      <c r="L19" s="849">
        <v>1</v>
      </c>
      <c r="M19" s="849">
        <v>12794</v>
      </c>
      <c r="N19" s="849">
        <v>6</v>
      </c>
      <c r="O19" s="849">
        <v>76776</v>
      </c>
      <c r="P19" s="837">
        <v>2.0003126465530716</v>
      </c>
      <c r="Q19" s="850">
        <v>12796</v>
      </c>
    </row>
    <row r="20" spans="1:17" ht="14.4" customHeight="1" x14ac:dyDescent="0.3">
      <c r="A20" s="831" t="s">
        <v>4171</v>
      </c>
      <c r="B20" s="832" t="s">
        <v>4352</v>
      </c>
      <c r="C20" s="832" t="s">
        <v>3379</v>
      </c>
      <c r="D20" s="832" t="s">
        <v>4353</v>
      </c>
      <c r="E20" s="832" t="s">
        <v>4354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222</v>
      </c>
      <c r="P20" s="837"/>
      <c r="Q20" s="850">
        <v>222</v>
      </c>
    </row>
    <row r="21" spans="1:17" ht="14.4" customHeight="1" x14ac:dyDescent="0.3">
      <c r="A21" s="831" t="s">
        <v>4171</v>
      </c>
      <c r="B21" s="832" t="s">
        <v>4352</v>
      </c>
      <c r="C21" s="832" t="s">
        <v>3379</v>
      </c>
      <c r="D21" s="832" t="s">
        <v>4355</v>
      </c>
      <c r="E21" s="832" t="s">
        <v>4356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509</v>
      </c>
      <c r="P21" s="837"/>
      <c r="Q21" s="850">
        <v>509</v>
      </c>
    </row>
    <row r="22" spans="1:17" ht="14.4" customHeight="1" x14ac:dyDescent="0.3">
      <c r="A22" s="831" t="s">
        <v>4171</v>
      </c>
      <c r="B22" s="832" t="s">
        <v>4352</v>
      </c>
      <c r="C22" s="832" t="s">
        <v>3379</v>
      </c>
      <c r="D22" s="832" t="s">
        <v>4357</v>
      </c>
      <c r="E22" s="832" t="s">
        <v>4358</v>
      </c>
      <c r="F22" s="849">
        <v>1</v>
      </c>
      <c r="G22" s="849">
        <v>354</v>
      </c>
      <c r="H22" s="849">
        <v>0.33333333333333331</v>
      </c>
      <c r="I22" s="849">
        <v>354</v>
      </c>
      <c r="J22" s="849">
        <v>3</v>
      </c>
      <c r="K22" s="849">
        <v>1062</v>
      </c>
      <c r="L22" s="849">
        <v>1</v>
      </c>
      <c r="M22" s="849">
        <v>354</v>
      </c>
      <c r="N22" s="849">
        <v>1</v>
      </c>
      <c r="O22" s="849">
        <v>354</v>
      </c>
      <c r="P22" s="837">
        <v>0.33333333333333331</v>
      </c>
      <c r="Q22" s="850">
        <v>354</v>
      </c>
    </row>
    <row r="23" spans="1:17" ht="14.4" customHeight="1" x14ac:dyDescent="0.3">
      <c r="A23" s="831" t="s">
        <v>4171</v>
      </c>
      <c r="B23" s="832" t="s">
        <v>4352</v>
      </c>
      <c r="C23" s="832" t="s">
        <v>3379</v>
      </c>
      <c r="D23" s="832" t="s">
        <v>4357</v>
      </c>
      <c r="E23" s="832" t="s">
        <v>4359</v>
      </c>
      <c r="F23" s="849"/>
      <c r="G23" s="849"/>
      <c r="H23" s="849"/>
      <c r="I23" s="849"/>
      <c r="J23" s="849">
        <v>7</v>
      </c>
      <c r="K23" s="849">
        <v>2478</v>
      </c>
      <c r="L23" s="849">
        <v>1</v>
      </c>
      <c r="M23" s="849">
        <v>354</v>
      </c>
      <c r="N23" s="849">
        <v>2</v>
      </c>
      <c r="O23" s="849">
        <v>708</v>
      </c>
      <c r="P23" s="837">
        <v>0.2857142857142857</v>
      </c>
      <c r="Q23" s="850">
        <v>354</v>
      </c>
    </row>
    <row r="24" spans="1:17" ht="14.4" customHeight="1" x14ac:dyDescent="0.3">
      <c r="A24" s="831" t="s">
        <v>4171</v>
      </c>
      <c r="B24" s="832" t="s">
        <v>4352</v>
      </c>
      <c r="C24" s="832" t="s">
        <v>3379</v>
      </c>
      <c r="D24" s="832" t="s">
        <v>4360</v>
      </c>
      <c r="E24" s="832" t="s">
        <v>4361</v>
      </c>
      <c r="F24" s="849">
        <v>83</v>
      </c>
      <c r="G24" s="849">
        <v>5395</v>
      </c>
      <c r="H24" s="849">
        <v>0.62878787878787878</v>
      </c>
      <c r="I24" s="849">
        <v>65</v>
      </c>
      <c r="J24" s="849">
        <v>132</v>
      </c>
      <c r="K24" s="849">
        <v>8580</v>
      </c>
      <c r="L24" s="849">
        <v>1</v>
      </c>
      <c r="M24" s="849">
        <v>65</v>
      </c>
      <c r="N24" s="849">
        <v>126</v>
      </c>
      <c r="O24" s="849">
        <v>8190</v>
      </c>
      <c r="P24" s="837">
        <v>0.95454545454545459</v>
      </c>
      <c r="Q24" s="850">
        <v>65</v>
      </c>
    </row>
    <row r="25" spans="1:17" ht="14.4" customHeight="1" x14ac:dyDescent="0.3">
      <c r="A25" s="831" t="s">
        <v>4171</v>
      </c>
      <c r="B25" s="832" t="s">
        <v>4352</v>
      </c>
      <c r="C25" s="832" t="s">
        <v>3379</v>
      </c>
      <c r="D25" s="832" t="s">
        <v>4362</v>
      </c>
      <c r="E25" s="832" t="s">
        <v>4363</v>
      </c>
      <c r="F25" s="849">
        <v>5</v>
      </c>
      <c r="G25" s="849">
        <v>2960</v>
      </c>
      <c r="H25" s="849"/>
      <c r="I25" s="849">
        <v>592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4171</v>
      </c>
      <c r="B26" s="832" t="s">
        <v>4352</v>
      </c>
      <c r="C26" s="832" t="s">
        <v>3379</v>
      </c>
      <c r="D26" s="832" t="s">
        <v>4362</v>
      </c>
      <c r="E26" s="832" t="s">
        <v>4364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592</v>
      </c>
      <c r="P26" s="837"/>
      <c r="Q26" s="850">
        <v>592</v>
      </c>
    </row>
    <row r="27" spans="1:17" ht="14.4" customHeight="1" x14ac:dyDescent="0.3">
      <c r="A27" s="831" t="s">
        <v>4171</v>
      </c>
      <c r="B27" s="832" t="s">
        <v>4352</v>
      </c>
      <c r="C27" s="832" t="s">
        <v>3379</v>
      </c>
      <c r="D27" s="832" t="s">
        <v>4365</v>
      </c>
      <c r="E27" s="832" t="s">
        <v>4366</v>
      </c>
      <c r="F27" s="849"/>
      <c r="G27" s="849"/>
      <c r="H27" s="849"/>
      <c r="I27" s="849"/>
      <c r="J27" s="849"/>
      <c r="K27" s="849"/>
      <c r="L27" s="849"/>
      <c r="M27" s="849"/>
      <c r="N27" s="849">
        <v>1</v>
      </c>
      <c r="O27" s="849">
        <v>617</v>
      </c>
      <c r="P27" s="837"/>
      <c r="Q27" s="850">
        <v>617</v>
      </c>
    </row>
    <row r="28" spans="1:17" ht="14.4" customHeight="1" x14ac:dyDescent="0.3">
      <c r="A28" s="831" t="s">
        <v>4171</v>
      </c>
      <c r="B28" s="832" t="s">
        <v>4352</v>
      </c>
      <c r="C28" s="832" t="s">
        <v>3379</v>
      </c>
      <c r="D28" s="832" t="s">
        <v>4367</v>
      </c>
      <c r="E28" s="832" t="s">
        <v>4368</v>
      </c>
      <c r="F28" s="849"/>
      <c r="G28" s="849"/>
      <c r="H28" s="849"/>
      <c r="I28" s="849"/>
      <c r="J28" s="849">
        <v>1</v>
      </c>
      <c r="K28" s="849">
        <v>679</v>
      </c>
      <c r="L28" s="849">
        <v>1</v>
      </c>
      <c r="M28" s="849">
        <v>679</v>
      </c>
      <c r="N28" s="849"/>
      <c r="O28" s="849"/>
      <c r="P28" s="837"/>
      <c r="Q28" s="850"/>
    </row>
    <row r="29" spans="1:17" ht="14.4" customHeight="1" x14ac:dyDescent="0.3">
      <c r="A29" s="831" t="s">
        <v>4171</v>
      </c>
      <c r="B29" s="832" t="s">
        <v>4352</v>
      </c>
      <c r="C29" s="832" t="s">
        <v>3379</v>
      </c>
      <c r="D29" s="832" t="s">
        <v>4369</v>
      </c>
      <c r="E29" s="832" t="s">
        <v>4370</v>
      </c>
      <c r="F29" s="849">
        <v>9</v>
      </c>
      <c r="G29" s="849">
        <v>216</v>
      </c>
      <c r="H29" s="849">
        <v>1.8</v>
      </c>
      <c r="I29" s="849">
        <v>24</v>
      </c>
      <c r="J29" s="849">
        <v>5</v>
      </c>
      <c r="K29" s="849">
        <v>120</v>
      </c>
      <c r="L29" s="849">
        <v>1</v>
      </c>
      <c r="M29" s="849">
        <v>24</v>
      </c>
      <c r="N29" s="849">
        <v>7</v>
      </c>
      <c r="O29" s="849">
        <v>168</v>
      </c>
      <c r="P29" s="837">
        <v>1.4</v>
      </c>
      <c r="Q29" s="850">
        <v>24</v>
      </c>
    </row>
    <row r="30" spans="1:17" ht="14.4" customHeight="1" x14ac:dyDescent="0.3">
      <c r="A30" s="831" t="s">
        <v>4171</v>
      </c>
      <c r="B30" s="832" t="s">
        <v>4352</v>
      </c>
      <c r="C30" s="832" t="s">
        <v>3379</v>
      </c>
      <c r="D30" s="832" t="s">
        <v>4369</v>
      </c>
      <c r="E30" s="832" t="s">
        <v>4371</v>
      </c>
      <c r="F30" s="849"/>
      <c r="G30" s="849"/>
      <c r="H30" s="849"/>
      <c r="I30" s="849"/>
      <c r="J30" s="849">
        <v>2</v>
      </c>
      <c r="K30" s="849">
        <v>48</v>
      </c>
      <c r="L30" s="849">
        <v>1</v>
      </c>
      <c r="M30" s="849">
        <v>24</v>
      </c>
      <c r="N30" s="849"/>
      <c r="O30" s="849"/>
      <c r="P30" s="837"/>
      <c r="Q30" s="850"/>
    </row>
    <row r="31" spans="1:17" ht="14.4" customHeight="1" x14ac:dyDescent="0.3">
      <c r="A31" s="831" t="s">
        <v>4171</v>
      </c>
      <c r="B31" s="832" t="s">
        <v>4352</v>
      </c>
      <c r="C31" s="832" t="s">
        <v>3379</v>
      </c>
      <c r="D31" s="832" t="s">
        <v>4372</v>
      </c>
      <c r="E31" s="832" t="s">
        <v>4373</v>
      </c>
      <c r="F31" s="849">
        <v>3</v>
      </c>
      <c r="G31" s="849">
        <v>165</v>
      </c>
      <c r="H31" s="849"/>
      <c r="I31" s="849">
        <v>55</v>
      </c>
      <c r="J31" s="849"/>
      <c r="K31" s="849"/>
      <c r="L31" s="849"/>
      <c r="M31" s="849"/>
      <c r="N31" s="849">
        <v>1</v>
      </c>
      <c r="O31" s="849">
        <v>55</v>
      </c>
      <c r="P31" s="837"/>
      <c r="Q31" s="850">
        <v>55</v>
      </c>
    </row>
    <row r="32" spans="1:17" ht="14.4" customHeight="1" x14ac:dyDescent="0.3">
      <c r="A32" s="831" t="s">
        <v>4171</v>
      </c>
      <c r="B32" s="832" t="s">
        <v>4352</v>
      </c>
      <c r="C32" s="832" t="s">
        <v>3379</v>
      </c>
      <c r="D32" s="832" t="s">
        <v>4372</v>
      </c>
      <c r="E32" s="832" t="s">
        <v>4374</v>
      </c>
      <c r="F32" s="849">
        <v>18</v>
      </c>
      <c r="G32" s="849">
        <v>990</v>
      </c>
      <c r="H32" s="849">
        <v>0.2608695652173913</v>
      </c>
      <c r="I32" s="849">
        <v>55</v>
      </c>
      <c r="J32" s="849">
        <v>69</v>
      </c>
      <c r="K32" s="849">
        <v>3795</v>
      </c>
      <c r="L32" s="849">
        <v>1</v>
      </c>
      <c r="M32" s="849">
        <v>55</v>
      </c>
      <c r="N32" s="849">
        <v>56</v>
      </c>
      <c r="O32" s="849">
        <v>3080</v>
      </c>
      <c r="P32" s="837">
        <v>0.81159420289855078</v>
      </c>
      <c r="Q32" s="850">
        <v>55</v>
      </c>
    </row>
    <row r="33" spans="1:17" ht="14.4" customHeight="1" x14ac:dyDescent="0.3">
      <c r="A33" s="831" t="s">
        <v>4171</v>
      </c>
      <c r="B33" s="832" t="s">
        <v>4352</v>
      </c>
      <c r="C33" s="832" t="s">
        <v>3379</v>
      </c>
      <c r="D33" s="832" t="s">
        <v>4375</v>
      </c>
      <c r="E33" s="832" t="s">
        <v>4376</v>
      </c>
      <c r="F33" s="849"/>
      <c r="G33" s="849"/>
      <c r="H33" s="849"/>
      <c r="I33" s="849"/>
      <c r="J33" s="849"/>
      <c r="K33" s="849"/>
      <c r="L33" s="849"/>
      <c r="M33" s="849"/>
      <c r="N33" s="849">
        <v>3</v>
      </c>
      <c r="O33" s="849">
        <v>231</v>
      </c>
      <c r="P33" s="837"/>
      <c r="Q33" s="850">
        <v>77</v>
      </c>
    </row>
    <row r="34" spans="1:17" ht="14.4" customHeight="1" x14ac:dyDescent="0.3">
      <c r="A34" s="831" t="s">
        <v>4171</v>
      </c>
      <c r="B34" s="832" t="s">
        <v>4352</v>
      </c>
      <c r="C34" s="832" t="s">
        <v>3379</v>
      </c>
      <c r="D34" s="832" t="s">
        <v>4375</v>
      </c>
      <c r="E34" s="832" t="s">
        <v>4377</v>
      </c>
      <c r="F34" s="849">
        <v>592</v>
      </c>
      <c r="G34" s="849">
        <v>45584</v>
      </c>
      <c r="H34" s="849">
        <v>0.95948136142625606</v>
      </c>
      <c r="I34" s="849">
        <v>77</v>
      </c>
      <c r="J34" s="849">
        <v>617</v>
      </c>
      <c r="K34" s="849">
        <v>47509</v>
      </c>
      <c r="L34" s="849">
        <v>1</v>
      </c>
      <c r="M34" s="849">
        <v>77</v>
      </c>
      <c r="N34" s="849">
        <v>669</v>
      </c>
      <c r="O34" s="849">
        <v>51513</v>
      </c>
      <c r="P34" s="837">
        <v>1.0842787682333874</v>
      </c>
      <c r="Q34" s="850">
        <v>77</v>
      </c>
    </row>
    <row r="35" spans="1:17" ht="14.4" customHeight="1" x14ac:dyDescent="0.3">
      <c r="A35" s="831" t="s">
        <v>4171</v>
      </c>
      <c r="B35" s="832" t="s">
        <v>4352</v>
      </c>
      <c r="C35" s="832" t="s">
        <v>3379</v>
      </c>
      <c r="D35" s="832" t="s">
        <v>4378</v>
      </c>
      <c r="E35" s="832" t="s">
        <v>4379</v>
      </c>
      <c r="F35" s="849">
        <v>15</v>
      </c>
      <c r="G35" s="849">
        <v>360</v>
      </c>
      <c r="H35" s="849">
        <v>0.78947368421052633</v>
      </c>
      <c r="I35" s="849">
        <v>24</v>
      </c>
      <c r="J35" s="849">
        <v>19</v>
      </c>
      <c r="K35" s="849">
        <v>456</v>
      </c>
      <c r="L35" s="849">
        <v>1</v>
      </c>
      <c r="M35" s="849">
        <v>24</v>
      </c>
      <c r="N35" s="849">
        <v>21</v>
      </c>
      <c r="O35" s="849">
        <v>504</v>
      </c>
      <c r="P35" s="837">
        <v>1.1052631578947369</v>
      </c>
      <c r="Q35" s="850">
        <v>24</v>
      </c>
    </row>
    <row r="36" spans="1:17" ht="14.4" customHeight="1" x14ac:dyDescent="0.3">
      <c r="A36" s="831" t="s">
        <v>4171</v>
      </c>
      <c r="B36" s="832" t="s">
        <v>4352</v>
      </c>
      <c r="C36" s="832" t="s">
        <v>3379</v>
      </c>
      <c r="D36" s="832" t="s">
        <v>4380</v>
      </c>
      <c r="E36" s="832" t="s">
        <v>4381</v>
      </c>
      <c r="F36" s="849">
        <v>13</v>
      </c>
      <c r="G36" s="849">
        <v>858</v>
      </c>
      <c r="H36" s="849">
        <v>1.4444444444444444</v>
      </c>
      <c r="I36" s="849">
        <v>66</v>
      </c>
      <c r="J36" s="849">
        <v>9</v>
      </c>
      <c r="K36" s="849">
        <v>594</v>
      </c>
      <c r="L36" s="849">
        <v>1</v>
      </c>
      <c r="M36" s="849">
        <v>66</v>
      </c>
      <c r="N36" s="849">
        <v>8</v>
      </c>
      <c r="O36" s="849">
        <v>528</v>
      </c>
      <c r="P36" s="837">
        <v>0.88888888888888884</v>
      </c>
      <c r="Q36" s="850">
        <v>66</v>
      </c>
    </row>
    <row r="37" spans="1:17" ht="14.4" customHeight="1" x14ac:dyDescent="0.3">
      <c r="A37" s="831" t="s">
        <v>4171</v>
      </c>
      <c r="B37" s="832" t="s">
        <v>4352</v>
      </c>
      <c r="C37" s="832" t="s">
        <v>3379</v>
      </c>
      <c r="D37" s="832" t="s">
        <v>4382</v>
      </c>
      <c r="E37" s="832" t="s">
        <v>4383</v>
      </c>
      <c r="F37" s="849"/>
      <c r="G37" s="849"/>
      <c r="H37" s="849"/>
      <c r="I37" s="849"/>
      <c r="J37" s="849"/>
      <c r="K37" s="849"/>
      <c r="L37" s="849"/>
      <c r="M37" s="849"/>
      <c r="N37" s="849">
        <v>16</v>
      </c>
      <c r="O37" s="849">
        <v>5600</v>
      </c>
      <c r="P37" s="837"/>
      <c r="Q37" s="850">
        <v>350</v>
      </c>
    </row>
    <row r="38" spans="1:17" ht="14.4" customHeight="1" x14ac:dyDescent="0.3">
      <c r="A38" s="831" t="s">
        <v>4171</v>
      </c>
      <c r="B38" s="832" t="s">
        <v>4352</v>
      </c>
      <c r="C38" s="832" t="s">
        <v>3379</v>
      </c>
      <c r="D38" s="832" t="s">
        <v>4384</v>
      </c>
      <c r="E38" s="832" t="s">
        <v>4385</v>
      </c>
      <c r="F38" s="849">
        <v>3</v>
      </c>
      <c r="G38" s="849">
        <v>75</v>
      </c>
      <c r="H38" s="849">
        <v>0.3</v>
      </c>
      <c r="I38" s="849">
        <v>25</v>
      </c>
      <c r="J38" s="849">
        <v>10</v>
      </c>
      <c r="K38" s="849">
        <v>250</v>
      </c>
      <c r="L38" s="849">
        <v>1</v>
      </c>
      <c r="M38" s="849">
        <v>25</v>
      </c>
      <c r="N38" s="849">
        <v>14</v>
      </c>
      <c r="O38" s="849">
        <v>350</v>
      </c>
      <c r="P38" s="837">
        <v>1.4</v>
      </c>
      <c r="Q38" s="850">
        <v>25</v>
      </c>
    </row>
    <row r="39" spans="1:17" ht="14.4" customHeight="1" x14ac:dyDescent="0.3">
      <c r="A39" s="831" t="s">
        <v>4171</v>
      </c>
      <c r="B39" s="832" t="s">
        <v>4352</v>
      </c>
      <c r="C39" s="832" t="s">
        <v>3379</v>
      </c>
      <c r="D39" s="832" t="s">
        <v>4386</v>
      </c>
      <c r="E39" s="832" t="s">
        <v>4387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742</v>
      </c>
      <c r="P39" s="837"/>
      <c r="Q39" s="850">
        <v>742</v>
      </c>
    </row>
    <row r="40" spans="1:17" ht="14.4" customHeight="1" x14ac:dyDescent="0.3">
      <c r="A40" s="831" t="s">
        <v>4171</v>
      </c>
      <c r="B40" s="832" t="s">
        <v>4352</v>
      </c>
      <c r="C40" s="832" t="s">
        <v>3379</v>
      </c>
      <c r="D40" s="832" t="s">
        <v>4388</v>
      </c>
      <c r="E40" s="832" t="s">
        <v>4389</v>
      </c>
      <c r="F40" s="849">
        <v>42</v>
      </c>
      <c r="G40" s="849">
        <v>7602</v>
      </c>
      <c r="H40" s="849">
        <v>0.93333333333333335</v>
      </c>
      <c r="I40" s="849">
        <v>181</v>
      </c>
      <c r="J40" s="849">
        <v>45</v>
      </c>
      <c r="K40" s="849">
        <v>8145</v>
      </c>
      <c r="L40" s="849">
        <v>1</v>
      </c>
      <c r="M40" s="849">
        <v>181</v>
      </c>
      <c r="N40" s="849">
        <v>39</v>
      </c>
      <c r="O40" s="849">
        <v>7059</v>
      </c>
      <c r="P40" s="837">
        <v>0.8666666666666667</v>
      </c>
      <c r="Q40" s="850">
        <v>181</v>
      </c>
    </row>
    <row r="41" spans="1:17" ht="14.4" customHeight="1" x14ac:dyDescent="0.3">
      <c r="A41" s="831" t="s">
        <v>4171</v>
      </c>
      <c r="B41" s="832" t="s">
        <v>4352</v>
      </c>
      <c r="C41" s="832" t="s">
        <v>3379</v>
      </c>
      <c r="D41" s="832" t="s">
        <v>4388</v>
      </c>
      <c r="E41" s="832" t="s">
        <v>4390</v>
      </c>
      <c r="F41" s="849">
        <v>1</v>
      </c>
      <c r="G41" s="849">
        <v>181</v>
      </c>
      <c r="H41" s="849"/>
      <c r="I41" s="849">
        <v>181</v>
      </c>
      <c r="J41" s="849"/>
      <c r="K41" s="849"/>
      <c r="L41" s="849"/>
      <c r="M41" s="849"/>
      <c r="N41" s="849">
        <v>1</v>
      </c>
      <c r="O41" s="849">
        <v>181</v>
      </c>
      <c r="P41" s="837"/>
      <c r="Q41" s="850">
        <v>181</v>
      </c>
    </row>
    <row r="42" spans="1:17" ht="14.4" customHeight="1" x14ac:dyDescent="0.3">
      <c r="A42" s="831" t="s">
        <v>4171</v>
      </c>
      <c r="B42" s="832" t="s">
        <v>4352</v>
      </c>
      <c r="C42" s="832" t="s">
        <v>3379</v>
      </c>
      <c r="D42" s="832" t="s">
        <v>4391</v>
      </c>
      <c r="E42" s="832" t="s">
        <v>4392</v>
      </c>
      <c r="F42" s="849">
        <v>29</v>
      </c>
      <c r="G42" s="849">
        <v>7366</v>
      </c>
      <c r="H42" s="849">
        <v>0.61702127659574468</v>
      </c>
      <c r="I42" s="849">
        <v>254</v>
      </c>
      <c r="J42" s="849">
        <v>47</v>
      </c>
      <c r="K42" s="849">
        <v>11938</v>
      </c>
      <c r="L42" s="849">
        <v>1</v>
      </c>
      <c r="M42" s="849">
        <v>254</v>
      </c>
      <c r="N42" s="849">
        <v>35</v>
      </c>
      <c r="O42" s="849">
        <v>8890</v>
      </c>
      <c r="P42" s="837">
        <v>0.74468085106382975</v>
      </c>
      <c r="Q42" s="850">
        <v>254</v>
      </c>
    </row>
    <row r="43" spans="1:17" ht="14.4" customHeight="1" x14ac:dyDescent="0.3">
      <c r="A43" s="831" t="s">
        <v>4171</v>
      </c>
      <c r="B43" s="832" t="s">
        <v>4352</v>
      </c>
      <c r="C43" s="832" t="s">
        <v>3379</v>
      </c>
      <c r="D43" s="832" t="s">
        <v>4391</v>
      </c>
      <c r="E43" s="832" t="s">
        <v>4393</v>
      </c>
      <c r="F43" s="849">
        <v>1</v>
      </c>
      <c r="G43" s="849">
        <v>254</v>
      </c>
      <c r="H43" s="849">
        <v>1</v>
      </c>
      <c r="I43" s="849">
        <v>254</v>
      </c>
      <c r="J43" s="849">
        <v>1</v>
      </c>
      <c r="K43" s="849">
        <v>254</v>
      </c>
      <c r="L43" s="849">
        <v>1</v>
      </c>
      <c r="M43" s="849">
        <v>254</v>
      </c>
      <c r="N43" s="849">
        <v>3</v>
      </c>
      <c r="O43" s="849">
        <v>762</v>
      </c>
      <c r="P43" s="837">
        <v>3</v>
      </c>
      <c r="Q43" s="850">
        <v>254</v>
      </c>
    </row>
    <row r="44" spans="1:17" ht="14.4" customHeight="1" x14ac:dyDescent="0.3">
      <c r="A44" s="831" t="s">
        <v>4171</v>
      </c>
      <c r="B44" s="832" t="s">
        <v>4352</v>
      </c>
      <c r="C44" s="832" t="s">
        <v>3379</v>
      </c>
      <c r="D44" s="832" t="s">
        <v>4394</v>
      </c>
      <c r="E44" s="832" t="s">
        <v>4395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268</v>
      </c>
      <c r="P44" s="837"/>
      <c r="Q44" s="850">
        <v>268</v>
      </c>
    </row>
    <row r="45" spans="1:17" ht="14.4" customHeight="1" x14ac:dyDescent="0.3">
      <c r="A45" s="831" t="s">
        <v>4171</v>
      </c>
      <c r="B45" s="832" t="s">
        <v>4352</v>
      </c>
      <c r="C45" s="832" t="s">
        <v>3379</v>
      </c>
      <c r="D45" s="832" t="s">
        <v>4396</v>
      </c>
      <c r="E45" s="832" t="s">
        <v>4397</v>
      </c>
      <c r="F45" s="849">
        <v>41</v>
      </c>
      <c r="G45" s="849">
        <v>8897</v>
      </c>
      <c r="H45" s="849">
        <v>0.85416666666666663</v>
      </c>
      <c r="I45" s="849">
        <v>217</v>
      </c>
      <c r="J45" s="849">
        <v>48</v>
      </c>
      <c r="K45" s="849">
        <v>10416</v>
      </c>
      <c r="L45" s="849">
        <v>1</v>
      </c>
      <c r="M45" s="849">
        <v>217</v>
      </c>
      <c r="N45" s="849">
        <v>46</v>
      </c>
      <c r="O45" s="849">
        <v>9982</v>
      </c>
      <c r="P45" s="837">
        <v>0.95833333333333337</v>
      </c>
      <c r="Q45" s="850">
        <v>217</v>
      </c>
    </row>
    <row r="46" spans="1:17" ht="14.4" customHeight="1" x14ac:dyDescent="0.3">
      <c r="A46" s="831" t="s">
        <v>4171</v>
      </c>
      <c r="B46" s="832" t="s">
        <v>4352</v>
      </c>
      <c r="C46" s="832" t="s">
        <v>3379</v>
      </c>
      <c r="D46" s="832" t="s">
        <v>4396</v>
      </c>
      <c r="E46" s="832" t="s">
        <v>4398</v>
      </c>
      <c r="F46" s="849">
        <v>1</v>
      </c>
      <c r="G46" s="849">
        <v>217</v>
      </c>
      <c r="H46" s="849"/>
      <c r="I46" s="849">
        <v>217</v>
      </c>
      <c r="J46" s="849"/>
      <c r="K46" s="849"/>
      <c r="L46" s="849"/>
      <c r="M46" s="849"/>
      <c r="N46" s="849">
        <v>1</v>
      </c>
      <c r="O46" s="849">
        <v>217</v>
      </c>
      <c r="P46" s="837"/>
      <c r="Q46" s="850">
        <v>217</v>
      </c>
    </row>
    <row r="47" spans="1:17" ht="14.4" customHeight="1" x14ac:dyDescent="0.3">
      <c r="A47" s="831" t="s">
        <v>4171</v>
      </c>
      <c r="B47" s="832" t="s">
        <v>4352</v>
      </c>
      <c r="C47" s="832" t="s">
        <v>3379</v>
      </c>
      <c r="D47" s="832" t="s">
        <v>4399</v>
      </c>
      <c r="E47" s="832" t="s">
        <v>4400</v>
      </c>
      <c r="F47" s="849"/>
      <c r="G47" s="849"/>
      <c r="H47" s="849"/>
      <c r="I47" s="849"/>
      <c r="J47" s="849">
        <v>2</v>
      </c>
      <c r="K47" s="849">
        <v>74</v>
      </c>
      <c r="L47" s="849">
        <v>1</v>
      </c>
      <c r="M47" s="849">
        <v>37</v>
      </c>
      <c r="N47" s="849"/>
      <c r="O47" s="849"/>
      <c r="P47" s="837"/>
      <c r="Q47" s="850"/>
    </row>
    <row r="48" spans="1:17" ht="14.4" customHeight="1" x14ac:dyDescent="0.3">
      <c r="A48" s="831" t="s">
        <v>4171</v>
      </c>
      <c r="B48" s="832" t="s">
        <v>4352</v>
      </c>
      <c r="C48" s="832" t="s">
        <v>3379</v>
      </c>
      <c r="D48" s="832" t="s">
        <v>4401</v>
      </c>
      <c r="E48" s="832" t="s">
        <v>4402</v>
      </c>
      <c r="F48" s="849"/>
      <c r="G48" s="849"/>
      <c r="H48" s="849"/>
      <c r="I48" s="849"/>
      <c r="J48" s="849"/>
      <c r="K48" s="849"/>
      <c r="L48" s="849"/>
      <c r="M48" s="849"/>
      <c r="N48" s="849">
        <v>1</v>
      </c>
      <c r="O48" s="849">
        <v>592</v>
      </c>
      <c r="P48" s="837"/>
      <c r="Q48" s="850">
        <v>592</v>
      </c>
    </row>
    <row r="49" spans="1:17" ht="14.4" customHeight="1" x14ac:dyDescent="0.3">
      <c r="A49" s="831" t="s">
        <v>4171</v>
      </c>
      <c r="B49" s="832" t="s">
        <v>4352</v>
      </c>
      <c r="C49" s="832" t="s">
        <v>3379</v>
      </c>
      <c r="D49" s="832" t="s">
        <v>4403</v>
      </c>
      <c r="E49" s="832" t="s">
        <v>4404</v>
      </c>
      <c r="F49" s="849">
        <v>1</v>
      </c>
      <c r="G49" s="849">
        <v>50</v>
      </c>
      <c r="H49" s="849"/>
      <c r="I49" s="849">
        <v>50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4171</v>
      </c>
      <c r="B50" s="832" t="s">
        <v>4352</v>
      </c>
      <c r="C50" s="832" t="s">
        <v>3379</v>
      </c>
      <c r="D50" s="832" t="s">
        <v>4405</v>
      </c>
      <c r="E50" s="832" t="s">
        <v>4406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547</v>
      </c>
      <c r="P50" s="837"/>
      <c r="Q50" s="850">
        <v>547</v>
      </c>
    </row>
    <row r="51" spans="1:17" ht="14.4" customHeight="1" x14ac:dyDescent="0.3">
      <c r="A51" s="831" t="s">
        <v>4171</v>
      </c>
      <c r="B51" s="832" t="s">
        <v>4352</v>
      </c>
      <c r="C51" s="832" t="s">
        <v>3379</v>
      </c>
      <c r="D51" s="832" t="s">
        <v>4407</v>
      </c>
      <c r="E51" s="832" t="s">
        <v>4408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736</v>
      </c>
      <c r="P51" s="837"/>
      <c r="Q51" s="850">
        <v>736</v>
      </c>
    </row>
    <row r="52" spans="1:17" ht="14.4" customHeight="1" x14ac:dyDescent="0.3">
      <c r="A52" s="831" t="s">
        <v>4171</v>
      </c>
      <c r="B52" s="832" t="s">
        <v>4352</v>
      </c>
      <c r="C52" s="832" t="s">
        <v>3379</v>
      </c>
      <c r="D52" s="832" t="s">
        <v>4409</v>
      </c>
      <c r="E52" s="832" t="s">
        <v>4410</v>
      </c>
      <c r="F52" s="849"/>
      <c r="G52" s="849"/>
      <c r="H52" s="849"/>
      <c r="I52" s="849"/>
      <c r="J52" s="849">
        <v>1</v>
      </c>
      <c r="K52" s="849">
        <v>329</v>
      </c>
      <c r="L52" s="849">
        <v>1</v>
      </c>
      <c r="M52" s="849">
        <v>329</v>
      </c>
      <c r="N52" s="849"/>
      <c r="O52" s="849"/>
      <c r="P52" s="837"/>
      <c r="Q52" s="850"/>
    </row>
    <row r="53" spans="1:17" ht="14.4" customHeight="1" x14ac:dyDescent="0.3">
      <c r="A53" s="831" t="s">
        <v>4171</v>
      </c>
      <c r="B53" s="832" t="s">
        <v>4352</v>
      </c>
      <c r="C53" s="832" t="s">
        <v>3379</v>
      </c>
      <c r="D53" s="832" t="s">
        <v>4411</v>
      </c>
      <c r="E53" s="832" t="s">
        <v>4412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346</v>
      </c>
      <c r="P53" s="837"/>
      <c r="Q53" s="850">
        <v>346</v>
      </c>
    </row>
    <row r="54" spans="1:17" ht="14.4" customHeight="1" x14ac:dyDescent="0.3">
      <c r="A54" s="831" t="s">
        <v>4171</v>
      </c>
      <c r="B54" s="832" t="s">
        <v>4352</v>
      </c>
      <c r="C54" s="832" t="s">
        <v>3379</v>
      </c>
      <c r="D54" s="832" t="s">
        <v>4413</v>
      </c>
      <c r="E54" s="832" t="s">
        <v>4414</v>
      </c>
      <c r="F54" s="849"/>
      <c r="G54" s="849"/>
      <c r="H54" s="849"/>
      <c r="I54" s="849"/>
      <c r="J54" s="849">
        <v>1</v>
      </c>
      <c r="K54" s="849">
        <v>232</v>
      </c>
      <c r="L54" s="849">
        <v>1</v>
      </c>
      <c r="M54" s="849">
        <v>232</v>
      </c>
      <c r="N54" s="849"/>
      <c r="O54" s="849"/>
      <c r="P54" s="837"/>
      <c r="Q54" s="850"/>
    </row>
    <row r="55" spans="1:17" ht="14.4" customHeight="1" x14ac:dyDescent="0.3">
      <c r="A55" s="831" t="s">
        <v>4171</v>
      </c>
      <c r="B55" s="832" t="s">
        <v>4352</v>
      </c>
      <c r="C55" s="832" t="s">
        <v>3379</v>
      </c>
      <c r="D55" s="832" t="s">
        <v>4413</v>
      </c>
      <c r="E55" s="832" t="s">
        <v>4415</v>
      </c>
      <c r="F55" s="849"/>
      <c r="G55" s="849"/>
      <c r="H55" s="849"/>
      <c r="I55" s="849"/>
      <c r="J55" s="849"/>
      <c r="K55" s="849"/>
      <c r="L55" s="849"/>
      <c r="M55" s="849"/>
      <c r="N55" s="849">
        <v>1</v>
      </c>
      <c r="O55" s="849">
        <v>232</v>
      </c>
      <c r="P55" s="837"/>
      <c r="Q55" s="850">
        <v>232</v>
      </c>
    </row>
    <row r="56" spans="1:17" ht="14.4" customHeight="1" x14ac:dyDescent="0.3">
      <c r="A56" s="831" t="s">
        <v>4171</v>
      </c>
      <c r="B56" s="832" t="s">
        <v>4352</v>
      </c>
      <c r="C56" s="832" t="s">
        <v>3379</v>
      </c>
      <c r="D56" s="832" t="s">
        <v>4416</v>
      </c>
      <c r="E56" s="832" t="s">
        <v>4417</v>
      </c>
      <c r="F56" s="849"/>
      <c r="G56" s="849"/>
      <c r="H56" s="849"/>
      <c r="I56" s="849"/>
      <c r="J56" s="849">
        <v>2</v>
      </c>
      <c r="K56" s="849">
        <v>820</v>
      </c>
      <c r="L56" s="849">
        <v>1</v>
      </c>
      <c r="M56" s="849">
        <v>410</v>
      </c>
      <c r="N56" s="849"/>
      <c r="O56" s="849"/>
      <c r="P56" s="837"/>
      <c r="Q56" s="850"/>
    </row>
    <row r="57" spans="1:17" ht="14.4" customHeight="1" x14ac:dyDescent="0.3">
      <c r="A57" s="831" t="s">
        <v>4171</v>
      </c>
      <c r="B57" s="832" t="s">
        <v>4352</v>
      </c>
      <c r="C57" s="832" t="s">
        <v>3379</v>
      </c>
      <c r="D57" s="832" t="s">
        <v>4416</v>
      </c>
      <c r="E57" s="832" t="s">
        <v>4418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410</v>
      </c>
      <c r="P57" s="837"/>
      <c r="Q57" s="850">
        <v>410</v>
      </c>
    </row>
    <row r="58" spans="1:17" ht="14.4" customHeight="1" x14ac:dyDescent="0.3">
      <c r="A58" s="831" t="s">
        <v>4171</v>
      </c>
      <c r="B58" s="832" t="s">
        <v>4352</v>
      </c>
      <c r="C58" s="832" t="s">
        <v>3379</v>
      </c>
      <c r="D58" s="832" t="s">
        <v>4419</v>
      </c>
      <c r="E58" s="832" t="s">
        <v>4420</v>
      </c>
      <c r="F58" s="849"/>
      <c r="G58" s="849"/>
      <c r="H58" s="849"/>
      <c r="I58" s="849"/>
      <c r="J58" s="849"/>
      <c r="K58" s="849"/>
      <c r="L58" s="849"/>
      <c r="M58" s="849"/>
      <c r="N58" s="849">
        <v>1</v>
      </c>
      <c r="O58" s="849">
        <v>590</v>
      </c>
      <c r="P58" s="837"/>
      <c r="Q58" s="850">
        <v>590</v>
      </c>
    </row>
    <row r="59" spans="1:17" ht="14.4" customHeight="1" x14ac:dyDescent="0.3">
      <c r="A59" s="831" t="s">
        <v>4171</v>
      </c>
      <c r="B59" s="832" t="s">
        <v>4352</v>
      </c>
      <c r="C59" s="832" t="s">
        <v>3379</v>
      </c>
      <c r="D59" s="832" t="s">
        <v>4421</v>
      </c>
      <c r="E59" s="832" t="s">
        <v>4422</v>
      </c>
      <c r="F59" s="849"/>
      <c r="G59" s="849"/>
      <c r="H59" s="849"/>
      <c r="I59" s="849"/>
      <c r="J59" s="849"/>
      <c r="K59" s="849"/>
      <c r="L59" s="849"/>
      <c r="M59" s="849"/>
      <c r="N59" s="849">
        <v>3</v>
      </c>
      <c r="O59" s="849">
        <v>2367</v>
      </c>
      <c r="P59" s="837"/>
      <c r="Q59" s="850">
        <v>789</v>
      </c>
    </row>
    <row r="60" spans="1:17" ht="14.4" customHeight="1" x14ac:dyDescent="0.3">
      <c r="A60" s="831" t="s">
        <v>4171</v>
      </c>
      <c r="B60" s="832" t="s">
        <v>4352</v>
      </c>
      <c r="C60" s="832" t="s">
        <v>3379</v>
      </c>
      <c r="D60" s="832" t="s">
        <v>4423</v>
      </c>
      <c r="E60" s="832" t="s">
        <v>4424</v>
      </c>
      <c r="F60" s="849"/>
      <c r="G60" s="849"/>
      <c r="H60" s="849"/>
      <c r="I60" s="849"/>
      <c r="J60" s="849">
        <v>1</v>
      </c>
      <c r="K60" s="849">
        <v>224</v>
      </c>
      <c r="L60" s="849">
        <v>1</v>
      </c>
      <c r="M60" s="849">
        <v>224</v>
      </c>
      <c r="N60" s="849"/>
      <c r="O60" s="849"/>
      <c r="P60" s="837"/>
      <c r="Q60" s="850"/>
    </row>
    <row r="61" spans="1:17" ht="14.4" customHeight="1" x14ac:dyDescent="0.3">
      <c r="A61" s="831" t="s">
        <v>4171</v>
      </c>
      <c r="B61" s="832" t="s">
        <v>4352</v>
      </c>
      <c r="C61" s="832" t="s">
        <v>3379</v>
      </c>
      <c r="D61" s="832" t="s">
        <v>4425</v>
      </c>
      <c r="E61" s="832" t="s">
        <v>4426</v>
      </c>
      <c r="F61" s="849"/>
      <c r="G61" s="849"/>
      <c r="H61" s="849"/>
      <c r="I61" s="849"/>
      <c r="J61" s="849">
        <v>1</v>
      </c>
      <c r="K61" s="849">
        <v>566</v>
      </c>
      <c r="L61" s="849">
        <v>1</v>
      </c>
      <c r="M61" s="849">
        <v>566</v>
      </c>
      <c r="N61" s="849"/>
      <c r="O61" s="849"/>
      <c r="P61" s="837"/>
      <c r="Q61" s="850"/>
    </row>
    <row r="62" spans="1:17" ht="14.4" customHeight="1" x14ac:dyDescent="0.3">
      <c r="A62" s="831" t="s">
        <v>4171</v>
      </c>
      <c r="B62" s="832" t="s">
        <v>4352</v>
      </c>
      <c r="C62" s="832" t="s">
        <v>3379</v>
      </c>
      <c r="D62" s="832" t="s">
        <v>4427</v>
      </c>
      <c r="E62" s="832" t="s">
        <v>4428</v>
      </c>
      <c r="F62" s="849"/>
      <c r="G62" s="849"/>
      <c r="H62" s="849"/>
      <c r="I62" s="849"/>
      <c r="J62" s="849"/>
      <c r="K62" s="849"/>
      <c r="L62" s="849"/>
      <c r="M62" s="849"/>
      <c r="N62" s="849">
        <v>1</v>
      </c>
      <c r="O62" s="849">
        <v>919</v>
      </c>
      <c r="P62" s="837"/>
      <c r="Q62" s="850">
        <v>919</v>
      </c>
    </row>
    <row r="63" spans="1:17" ht="14.4" customHeight="1" x14ac:dyDescent="0.3">
      <c r="A63" s="831" t="s">
        <v>4171</v>
      </c>
      <c r="B63" s="832" t="s">
        <v>4352</v>
      </c>
      <c r="C63" s="832" t="s">
        <v>3379</v>
      </c>
      <c r="D63" s="832" t="s">
        <v>4429</v>
      </c>
      <c r="E63" s="832" t="s">
        <v>4430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896</v>
      </c>
      <c r="P63" s="837"/>
      <c r="Q63" s="850">
        <v>896</v>
      </c>
    </row>
    <row r="64" spans="1:17" ht="14.4" customHeight="1" x14ac:dyDescent="0.3">
      <c r="A64" s="831" t="s">
        <v>4171</v>
      </c>
      <c r="B64" s="832" t="s">
        <v>4352</v>
      </c>
      <c r="C64" s="832" t="s">
        <v>3379</v>
      </c>
      <c r="D64" s="832" t="s">
        <v>4431</v>
      </c>
      <c r="E64" s="832" t="s">
        <v>4432</v>
      </c>
      <c r="F64" s="849"/>
      <c r="G64" s="849"/>
      <c r="H64" s="849"/>
      <c r="I64" s="849"/>
      <c r="J64" s="849">
        <v>4</v>
      </c>
      <c r="K64" s="849">
        <v>976</v>
      </c>
      <c r="L64" s="849">
        <v>1</v>
      </c>
      <c r="M64" s="849">
        <v>244</v>
      </c>
      <c r="N64" s="849"/>
      <c r="O64" s="849"/>
      <c r="P64" s="837"/>
      <c r="Q64" s="850"/>
    </row>
    <row r="65" spans="1:17" ht="14.4" customHeight="1" x14ac:dyDescent="0.3">
      <c r="A65" s="831" t="s">
        <v>4433</v>
      </c>
      <c r="B65" s="832" t="s">
        <v>4434</v>
      </c>
      <c r="C65" s="832" t="s">
        <v>3379</v>
      </c>
      <c r="D65" s="832" t="s">
        <v>4435</v>
      </c>
      <c r="E65" s="832" t="s">
        <v>4436</v>
      </c>
      <c r="F65" s="849">
        <v>269</v>
      </c>
      <c r="G65" s="849">
        <v>7263</v>
      </c>
      <c r="H65" s="849">
        <v>0.96071428571428574</v>
      </c>
      <c r="I65" s="849">
        <v>27</v>
      </c>
      <c r="J65" s="849">
        <v>280</v>
      </c>
      <c r="K65" s="849">
        <v>7560</v>
      </c>
      <c r="L65" s="849">
        <v>1</v>
      </c>
      <c r="M65" s="849">
        <v>27</v>
      </c>
      <c r="N65" s="849">
        <v>259</v>
      </c>
      <c r="O65" s="849">
        <v>6993</v>
      </c>
      <c r="P65" s="837">
        <v>0.92500000000000004</v>
      </c>
      <c r="Q65" s="850">
        <v>27</v>
      </c>
    </row>
    <row r="66" spans="1:17" ht="14.4" customHeight="1" x14ac:dyDescent="0.3">
      <c r="A66" s="831" t="s">
        <v>4433</v>
      </c>
      <c r="B66" s="832" t="s">
        <v>4434</v>
      </c>
      <c r="C66" s="832" t="s">
        <v>3379</v>
      </c>
      <c r="D66" s="832" t="s">
        <v>4435</v>
      </c>
      <c r="E66" s="832" t="s">
        <v>4437</v>
      </c>
      <c r="F66" s="849">
        <v>1</v>
      </c>
      <c r="G66" s="849">
        <v>27</v>
      </c>
      <c r="H66" s="849"/>
      <c r="I66" s="849">
        <v>27</v>
      </c>
      <c r="J66" s="849"/>
      <c r="K66" s="849"/>
      <c r="L66" s="849"/>
      <c r="M66" s="849"/>
      <c r="N66" s="849">
        <v>2</v>
      </c>
      <c r="O66" s="849">
        <v>54</v>
      </c>
      <c r="P66" s="837"/>
      <c r="Q66" s="850">
        <v>27</v>
      </c>
    </row>
    <row r="67" spans="1:17" ht="14.4" customHeight="1" x14ac:dyDescent="0.3">
      <c r="A67" s="831" t="s">
        <v>4433</v>
      </c>
      <c r="B67" s="832" t="s">
        <v>4434</v>
      </c>
      <c r="C67" s="832" t="s">
        <v>3379</v>
      </c>
      <c r="D67" s="832" t="s">
        <v>4438</v>
      </c>
      <c r="E67" s="832" t="s">
        <v>4439</v>
      </c>
      <c r="F67" s="849">
        <v>1</v>
      </c>
      <c r="G67" s="849">
        <v>54</v>
      </c>
      <c r="H67" s="849"/>
      <c r="I67" s="849">
        <v>54</v>
      </c>
      <c r="J67" s="849"/>
      <c r="K67" s="849"/>
      <c r="L67" s="849"/>
      <c r="M67" s="849"/>
      <c r="N67" s="849">
        <v>1</v>
      </c>
      <c r="O67" s="849">
        <v>54</v>
      </c>
      <c r="P67" s="837"/>
      <c r="Q67" s="850">
        <v>54</v>
      </c>
    </row>
    <row r="68" spans="1:17" ht="14.4" customHeight="1" x14ac:dyDescent="0.3">
      <c r="A68" s="831" t="s">
        <v>4433</v>
      </c>
      <c r="B68" s="832" t="s">
        <v>4434</v>
      </c>
      <c r="C68" s="832" t="s">
        <v>3379</v>
      </c>
      <c r="D68" s="832" t="s">
        <v>4438</v>
      </c>
      <c r="E68" s="832" t="s">
        <v>4440</v>
      </c>
      <c r="F68" s="849">
        <v>64</v>
      </c>
      <c r="G68" s="849">
        <v>3456</v>
      </c>
      <c r="H68" s="849">
        <v>0.84210526315789469</v>
      </c>
      <c r="I68" s="849">
        <v>54</v>
      </c>
      <c r="J68" s="849">
        <v>76</v>
      </c>
      <c r="K68" s="849">
        <v>4104</v>
      </c>
      <c r="L68" s="849">
        <v>1</v>
      </c>
      <c r="M68" s="849">
        <v>54</v>
      </c>
      <c r="N68" s="849">
        <v>72</v>
      </c>
      <c r="O68" s="849">
        <v>3888</v>
      </c>
      <c r="P68" s="837">
        <v>0.94736842105263153</v>
      </c>
      <c r="Q68" s="850">
        <v>54</v>
      </c>
    </row>
    <row r="69" spans="1:17" ht="14.4" customHeight="1" x14ac:dyDescent="0.3">
      <c r="A69" s="831" t="s">
        <v>4433</v>
      </c>
      <c r="B69" s="832" t="s">
        <v>4434</v>
      </c>
      <c r="C69" s="832" t="s">
        <v>3379</v>
      </c>
      <c r="D69" s="832" t="s">
        <v>4441</v>
      </c>
      <c r="E69" s="832" t="s">
        <v>4442</v>
      </c>
      <c r="F69" s="849">
        <v>1</v>
      </c>
      <c r="G69" s="849">
        <v>24</v>
      </c>
      <c r="H69" s="849"/>
      <c r="I69" s="849">
        <v>24</v>
      </c>
      <c r="J69" s="849"/>
      <c r="K69" s="849"/>
      <c r="L69" s="849"/>
      <c r="M69" s="849"/>
      <c r="N69" s="849">
        <v>2</v>
      </c>
      <c r="O69" s="849">
        <v>48</v>
      </c>
      <c r="P69" s="837"/>
      <c r="Q69" s="850">
        <v>24</v>
      </c>
    </row>
    <row r="70" spans="1:17" ht="14.4" customHeight="1" x14ac:dyDescent="0.3">
      <c r="A70" s="831" t="s">
        <v>4433</v>
      </c>
      <c r="B70" s="832" t="s">
        <v>4434</v>
      </c>
      <c r="C70" s="832" t="s">
        <v>3379</v>
      </c>
      <c r="D70" s="832" t="s">
        <v>4441</v>
      </c>
      <c r="E70" s="832" t="s">
        <v>4443</v>
      </c>
      <c r="F70" s="849">
        <v>240</v>
      </c>
      <c r="G70" s="849">
        <v>5760</v>
      </c>
      <c r="H70" s="849">
        <v>1.0084033613445378</v>
      </c>
      <c r="I70" s="849">
        <v>24</v>
      </c>
      <c r="J70" s="849">
        <v>238</v>
      </c>
      <c r="K70" s="849">
        <v>5712</v>
      </c>
      <c r="L70" s="849">
        <v>1</v>
      </c>
      <c r="M70" s="849">
        <v>24</v>
      </c>
      <c r="N70" s="849">
        <v>205</v>
      </c>
      <c r="O70" s="849">
        <v>4920</v>
      </c>
      <c r="P70" s="837">
        <v>0.8613445378151261</v>
      </c>
      <c r="Q70" s="850">
        <v>24</v>
      </c>
    </row>
    <row r="71" spans="1:17" ht="14.4" customHeight="1" x14ac:dyDescent="0.3">
      <c r="A71" s="831" t="s">
        <v>4433</v>
      </c>
      <c r="B71" s="832" t="s">
        <v>4434</v>
      </c>
      <c r="C71" s="832" t="s">
        <v>3379</v>
      </c>
      <c r="D71" s="832" t="s">
        <v>4444</v>
      </c>
      <c r="E71" s="832" t="s">
        <v>4445</v>
      </c>
      <c r="F71" s="849">
        <v>1</v>
      </c>
      <c r="G71" s="849">
        <v>27</v>
      </c>
      <c r="H71" s="849"/>
      <c r="I71" s="849">
        <v>27</v>
      </c>
      <c r="J71" s="849"/>
      <c r="K71" s="849"/>
      <c r="L71" s="849"/>
      <c r="M71" s="849"/>
      <c r="N71" s="849">
        <v>2</v>
      </c>
      <c r="O71" s="849">
        <v>54</v>
      </c>
      <c r="P71" s="837"/>
      <c r="Q71" s="850">
        <v>27</v>
      </c>
    </row>
    <row r="72" spans="1:17" ht="14.4" customHeight="1" x14ac:dyDescent="0.3">
      <c r="A72" s="831" t="s">
        <v>4433</v>
      </c>
      <c r="B72" s="832" t="s">
        <v>4434</v>
      </c>
      <c r="C72" s="832" t="s">
        <v>3379</v>
      </c>
      <c r="D72" s="832" t="s">
        <v>4444</v>
      </c>
      <c r="E72" s="832" t="s">
        <v>4446</v>
      </c>
      <c r="F72" s="849">
        <v>335</v>
      </c>
      <c r="G72" s="849">
        <v>9045</v>
      </c>
      <c r="H72" s="849">
        <v>0.93314763231197773</v>
      </c>
      <c r="I72" s="849">
        <v>27</v>
      </c>
      <c r="J72" s="849">
        <v>359</v>
      </c>
      <c r="K72" s="849">
        <v>9693</v>
      </c>
      <c r="L72" s="849">
        <v>1</v>
      </c>
      <c r="M72" s="849">
        <v>27</v>
      </c>
      <c r="N72" s="849">
        <v>341</v>
      </c>
      <c r="O72" s="849">
        <v>9207</v>
      </c>
      <c r="P72" s="837">
        <v>0.94986072423398327</v>
      </c>
      <c r="Q72" s="850">
        <v>27</v>
      </c>
    </row>
    <row r="73" spans="1:17" ht="14.4" customHeight="1" x14ac:dyDescent="0.3">
      <c r="A73" s="831" t="s">
        <v>4433</v>
      </c>
      <c r="B73" s="832" t="s">
        <v>4434</v>
      </c>
      <c r="C73" s="832" t="s">
        <v>3379</v>
      </c>
      <c r="D73" s="832" t="s">
        <v>4447</v>
      </c>
      <c r="E73" s="832" t="s">
        <v>4448</v>
      </c>
      <c r="F73" s="849">
        <v>128</v>
      </c>
      <c r="G73" s="849">
        <v>3456</v>
      </c>
      <c r="H73" s="849">
        <v>0.95522388059701491</v>
      </c>
      <c r="I73" s="849">
        <v>27</v>
      </c>
      <c r="J73" s="849">
        <v>134</v>
      </c>
      <c r="K73" s="849">
        <v>3618</v>
      </c>
      <c r="L73" s="849">
        <v>1</v>
      </c>
      <c r="M73" s="849">
        <v>27</v>
      </c>
      <c r="N73" s="849">
        <v>121</v>
      </c>
      <c r="O73" s="849">
        <v>3267</v>
      </c>
      <c r="P73" s="837">
        <v>0.90298507462686572</v>
      </c>
      <c r="Q73" s="850">
        <v>27</v>
      </c>
    </row>
    <row r="74" spans="1:17" ht="14.4" customHeight="1" x14ac:dyDescent="0.3">
      <c r="A74" s="831" t="s">
        <v>4433</v>
      </c>
      <c r="B74" s="832" t="s">
        <v>4434</v>
      </c>
      <c r="C74" s="832" t="s">
        <v>3379</v>
      </c>
      <c r="D74" s="832" t="s">
        <v>4447</v>
      </c>
      <c r="E74" s="832" t="s">
        <v>4449</v>
      </c>
      <c r="F74" s="849">
        <v>2</v>
      </c>
      <c r="G74" s="849">
        <v>54</v>
      </c>
      <c r="H74" s="849">
        <v>2</v>
      </c>
      <c r="I74" s="849">
        <v>27</v>
      </c>
      <c r="J74" s="849">
        <v>1</v>
      </c>
      <c r="K74" s="849">
        <v>27</v>
      </c>
      <c r="L74" s="849">
        <v>1</v>
      </c>
      <c r="M74" s="849">
        <v>27</v>
      </c>
      <c r="N74" s="849">
        <v>2</v>
      </c>
      <c r="O74" s="849">
        <v>54</v>
      </c>
      <c r="P74" s="837">
        <v>2</v>
      </c>
      <c r="Q74" s="850">
        <v>27</v>
      </c>
    </row>
    <row r="75" spans="1:17" ht="14.4" customHeight="1" x14ac:dyDescent="0.3">
      <c r="A75" s="831" t="s">
        <v>4433</v>
      </c>
      <c r="B75" s="832" t="s">
        <v>4434</v>
      </c>
      <c r="C75" s="832" t="s">
        <v>3379</v>
      </c>
      <c r="D75" s="832" t="s">
        <v>4450</v>
      </c>
      <c r="E75" s="832" t="s">
        <v>4451</v>
      </c>
      <c r="F75" s="849">
        <v>1442</v>
      </c>
      <c r="G75" s="849">
        <v>31724</v>
      </c>
      <c r="H75" s="849">
        <v>0.99242945629731594</v>
      </c>
      <c r="I75" s="849">
        <v>22</v>
      </c>
      <c r="J75" s="849">
        <v>1453</v>
      </c>
      <c r="K75" s="849">
        <v>31966</v>
      </c>
      <c r="L75" s="849">
        <v>1</v>
      </c>
      <c r="M75" s="849">
        <v>22</v>
      </c>
      <c r="N75" s="849">
        <v>1445</v>
      </c>
      <c r="O75" s="849">
        <v>31790</v>
      </c>
      <c r="P75" s="837">
        <v>0.99449415003441155</v>
      </c>
      <c r="Q75" s="850">
        <v>22</v>
      </c>
    </row>
    <row r="76" spans="1:17" ht="14.4" customHeight="1" x14ac:dyDescent="0.3">
      <c r="A76" s="831" t="s">
        <v>4433</v>
      </c>
      <c r="B76" s="832" t="s">
        <v>4434</v>
      </c>
      <c r="C76" s="832" t="s">
        <v>3379</v>
      </c>
      <c r="D76" s="832" t="s">
        <v>4452</v>
      </c>
      <c r="E76" s="832" t="s">
        <v>4453</v>
      </c>
      <c r="F76" s="849"/>
      <c r="G76" s="849"/>
      <c r="H76" s="849"/>
      <c r="I76" s="849"/>
      <c r="J76" s="849">
        <v>1</v>
      </c>
      <c r="K76" s="849">
        <v>68</v>
      </c>
      <c r="L76" s="849">
        <v>1</v>
      </c>
      <c r="M76" s="849">
        <v>68</v>
      </c>
      <c r="N76" s="849">
        <v>1</v>
      </c>
      <c r="O76" s="849">
        <v>68</v>
      </c>
      <c r="P76" s="837">
        <v>1</v>
      </c>
      <c r="Q76" s="850">
        <v>68</v>
      </c>
    </row>
    <row r="77" spans="1:17" ht="14.4" customHeight="1" x14ac:dyDescent="0.3">
      <c r="A77" s="831" t="s">
        <v>4433</v>
      </c>
      <c r="B77" s="832" t="s">
        <v>4434</v>
      </c>
      <c r="C77" s="832" t="s">
        <v>3379</v>
      </c>
      <c r="D77" s="832" t="s">
        <v>4452</v>
      </c>
      <c r="E77" s="832" t="s">
        <v>4454</v>
      </c>
      <c r="F77" s="849">
        <v>7</v>
      </c>
      <c r="G77" s="849">
        <v>476</v>
      </c>
      <c r="H77" s="849">
        <v>0.46666666666666667</v>
      </c>
      <c r="I77" s="849">
        <v>68</v>
      </c>
      <c r="J77" s="849">
        <v>15</v>
      </c>
      <c r="K77" s="849">
        <v>1020</v>
      </c>
      <c r="L77" s="849">
        <v>1</v>
      </c>
      <c r="M77" s="849">
        <v>68</v>
      </c>
      <c r="N77" s="849">
        <v>7</v>
      </c>
      <c r="O77" s="849">
        <v>476</v>
      </c>
      <c r="P77" s="837">
        <v>0.46666666666666667</v>
      </c>
      <c r="Q77" s="850">
        <v>68</v>
      </c>
    </row>
    <row r="78" spans="1:17" ht="14.4" customHeight="1" x14ac:dyDescent="0.3">
      <c r="A78" s="831" t="s">
        <v>4433</v>
      </c>
      <c r="B78" s="832" t="s">
        <v>4434</v>
      </c>
      <c r="C78" s="832" t="s">
        <v>3379</v>
      </c>
      <c r="D78" s="832" t="s">
        <v>4455</v>
      </c>
      <c r="E78" s="832" t="s">
        <v>4456</v>
      </c>
      <c r="F78" s="849">
        <v>1</v>
      </c>
      <c r="G78" s="849">
        <v>62</v>
      </c>
      <c r="H78" s="849"/>
      <c r="I78" s="849">
        <v>62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4433</v>
      </c>
      <c r="B79" s="832" t="s">
        <v>4434</v>
      </c>
      <c r="C79" s="832" t="s">
        <v>3379</v>
      </c>
      <c r="D79" s="832" t="s">
        <v>4457</v>
      </c>
      <c r="E79" s="832" t="s">
        <v>4458</v>
      </c>
      <c r="F79" s="849">
        <v>1</v>
      </c>
      <c r="G79" s="849">
        <v>62</v>
      </c>
      <c r="H79" s="849"/>
      <c r="I79" s="849">
        <v>62</v>
      </c>
      <c r="J79" s="849"/>
      <c r="K79" s="849"/>
      <c r="L79" s="849"/>
      <c r="M79" s="849"/>
      <c r="N79" s="849">
        <v>2</v>
      </c>
      <c r="O79" s="849">
        <v>124</v>
      </c>
      <c r="P79" s="837"/>
      <c r="Q79" s="850">
        <v>62</v>
      </c>
    </row>
    <row r="80" spans="1:17" ht="14.4" customHeight="1" x14ac:dyDescent="0.3">
      <c r="A80" s="831" t="s">
        <v>4433</v>
      </c>
      <c r="B80" s="832" t="s">
        <v>4434</v>
      </c>
      <c r="C80" s="832" t="s">
        <v>3379</v>
      </c>
      <c r="D80" s="832" t="s">
        <v>4457</v>
      </c>
      <c r="E80" s="832" t="s">
        <v>4459</v>
      </c>
      <c r="F80" s="849">
        <v>70</v>
      </c>
      <c r="G80" s="849">
        <v>4340</v>
      </c>
      <c r="H80" s="849">
        <v>0.84337349397590367</v>
      </c>
      <c r="I80" s="849">
        <v>62</v>
      </c>
      <c r="J80" s="849">
        <v>83</v>
      </c>
      <c r="K80" s="849">
        <v>5146</v>
      </c>
      <c r="L80" s="849">
        <v>1</v>
      </c>
      <c r="M80" s="849">
        <v>62</v>
      </c>
      <c r="N80" s="849">
        <v>75</v>
      </c>
      <c r="O80" s="849">
        <v>4650</v>
      </c>
      <c r="P80" s="837">
        <v>0.90361445783132532</v>
      </c>
      <c r="Q80" s="850">
        <v>62</v>
      </c>
    </row>
    <row r="81" spans="1:17" ht="14.4" customHeight="1" x14ac:dyDescent="0.3">
      <c r="A81" s="831" t="s">
        <v>4433</v>
      </c>
      <c r="B81" s="832" t="s">
        <v>4434</v>
      </c>
      <c r="C81" s="832" t="s">
        <v>3379</v>
      </c>
      <c r="D81" s="832" t="s">
        <v>4460</v>
      </c>
      <c r="E81" s="832" t="s">
        <v>4461</v>
      </c>
      <c r="F81" s="849"/>
      <c r="G81" s="849"/>
      <c r="H81" s="849"/>
      <c r="I81" s="849"/>
      <c r="J81" s="849">
        <v>2</v>
      </c>
      <c r="K81" s="849">
        <v>788</v>
      </c>
      <c r="L81" s="849">
        <v>1</v>
      </c>
      <c r="M81" s="849">
        <v>394</v>
      </c>
      <c r="N81" s="849"/>
      <c r="O81" s="849"/>
      <c r="P81" s="837"/>
      <c r="Q81" s="850"/>
    </row>
    <row r="82" spans="1:17" ht="14.4" customHeight="1" x14ac:dyDescent="0.3">
      <c r="A82" s="831" t="s">
        <v>4433</v>
      </c>
      <c r="B82" s="832" t="s">
        <v>4434</v>
      </c>
      <c r="C82" s="832" t="s">
        <v>3379</v>
      </c>
      <c r="D82" s="832" t="s">
        <v>4462</v>
      </c>
      <c r="E82" s="832" t="s">
        <v>4463</v>
      </c>
      <c r="F82" s="849">
        <v>61</v>
      </c>
      <c r="G82" s="849">
        <v>5002</v>
      </c>
      <c r="H82" s="849">
        <v>0.85915492957746475</v>
      </c>
      <c r="I82" s="849">
        <v>82</v>
      </c>
      <c r="J82" s="849">
        <v>71</v>
      </c>
      <c r="K82" s="849">
        <v>5822</v>
      </c>
      <c r="L82" s="849">
        <v>1</v>
      </c>
      <c r="M82" s="849">
        <v>82</v>
      </c>
      <c r="N82" s="849">
        <v>54</v>
      </c>
      <c r="O82" s="849">
        <v>4428</v>
      </c>
      <c r="P82" s="837">
        <v>0.76056338028169013</v>
      </c>
      <c r="Q82" s="850">
        <v>82</v>
      </c>
    </row>
    <row r="83" spans="1:17" ht="14.4" customHeight="1" x14ac:dyDescent="0.3">
      <c r="A83" s="831" t="s">
        <v>4433</v>
      </c>
      <c r="B83" s="832" t="s">
        <v>4434</v>
      </c>
      <c r="C83" s="832" t="s">
        <v>3379</v>
      </c>
      <c r="D83" s="832" t="s">
        <v>4462</v>
      </c>
      <c r="E83" s="832" t="s">
        <v>4464</v>
      </c>
      <c r="F83" s="849">
        <v>11</v>
      </c>
      <c r="G83" s="849">
        <v>902</v>
      </c>
      <c r="H83" s="849"/>
      <c r="I83" s="849">
        <v>82</v>
      </c>
      <c r="J83" s="849"/>
      <c r="K83" s="849"/>
      <c r="L83" s="849"/>
      <c r="M83" s="849"/>
      <c r="N83" s="849">
        <v>2</v>
      </c>
      <c r="O83" s="849">
        <v>164</v>
      </c>
      <c r="P83" s="837"/>
      <c r="Q83" s="850">
        <v>82</v>
      </c>
    </row>
    <row r="84" spans="1:17" ht="14.4" customHeight="1" x14ac:dyDescent="0.3">
      <c r="A84" s="831" t="s">
        <v>4433</v>
      </c>
      <c r="B84" s="832" t="s">
        <v>4434</v>
      </c>
      <c r="C84" s="832" t="s">
        <v>3379</v>
      </c>
      <c r="D84" s="832" t="s">
        <v>4465</v>
      </c>
      <c r="E84" s="832" t="s">
        <v>4466</v>
      </c>
      <c r="F84" s="849">
        <v>27</v>
      </c>
      <c r="G84" s="849">
        <v>26676</v>
      </c>
      <c r="H84" s="849">
        <v>0.79411764705882348</v>
      </c>
      <c r="I84" s="849">
        <v>988</v>
      </c>
      <c r="J84" s="849">
        <v>34</v>
      </c>
      <c r="K84" s="849">
        <v>33592</v>
      </c>
      <c r="L84" s="849">
        <v>1</v>
      </c>
      <c r="M84" s="849">
        <v>988</v>
      </c>
      <c r="N84" s="849">
        <v>38</v>
      </c>
      <c r="O84" s="849">
        <v>37544</v>
      </c>
      <c r="P84" s="837">
        <v>1.1176470588235294</v>
      </c>
      <c r="Q84" s="850">
        <v>988</v>
      </c>
    </row>
    <row r="85" spans="1:17" ht="14.4" customHeight="1" x14ac:dyDescent="0.3">
      <c r="A85" s="831" t="s">
        <v>4433</v>
      </c>
      <c r="B85" s="832" t="s">
        <v>4434</v>
      </c>
      <c r="C85" s="832" t="s">
        <v>3379</v>
      </c>
      <c r="D85" s="832" t="s">
        <v>4465</v>
      </c>
      <c r="E85" s="832" t="s">
        <v>4467</v>
      </c>
      <c r="F85" s="849">
        <v>2</v>
      </c>
      <c r="G85" s="849">
        <v>1976</v>
      </c>
      <c r="H85" s="849">
        <v>0.66666666666666663</v>
      </c>
      <c r="I85" s="849">
        <v>988</v>
      </c>
      <c r="J85" s="849">
        <v>3</v>
      </c>
      <c r="K85" s="849">
        <v>2964</v>
      </c>
      <c r="L85" s="849">
        <v>1</v>
      </c>
      <c r="M85" s="849">
        <v>988</v>
      </c>
      <c r="N85" s="849">
        <v>2</v>
      </c>
      <c r="O85" s="849">
        <v>1976</v>
      </c>
      <c r="P85" s="837">
        <v>0.66666666666666663</v>
      </c>
      <c r="Q85" s="850">
        <v>988</v>
      </c>
    </row>
    <row r="86" spans="1:17" ht="14.4" customHeight="1" x14ac:dyDescent="0.3">
      <c r="A86" s="831" t="s">
        <v>4433</v>
      </c>
      <c r="B86" s="832" t="s">
        <v>4434</v>
      </c>
      <c r="C86" s="832" t="s">
        <v>3379</v>
      </c>
      <c r="D86" s="832" t="s">
        <v>4468</v>
      </c>
      <c r="E86" s="832" t="s">
        <v>4469</v>
      </c>
      <c r="F86" s="849">
        <v>1</v>
      </c>
      <c r="G86" s="849">
        <v>191</v>
      </c>
      <c r="H86" s="849">
        <v>1</v>
      </c>
      <c r="I86" s="849">
        <v>191</v>
      </c>
      <c r="J86" s="849">
        <v>1</v>
      </c>
      <c r="K86" s="849">
        <v>191</v>
      </c>
      <c r="L86" s="849">
        <v>1</v>
      </c>
      <c r="M86" s="849">
        <v>191</v>
      </c>
      <c r="N86" s="849">
        <v>1</v>
      </c>
      <c r="O86" s="849">
        <v>191</v>
      </c>
      <c r="P86" s="837">
        <v>1</v>
      </c>
      <c r="Q86" s="850">
        <v>191</v>
      </c>
    </row>
    <row r="87" spans="1:17" ht="14.4" customHeight="1" x14ac:dyDescent="0.3">
      <c r="A87" s="831" t="s">
        <v>4433</v>
      </c>
      <c r="B87" s="832" t="s">
        <v>4434</v>
      </c>
      <c r="C87" s="832" t="s">
        <v>3379</v>
      </c>
      <c r="D87" s="832" t="s">
        <v>4470</v>
      </c>
      <c r="E87" s="832" t="s">
        <v>4471</v>
      </c>
      <c r="F87" s="849"/>
      <c r="G87" s="849"/>
      <c r="H87" s="849"/>
      <c r="I87" s="849"/>
      <c r="J87" s="849">
        <v>1</v>
      </c>
      <c r="K87" s="849">
        <v>264</v>
      </c>
      <c r="L87" s="849">
        <v>1</v>
      </c>
      <c r="M87" s="849">
        <v>264</v>
      </c>
      <c r="N87" s="849"/>
      <c r="O87" s="849"/>
      <c r="P87" s="837"/>
      <c r="Q87" s="850"/>
    </row>
    <row r="88" spans="1:17" ht="14.4" customHeight="1" x14ac:dyDescent="0.3">
      <c r="A88" s="831" t="s">
        <v>4433</v>
      </c>
      <c r="B88" s="832" t="s">
        <v>4434</v>
      </c>
      <c r="C88" s="832" t="s">
        <v>3379</v>
      </c>
      <c r="D88" s="832" t="s">
        <v>4472</v>
      </c>
      <c r="E88" s="832" t="s">
        <v>4473</v>
      </c>
      <c r="F88" s="849">
        <v>2</v>
      </c>
      <c r="G88" s="849">
        <v>126</v>
      </c>
      <c r="H88" s="849">
        <v>2</v>
      </c>
      <c r="I88" s="849">
        <v>63</v>
      </c>
      <c r="J88" s="849">
        <v>1</v>
      </c>
      <c r="K88" s="849">
        <v>63</v>
      </c>
      <c r="L88" s="849">
        <v>1</v>
      </c>
      <c r="M88" s="849">
        <v>63</v>
      </c>
      <c r="N88" s="849"/>
      <c r="O88" s="849"/>
      <c r="P88" s="837"/>
      <c r="Q88" s="850"/>
    </row>
    <row r="89" spans="1:17" ht="14.4" customHeight="1" x14ac:dyDescent="0.3">
      <c r="A89" s="831" t="s">
        <v>4433</v>
      </c>
      <c r="B89" s="832" t="s">
        <v>4434</v>
      </c>
      <c r="C89" s="832" t="s">
        <v>3379</v>
      </c>
      <c r="D89" s="832" t="s">
        <v>4472</v>
      </c>
      <c r="E89" s="832" t="s">
        <v>4474</v>
      </c>
      <c r="F89" s="849">
        <v>2</v>
      </c>
      <c r="G89" s="849">
        <v>126</v>
      </c>
      <c r="H89" s="849"/>
      <c r="I89" s="849">
        <v>63</v>
      </c>
      <c r="J89" s="849"/>
      <c r="K89" s="849"/>
      <c r="L89" s="849"/>
      <c r="M89" s="849"/>
      <c r="N89" s="849">
        <v>1</v>
      </c>
      <c r="O89" s="849">
        <v>63</v>
      </c>
      <c r="P89" s="837"/>
      <c r="Q89" s="850">
        <v>63</v>
      </c>
    </row>
    <row r="90" spans="1:17" ht="14.4" customHeight="1" x14ac:dyDescent="0.3">
      <c r="A90" s="831" t="s">
        <v>4433</v>
      </c>
      <c r="B90" s="832" t="s">
        <v>4434</v>
      </c>
      <c r="C90" s="832" t="s">
        <v>3379</v>
      </c>
      <c r="D90" s="832" t="s">
        <v>4475</v>
      </c>
      <c r="E90" s="832" t="s">
        <v>4476</v>
      </c>
      <c r="F90" s="849">
        <v>1</v>
      </c>
      <c r="G90" s="849">
        <v>17</v>
      </c>
      <c r="H90" s="849">
        <v>1</v>
      </c>
      <c r="I90" s="849">
        <v>17</v>
      </c>
      <c r="J90" s="849">
        <v>1</v>
      </c>
      <c r="K90" s="849">
        <v>17</v>
      </c>
      <c r="L90" s="849">
        <v>1</v>
      </c>
      <c r="M90" s="849">
        <v>17</v>
      </c>
      <c r="N90" s="849">
        <v>3</v>
      </c>
      <c r="O90" s="849">
        <v>51</v>
      </c>
      <c r="P90" s="837">
        <v>3</v>
      </c>
      <c r="Q90" s="850">
        <v>17</v>
      </c>
    </row>
    <row r="91" spans="1:17" ht="14.4" customHeight="1" x14ac:dyDescent="0.3">
      <c r="A91" s="831" t="s">
        <v>4433</v>
      </c>
      <c r="B91" s="832" t="s">
        <v>4434</v>
      </c>
      <c r="C91" s="832" t="s">
        <v>3379</v>
      </c>
      <c r="D91" s="832" t="s">
        <v>4475</v>
      </c>
      <c r="E91" s="832" t="s">
        <v>4477</v>
      </c>
      <c r="F91" s="849">
        <v>1</v>
      </c>
      <c r="G91" s="849">
        <v>17</v>
      </c>
      <c r="H91" s="849">
        <v>1</v>
      </c>
      <c r="I91" s="849">
        <v>17</v>
      </c>
      <c r="J91" s="849">
        <v>1</v>
      </c>
      <c r="K91" s="849">
        <v>17</v>
      </c>
      <c r="L91" s="849">
        <v>1</v>
      </c>
      <c r="M91" s="849">
        <v>17</v>
      </c>
      <c r="N91" s="849">
        <v>1</v>
      </c>
      <c r="O91" s="849">
        <v>17</v>
      </c>
      <c r="P91" s="837">
        <v>1</v>
      </c>
      <c r="Q91" s="850">
        <v>17</v>
      </c>
    </row>
    <row r="92" spans="1:17" ht="14.4" customHeight="1" x14ac:dyDescent="0.3">
      <c r="A92" s="831" t="s">
        <v>4433</v>
      </c>
      <c r="B92" s="832" t="s">
        <v>4434</v>
      </c>
      <c r="C92" s="832" t="s">
        <v>3379</v>
      </c>
      <c r="D92" s="832" t="s">
        <v>4478</v>
      </c>
      <c r="E92" s="832" t="s">
        <v>4479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483</v>
      </c>
      <c r="P92" s="837"/>
      <c r="Q92" s="850">
        <v>483</v>
      </c>
    </row>
    <row r="93" spans="1:17" ht="14.4" customHeight="1" x14ac:dyDescent="0.3">
      <c r="A93" s="831" t="s">
        <v>4433</v>
      </c>
      <c r="B93" s="832" t="s">
        <v>4434</v>
      </c>
      <c r="C93" s="832" t="s">
        <v>3379</v>
      </c>
      <c r="D93" s="832" t="s">
        <v>4480</v>
      </c>
      <c r="E93" s="832" t="s">
        <v>4481</v>
      </c>
      <c r="F93" s="849">
        <v>1</v>
      </c>
      <c r="G93" s="849">
        <v>47</v>
      </c>
      <c r="H93" s="849"/>
      <c r="I93" s="849">
        <v>47</v>
      </c>
      <c r="J93" s="849"/>
      <c r="K93" s="849"/>
      <c r="L93" s="849"/>
      <c r="M93" s="849"/>
      <c r="N93" s="849">
        <v>1</v>
      </c>
      <c r="O93" s="849">
        <v>47</v>
      </c>
      <c r="P93" s="837"/>
      <c r="Q93" s="850">
        <v>47</v>
      </c>
    </row>
    <row r="94" spans="1:17" ht="14.4" customHeight="1" x14ac:dyDescent="0.3">
      <c r="A94" s="831" t="s">
        <v>4433</v>
      </c>
      <c r="B94" s="832" t="s">
        <v>4434</v>
      </c>
      <c r="C94" s="832" t="s">
        <v>3379</v>
      </c>
      <c r="D94" s="832" t="s">
        <v>4480</v>
      </c>
      <c r="E94" s="832" t="s">
        <v>4482</v>
      </c>
      <c r="F94" s="849"/>
      <c r="G94" s="849"/>
      <c r="H94" s="849"/>
      <c r="I94" s="849"/>
      <c r="J94" s="849">
        <v>1</v>
      </c>
      <c r="K94" s="849">
        <v>47</v>
      </c>
      <c r="L94" s="849">
        <v>1</v>
      </c>
      <c r="M94" s="849">
        <v>47</v>
      </c>
      <c r="N94" s="849"/>
      <c r="O94" s="849"/>
      <c r="P94" s="837"/>
      <c r="Q94" s="850"/>
    </row>
    <row r="95" spans="1:17" ht="14.4" customHeight="1" x14ac:dyDescent="0.3">
      <c r="A95" s="831" t="s">
        <v>4433</v>
      </c>
      <c r="B95" s="832" t="s">
        <v>4434</v>
      </c>
      <c r="C95" s="832" t="s">
        <v>3379</v>
      </c>
      <c r="D95" s="832" t="s">
        <v>4483</v>
      </c>
      <c r="E95" s="832" t="s">
        <v>4484</v>
      </c>
      <c r="F95" s="849">
        <v>3</v>
      </c>
      <c r="G95" s="849">
        <v>159</v>
      </c>
      <c r="H95" s="849"/>
      <c r="I95" s="849">
        <v>53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4433</v>
      </c>
      <c r="B96" s="832" t="s">
        <v>4434</v>
      </c>
      <c r="C96" s="832" t="s">
        <v>3379</v>
      </c>
      <c r="D96" s="832" t="s">
        <v>4483</v>
      </c>
      <c r="E96" s="832" t="s">
        <v>4485</v>
      </c>
      <c r="F96" s="849">
        <v>1</v>
      </c>
      <c r="G96" s="849">
        <v>53</v>
      </c>
      <c r="H96" s="849">
        <v>1</v>
      </c>
      <c r="I96" s="849">
        <v>53</v>
      </c>
      <c r="J96" s="849">
        <v>1</v>
      </c>
      <c r="K96" s="849">
        <v>53</v>
      </c>
      <c r="L96" s="849">
        <v>1</v>
      </c>
      <c r="M96" s="849">
        <v>53</v>
      </c>
      <c r="N96" s="849"/>
      <c r="O96" s="849"/>
      <c r="P96" s="837"/>
      <c r="Q96" s="850"/>
    </row>
    <row r="97" spans="1:17" ht="14.4" customHeight="1" x14ac:dyDescent="0.3">
      <c r="A97" s="831" t="s">
        <v>4433</v>
      </c>
      <c r="B97" s="832" t="s">
        <v>4434</v>
      </c>
      <c r="C97" s="832" t="s">
        <v>3379</v>
      </c>
      <c r="D97" s="832" t="s">
        <v>4486</v>
      </c>
      <c r="E97" s="832" t="s">
        <v>4487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60</v>
      </c>
      <c r="P97" s="837"/>
      <c r="Q97" s="850">
        <v>60</v>
      </c>
    </row>
    <row r="98" spans="1:17" ht="14.4" customHeight="1" x14ac:dyDescent="0.3">
      <c r="A98" s="831" t="s">
        <v>4433</v>
      </c>
      <c r="B98" s="832" t="s">
        <v>4434</v>
      </c>
      <c r="C98" s="832" t="s">
        <v>3379</v>
      </c>
      <c r="D98" s="832" t="s">
        <v>4486</v>
      </c>
      <c r="E98" s="832" t="s">
        <v>4488</v>
      </c>
      <c r="F98" s="849">
        <v>2</v>
      </c>
      <c r="G98" s="849">
        <v>120</v>
      </c>
      <c r="H98" s="849"/>
      <c r="I98" s="849">
        <v>60</v>
      </c>
      <c r="J98" s="849"/>
      <c r="K98" s="849"/>
      <c r="L98" s="849"/>
      <c r="M98" s="849"/>
      <c r="N98" s="849">
        <v>1</v>
      </c>
      <c r="O98" s="849">
        <v>60</v>
      </c>
      <c r="P98" s="837"/>
      <c r="Q98" s="850">
        <v>60</v>
      </c>
    </row>
    <row r="99" spans="1:17" ht="14.4" customHeight="1" x14ac:dyDescent="0.3">
      <c r="A99" s="831" t="s">
        <v>4433</v>
      </c>
      <c r="B99" s="832" t="s">
        <v>4434</v>
      </c>
      <c r="C99" s="832" t="s">
        <v>3379</v>
      </c>
      <c r="D99" s="832" t="s">
        <v>4489</v>
      </c>
      <c r="E99" s="832" t="s">
        <v>4490</v>
      </c>
      <c r="F99" s="849"/>
      <c r="G99" s="849"/>
      <c r="H99" s="849"/>
      <c r="I99" s="849"/>
      <c r="J99" s="849">
        <v>1</v>
      </c>
      <c r="K99" s="849">
        <v>19</v>
      </c>
      <c r="L99" s="849">
        <v>1</v>
      </c>
      <c r="M99" s="849">
        <v>19</v>
      </c>
      <c r="N99" s="849"/>
      <c r="O99" s="849"/>
      <c r="P99" s="837"/>
      <c r="Q99" s="850"/>
    </row>
    <row r="100" spans="1:17" ht="14.4" customHeight="1" x14ac:dyDescent="0.3">
      <c r="A100" s="831" t="s">
        <v>4433</v>
      </c>
      <c r="B100" s="832" t="s">
        <v>4434</v>
      </c>
      <c r="C100" s="832" t="s">
        <v>3379</v>
      </c>
      <c r="D100" s="832" t="s">
        <v>4489</v>
      </c>
      <c r="E100" s="832" t="s">
        <v>4491</v>
      </c>
      <c r="F100" s="849"/>
      <c r="G100" s="849"/>
      <c r="H100" s="849"/>
      <c r="I100" s="849"/>
      <c r="J100" s="849">
        <v>1</v>
      </c>
      <c r="K100" s="849">
        <v>19</v>
      </c>
      <c r="L100" s="849">
        <v>1</v>
      </c>
      <c r="M100" s="849">
        <v>19</v>
      </c>
      <c r="N100" s="849"/>
      <c r="O100" s="849"/>
      <c r="P100" s="837"/>
      <c r="Q100" s="850"/>
    </row>
    <row r="101" spans="1:17" ht="14.4" customHeight="1" x14ac:dyDescent="0.3">
      <c r="A101" s="831" t="s">
        <v>4433</v>
      </c>
      <c r="B101" s="832" t="s">
        <v>4434</v>
      </c>
      <c r="C101" s="832" t="s">
        <v>3379</v>
      </c>
      <c r="D101" s="832" t="s">
        <v>4492</v>
      </c>
      <c r="E101" s="832" t="s">
        <v>4493</v>
      </c>
      <c r="F101" s="849"/>
      <c r="G101" s="849"/>
      <c r="H101" s="849"/>
      <c r="I101" s="849"/>
      <c r="J101" s="849">
        <v>1</v>
      </c>
      <c r="K101" s="849">
        <v>1463</v>
      </c>
      <c r="L101" s="849">
        <v>1</v>
      </c>
      <c r="M101" s="849">
        <v>1463</v>
      </c>
      <c r="N101" s="849"/>
      <c r="O101" s="849"/>
      <c r="P101" s="837"/>
      <c r="Q101" s="850"/>
    </row>
    <row r="102" spans="1:17" ht="14.4" customHeight="1" x14ac:dyDescent="0.3">
      <c r="A102" s="831" t="s">
        <v>4433</v>
      </c>
      <c r="B102" s="832" t="s">
        <v>4434</v>
      </c>
      <c r="C102" s="832" t="s">
        <v>3379</v>
      </c>
      <c r="D102" s="832" t="s">
        <v>4492</v>
      </c>
      <c r="E102" s="832" t="s">
        <v>4494</v>
      </c>
      <c r="F102" s="849">
        <v>1</v>
      </c>
      <c r="G102" s="849">
        <v>1463</v>
      </c>
      <c r="H102" s="849"/>
      <c r="I102" s="849">
        <v>1463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" customHeight="1" x14ac:dyDescent="0.3">
      <c r="A103" s="831" t="s">
        <v>4433</v>
      </c>
      <c r="B103" s="832" t="s">
        <v>4434</v>
      </c>
      <c r="C103" s="832" t="s">
        <v>3379</v>
      </c>
      <c r="D103" s="832" t="s">
        <v>4495</v>
      </c>
      <c r="E103" s="832" t="s">
        <v>4496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464</v>
      </c>
      <c r="P103" s="837"/>
      <c r="Q103" s="850">
        <v>464</v>
      </c>
    </row>
    <row r="104" spans="1:17" ht="14.4" customHeight="1" x14ac:dyDescent="0.3">
      <c r="A104" s="831" t="s">
        <v>4433</v>
      </c>
      <c r="B104" s="832" t="s">
        <v>4434</v>
      </c>
      <c r="C104" s="832" t="s">
        <v>3379</v>
      </c>
      <c r="D104" s="832" t="s">
        <v>4497</v>
      </c>
      <c r="E104" s="832" t="s">
        <v>4498</v>
      </c>
      <c r="F104" s="849"/>
      <c r="G104" s="849"/>
      <c r="H104" s="849"/>
      <c r="I104" s="849"/>
      <c r="J104" s="849">
        <v>1</v>
      </c>
      <c r="K104" s="849">
        <v>313</v>
      </c>
      <c r="L104" s="849">
        <v>1</v>
      </c>
      <c r="M104" s="849">
        <v>313</v>
      </c>
      <c r="N104" s="849"/>
      <c r="O104" s="849"/>
      <c r="P104" s="837"/>
      <c r="Q104" s="850"/>
    </row>
    <row r="105" spans="1:17" ht="14.4" customHeight="1" x14ac:dyDescent="0.3">
      <c r="A105" s="831" t="s">
        <v>4433</v>
      </c>
      <c r="B105" s="832" t="s">
        <v>4434</v>
      </c>
      <c r="C105" s="832" t="s">
        <v>3379</v>
      </c>
      <c r="D105" s="832" t="s">
        <v>4499</v>
      </c>
      <c r="E105" s="832" t="s">
        <v>4500</v>
      </c>
      <c r="F105" s="849">
        <v>11</v>
      </c>
      <c r="G105" s="849">
        <v>9383</v>
      </c>
      <c r="H105" s="849">
        <v>0.45833333333333331</v>
      </c>
      <c r="I105" s="849">
        <v>853</v>
      </c>
      <c r="J105" s="849">
        <v>24</v>
      </c>
      <c r="K105" s="849">
        <v>20472</v>
      </c>
      <c r="L105" s="849">
        <v>1</v>
      </c>
      <c r="M105" s="849">
        <v>853</v>
      </c>
      <c r="N105" s="849">
        <v>28</v>
      </c>
      <c r="O105" s="849">
        <v>23884</v>
      </c>
      <c r="P105" s="837">
        <v>1.1666666666666667</v>
      </c>
      <c r="Q105" s="850">
        <v>853</v>
      </c>
    </row>
    <row r="106" spans="1:17" ht="14.4" customHeight="1" x14ac:dyDescent="0.3">
      <c r="A106" s="831" t="s">
        <v>4433</v>
      </c>
      <c r="B106" s="832" t="s">
        <v>4434</v>
      </c>
      <c r="C106" s="832" t="s">
        <v>3379</v>
      </c>
      <c r="D106" s="832" t="s">
        <v>4501</v>
      </c>
      <c r="E106" s="832" t="s">
        <v>4502</v>
      </c>
      <c r="F106" s="849">
        <v>2</v>
      </c>
      <c r="G106" s="849">
        <v>374</v>
      </c>
      <c r="H106" s="849">
        <v>0.4</v>
      </c>
      <c r="I106" s="849">
        <v>187</v>
      </c>
      <c r="J106" s="849">
        <v>5</v>
      </c>
      <c r="K106" s="849">
        <v>935</v>
      </c>
      <c r="L106" s="849">
        <v>1</v>
      </c>
      <c r="M106" s="849">
        <v>187</v>
      </c>
      <c r="N106" s="849"/>
      <c r="O106" s="849"/>
      <c r="P106" s="837"/>
      <c r="Q106" s="850"/>
    </row>
    <row r="107" spans="1:17" ht="14.4" customHeight="1" x14ac:dyDescent="0.3">
      <c r="A107" s="831" t="s">
        <v>4433</v>
      </c>
      <c r="B107" s="832" t="s">
        <v>4434</v>
      </c>
      <c r="C107" s="832" t="s">
        <v>3379</v>
      </c>
      <c r="D107" s="832" t="s">
        <v>4503</v>
      </c>
      <c r="E107" s="832" t="s">
        <v>4504</v>
      </c>
      <c r="F107" s="849"/>
      <c r="G107" s="849"/>
      <c r="H107" s="849"/>
      <c r="I107" s="849"/>
      <c r="J107" s="849">
        <v>1</v>
      </c>
      <c r="K107" s="849">
        <v>168</v>
      </c>
      <c r="L107" s="849">
        <v>1</v>
      </c>
      <c r="M107" s="849">
        <v>168</v>
      </c>
      <c r="N107" s="849"/>
      <c r="O107" s="849"/>
      <c r="P107" s="837"/>
      <c r="Q107" s="850"/>
    </row>
    <row r="108" spans="1:17" ht="14.4" customHeight="1" x14ac:dyDescent="0.3">
      <c r="A108" s="831" t="s">
        <v>4433</v>
      </c>
      <c r="B108" s="832" t="s">
        <v>4434</v>
      </c>
      <c r="C108" s="832" t="s">
        <v>3379</v>
      </c>
      <c r="D108" s="832" t="s">
        <v>4505</v>
      </c>
      <c r="E108" s="832" t="s">
        <v>4506</v>
      </c>
      <c r="F108" s="849"/>
      <c r="G108" s="849"/>
      <c r="H108" s="849"/>
      <c r="I108" s="849"/>
      <c r="J108" s="849">
        <v>1</v>
      </c>
      <c r="K108" s="849">
        <v>167</v>
      </c>
      <c r="L108" s="849">
        <v>1</v>
      </c>
      <c r="M108" s="849">
        <v>167</v>
      </c>
      <c r="N108" s="849"/>
      <c r="O108" s="849"/>
      <c r="P108" s="837"/>
      <c r="Q108" s="850"/>
    </row>
    <row r="109" spans="1:17" ht="14.4" customHeight="1" x14ac:dyDescent="0.3">
      <c r="A109" s="831" t="s">
        <v>4433</v>
      </c>
      <c r="B109" s="832" t="s">
        <v>4434</v>
      </c>
      <c r="C109" s="832" t="s">
        <v>3379</v>
      </c>
      <c r="D109" s="832" t="s">
        <v>4507</v>
      </c>
      <c r="E109" s="832" t="s">
        <v>4508</v>
      </c>
      <c r="F109" s="849"/>
      <c r="G109" s="849"/>
      <c r="H109" s="849"/>
      <c r="I109" s="849"/>
      <c r="J109" s="849">
        <v>2</v>
      </c>
      <c r="K109" s="849">
        <v>348</v>
      </c>
      <c r="L109" s="849">
        <v>1</v>
      </c>
      <c r="M109" s="849">
        <v>174</v>
      </c>
      <c r="N109" s="849"/>
      <c r="O109" s="849"/>
      <c r="P109" s="837"/>
      <c r="Q109" s="850"/>
    </row>
    <row r="110" spans="1:17" ht="14.4" customHeight="1" x14ac:dyDescent="0.3">
      <c r="A110" s="831" t="s">
        <v>4433</v>
      </c>
      <c r="B110" s="832" t="s">
        <v>4434</v>
      </c>
      <c r="C110" s="832" t="s">
        <v>3379</v>
      </c>
      <c r="D110" s="832" t="s">
        <v>4509</v>
      </c>
      <c r="E110" s="832" t="s">
        <v>4510</v>
      </c>
      <c r="F110" s="849">
        <v>2</v>
      </c>
      <c r="G110" s="849">
        <v>620</v>
      </c>
      <c r="H110" s="849"/>
      <c r="I110" s="849">
        <v>310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4433</v>
      </c>
      <c r="B111" s="832" t="s">
        <v>4434</v>
      </c>
      <c r="C111" s="832" t="s">
        <v>3379</v>
      </c>
      <c r="D111" s="832" t="s">
        <v>4509</v>
      </c>
      <c r="E111" s="832" t="s">
        <v>4511</v>
      </c>
      <c r="F111" s="849">
        <v>1</v>
      </c>
      <c r="G111" s="849">
        <v>310</v>
      </c>
      <c r="H111" s="849">
        <v>1</v>
      </c>
      <c r="I111" s="849">
        <v>310</v>
      </c>
      <c r="J111" s="849">
        <v>1</v>
      </c>
      <c r="K111" s="849">
        <v>310</v>
      </c>
      <c r="L111" s="849">
        <v>1</v>
      </c>
      <c r="M111" s="849">
        <v>310</v>
      </c>
      <c r="N111" s="849"/>
      <c r="O111" s="849"/>
      <c r="P111" s="837"/>
      <c r="Q111" s="850"/>
    </row>
    <row r="112" spans="1:17" ht="14.4" customHeight="1" x14ac:dyDescent="0.3">
      <c r="A112" s="831" t="s">
        <v>4433</v>
      </c>
      <c r="B112" s="832" t="s">
        <v>4434</v>
      </c>
      <c r="C112" s="832" t="s">
        <v>3379</v>
      </c>
      <c r="D112" s="832" t="s">
        <v>4512</v>
      </c>
      <c r="E112" s="832" t="s">
        <v>4513</v>
      </c>
      <c r="F112" s="849"/>
      <c r="G112" s="849"/>
      <c r="H112" s="849"/>
      <c r="I112" s="849"/>
      <c r="J112" s="849">
        <v>1</v>
      </c>
      <c r="K112" s="849">
        <v>352</v>
      </c>
      <c r="L112" s="849">
        <v>1</v>
      </c>
      <c r="M112" s="849">
        <v>352</v>
      </c>
      <c r="N112" s="849"/>
      <c r="O112" s="849"/>
      <c r="P112" s="837"/>
      <c r="Q112" s="850"/>
    </row>
    <row r="113" spans="1:17" ht="14.4" customHeight="1" x14ac:dyDescent="0.3">
      <c r="A113" s="831" t="s">
        <v>4433</v>
      </c>
      <c r="B113" s="832" t="s">
        <v>4434</v>
      </c>
      <c r="C113" s="832" t="s">
        <v>3379</v>
      </c>
      <c r="D113" s="832" t="s">
        <v>4512</v>
      </c>
      <c r="E113" s="832" t="s">
        <v>4514</v>
      </c>
      <c r="F113" s="849">
        <v>7</v>
      </c>
      <c r="G113" s="849">
        <v>2464</v>
      </c>
      <c r="H113" s="849"/>
      <c r="I113" s="849">
        <v>352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4433</v>
      </c>
      <c r="B114" s="832" t="s">
        <v>4434</v>
      </c>
      <c r="C114" s="832" t="s">
        <v>3379</v>
      </c>
      <c r="D114" s="832" t="s">
        <v>4515</v>
      </c>
      <c r="E114" s="832" t="s">
        <v>4516</v>
      </c>
      <c r="F114" s="849"/>
      <c r="G114" s="849"/>
      <c r="H114" s="849"/>
      <c r="I114" s="849"/>
      <c r="J114" s="849">
        <v>1</v>
      </c>
      <c r="K114" s="849">
        <v>352</v>
      </c>
      <c r="L114" s="849">
        <v>1</v>
      </c>
      <c r="M114" s="849">
        <v>352</v>
      </c>
      <c r="N114" s="849"/>
      <c r="O114" s="849"/>
      <c r="P114" s="837"/>
      <c r="Q114" s="850"/>
    </row>
    <row r="115" spans="1:17" ht="14.4" customHeight="1" x14ac:dyDescent="0.3">
      <c r="A115" s="831" t="s">
        <v>4433</v>
      </c>
      <c r="B115" s="832" t="s">
        <v>4434</v>
      </c>
      <c r="C115" s="832" t="s">
        <v>3379</v>
      </c>
      <c r="D115" s="832" t="s">
        <v>4517</v>
      </c>
      <c r="E115" s="832" t="s">
        <v>4518</v>
      </c>
      <c r="F115" s="849">
        <v>2</v>
      </c>
      <c r="G115" s="849">
        <v>2442</v>
      </c>
      <c r="H115" s="849"/>
      <c r="I115" s="849">
        <v>1221</v>
      </c>
      <c r="J115" s="849"/>
      <c r="K115" s="849"/>
      <c r="L115" s="849"/>
      <c r="M115" s="849"/>
      <c r="N115" s="849">
        <v>1</v>
      </c>
      <c r="O115" s="849">
        <v>1223</v>
      </c>
      <c r="P115" s="837"/>
      <c r="Q115" s="850">
        <v>1223</v>
      </c>
    </row>
    <row r="116" spans="1:17" ht="14.4" customHeight="1" x14ac:dyDescent="0.3">
      <c r="A116" s="831" t="s">
        <v>4433</v>
      </c>
      <c r="B116" s="832" t="s">
        <v>4434</v>
      </c>
      <c r="C116" s="832" t="s">
        <v>3379</v>
      </c>
      <c r="D116" s="832" t="s">
        <v>4519</v>
      </c>
      <c r="E116" s="832" t="s">
        <v>4520</v>
      </c>
      <c r="F116" s="849">
        <v>20</v>
      </c>
      <c r="G116" s="849">
        <v>15740</v>
      </c>
      <c r="H116" s="849">
        <v>1.8158744808491001</v>
      </c>
      <c r="I116" s="849">
        <v>787</v>
      </c>
      <c r="J116" s="849">
        <v>11</v>
      </c>
      <c r="K116" s="849">
        <v>8668</v>
      </c>
      <c r="L116" s="849">
        <v>1</v>
      </c>
      <c r="M116" s="849">
        <v>788</v>
      </c>
      <c r="N116" s="849">
        <v>12</v>
      </c>
      <c r="O116" s="849">
        <v>9456</v>
      </c>
      <c r="P116" s="837">
        <v>1.0909090909090908</v>
      </c>
      <c r="Q116" s="850">
        <v>788</v>
      </c>
    </row>
    <row r="117" spans="1:17" ht="14.4" customHeight="1" x14ac:dyDescent="0.3">
      <c r="A117" s="831" t="s">
        <v>4433</v>
      </c>
      <c r="B117" s="832" t="s">
        <v>4434</v>
      </c>
      <c r="C117" s="832" t="s">
        <v>3379</v>
      </c>
      <c r="D117" s="832" t="s">
        <v>4519</v>
      </c>
      <c r="E117" s="832" t="s">
        <v>4521</v>
      </c>
      <c r="F117" s="849">
        <v>2</v>
      </c>
      <c r="G117" s="849">
        <v>1574</v>
      </c>
      <c r="H117" s="849">
        <v>0.49936548223350252</v>
      </c>
      <c r="I117" s="849">
        <v>787</v>
      </c>
      <c r="J117" s="849">
        <v>4</v>
      </c>
      <c r="K117" s="849">
        <v>3152</v>
      </c>
      <c r="L117" s="849">
        <v>1</v>
      </c>
      <c r="M117" s="849">
        <v>788</v>
      </c>
      <c r="N117" s="849">
        <v>1</v>
      </c>
      <c r="O117" s="849">
        <v>788</v>
      </c>
      <c r="P117" s="837">
        <v>0.25</v>
      </c>
      <c r="Q117" s="850">
        <v>788</v>
      </c>
    </row>
    <row r="118" spans="1:17" ht="14.4" customHeight="1" x14ac:dyDescent="0.3">
      <c r="A118" s="831" t="s">
        <v>4433</v>
      </c>
      <c r="B118" s="832" t="s">
        <v>4434</v>
      </c>
      <c r="C118" s="832" t="s">
        <v>3379</v>
      </c>
      <c r="D118" s="832" t="s">
        <v>4522</v>
      </c>
      <c r="E118" s="832" t="s">
        <v>4523</v>
      </c>
      <c r="F118" s="849">
        <v>9</v>
      </c>
      <c r="G118" s="849">
        <v>1701</v>
      </c>
      <c r="H118" s="849">
        <v>0.45</v>
      </c>
      <c r="I118" s="849">
        <v>189</v>
      </c>
      <c r="J118" s="849">
        <v>20</v>
      </c>
      <c r="K118" s="849">
        <v>3780</v>
      </c>
      <c r="L118" s="849">
        <v>1</v>
      </c>
      <c r="M118" s="849">
        <v>189</v>
      </c>
      <c r="N118" s="849">
        <v>31</v>
      </c>
      <c r="O118" s="849">
        <v>5859</v>
      </c>
      <c r="P118" s="837">
        <v>1.55</v>
      </c>
      <c r="Q118" s="850">
        <v>189</v>
      </c>
    </row>
    <row r="119" spans="1:17" ht="14.4" customHeight="1" x14ac:dyDescent="0.3">
      <c r="A119" s="831" t="s">
        <v>4433</v>
      </c>
      <c r="B119" s="832" t="s">
        <v>4434</v>
      </c>
      <c r="C119" s="832" t="s">
        <v>3379</v>
      </c>
      <c r="D119" s="832" t="s">
        <v>4522</v>
      </c>
      <c r="E119" s="832" t="s">
        <v>4524</v>
      </c>
      <c r="F119" s="849">
        <v>1</v>
      </c>
      <c r="G119" s="849">
        <v>189</v>
      </c>
      <c r="H119" s="849">
        <v>1</v>
      </c>
      <c r="I119" s="849">
        <v>189</v>
      </c>
      <c r="J119" s="849">
        <v>1</v>
      </c>
      <c r="K119" s="849">
        <v>189</v>
      </c>
      <c r="L119" s="849">
        <v>1</v>
      </c>
      <c r="M119" s="849">
        <v>189</v>
      </c>
      <c r="N119" s="849">
        <v>6</v>
      </c>
      <c r="O119" s="849">
        <v>1134</v>
      </c>
      <c r="P119" s="837">
        <v>6</v>
      </c>
      <c r="Q119" s="850">
        <v>189</v>
      </c>
    </row>
    <row r="120" spans="1:17" ht="14.4" customHeight="1" x14ac:dyDescent="0.3">
      <c r="A120" s="831" t="s">
        <v>4433</v>
      </c>
      <c r="B120" s="832" t="s">
        <v>4434</v>
      </c>
      <c r="C120" s="832" t="s">
        <v>3379</v>
      </c>
      <c r="D120" s="832" t="s">
        <v>4525</v>
      </c>
      <c r="E120" s="832" t="s">
        <v>4526</v>
      </c>
      <c r="F120" s="849"/>
      <c r="G120" s="849"/>
      <c r="H120" s="849"/>
      <c r="I120" s="849"/>
      <c r="J120" s="849">
        <v>1</v>
      </c>
      <c r="K120" s="849">
        <v>179</v>
      </c>
      <c r="L120" s="849">
        <v>1</v>
      </c>
      <c r="M120" s="849">
        <v>179</v>
      </c>
      <c r="N120" s="849"/>
      <c r="O120" s="849"/>
      <c r="P120" s="837"/>
      <c r="Q120" s="850"/>
    </row>
    <row r="121" spans="1:17" ht="14.4" customHeight="1" x14ac:dyDescent="0.3">
      <c r="A121" s="831" t="s">
        <v>4433</v>
      </c>
      <c r="B121" s="832" t="s">
        <v>4434</v>
      </c>
      <c r="C121" s="832" t="s">
        <v>3379</v>
      </c>
      <c r="D121" s="832" t="s">
        <v>4525</v>
      </c>
      <c r="E121" s="832" t="s">
        <v>4527</v>
      </c>
      <c r="F121" s="849">
        <v>1</v>
      </c>
      <c r="G121" s="849">
        <v>179</v>
      </c>
      <c r="H121" s="849"/>
      <c r="I121" s="849">
        <v>179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4433</v>
      </c>
      <c r="B122" s="832" t="s">
        <v>4434</v>
      </c>
      <c r="C122" s="832" t="s">
        <v>3379</v>
      </c>
      <c r="D122" s="832" t="s">
        <v>4528</v>
      </c>
      <c r="E122" s="832" t="s">
        <v>4529</v>
      </c>
      <c r="F122" s="849"/>
      <c r="G122" s="849"/>
      <c r="H122" s="849"/>
      <c r="I122" s="849"/>
      <c r="J122" s="849">
        <v>1</v>
      </c>
      <c r="K122" s="849">
        <v>229</v>
      </c>
      <c r="L122" s="849">
        <v>1</v>
      </c>
      <c r="M122" s="849">
        <v>229</v>
      </c>
      <c r="N122" s="849"/>
      <c r="O122" s="849"/>
      <c r="P122" s="837"/>
      <c r="Q122" s="850"/>
    </row>
    <row r="123" spans="1:17" ht="14.4" customHeight="1" x14ac:dyDescent="0.3">
      <c r="A123" s="831" t="s">
        <v>4433</v>
      </c>
      <c r="B123" s="832" t="s">
        <v>4434</v>
      </c>
      <c r="C123" s="832" t="s">
        <v>3379</v>
      </c>
      <c r="D123" s="832" t="s">
        <v>4530</v>
      </c>
      <c r="E123" s="832" t="s">
        <v>4531</v>
      </c>
      <c r="F123" s="849">
        <v>1</v>
      </c>
      <c r="G123" s="849">
        <v>462</v>
      </c>
      <c r="H123" s="849"/>
      <c r="I123" s="849">
        <v>462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4433</v>
      </c>
      <c r="B124" s="832" t="s">
        <v>4434</v>
      </c>
      <c r="C124" s="832" t="s">
        <v>3379</v>
      </c>
      <c r="D124" s="832" t="s">
        <v>4530</v>
      </c>
      <c r="E124" s="832" t="s">
        <v>4532</v>
      </c>
      <c r="F124" s="849"/>
      <c r="G124" s="849"/>
      <c r="H124" s="849"/>
      <c r="I124" s="849"/>
      <c r="J124" s="849">
        <v>1</v>
      </c>
      <c r="K124" s="849">
        <v>462</v>
      </c>
      <c r="L124" s="849">
        <v>1</v>
      </c>
      <c r="M124" s="849">
        <v>462</v>
      </c>
      <c r="N124" s="849"/>
      <c r="O124" s="849"/>
      <c r="P124" s="837"/>
      <c r="Q124" s="850"/>
    </row>
    <row r="125" spans="1:17" ht="14.4" customHeight="1" x14ac:dyDescent="0.3">
      <c r="A125" s="831" t="s">
        <v>4433</v>
      </c>
      <c r="B125" s="832" t="s">
        <v>4434</v>
      </c>
      <c r="C125" s="832" t="s">
        <v>3379</v>
      </c>
      <c r="D125" s="832" t="s">
        <v>4533</v>
      </c>
      <c r="E125" s="832" t="s">
        <v>4534</v>
      </c>
      <c r="F125" s="849">
        <v>1</v>
      </c>
      <c r="G125" s="849">
        <v>562</v>
      </c>
      <c r="H125" s="849"/>
      <c r="I125" s="849">
        <v>562</v>
      </c>
      <c r="J125" s="849"/>
      <c r="K125" s="849"/>
      <c r="L125" s="849"/>
      <c r="M125" s="849"/>
      <c r="N125" s="849"/>
      <c r="O125" s="849"/>
      <c r="P125" s="837"/>
      <c r="Q125" s="850"/>
    </row>
    <row r="126" spans="1:17" ht="14.4" customHeight="1" x14ac:dyDescent="0.3">
      <c r="A126" s="831" t="s">
        <v>4433</v>
      </c>
      <c r="B126" s="832" t="s">
        <v>4434</v>
      </c>
      <c r="C126" s="832" t="s">
        <v>3379</v>
      </c>
      <c r="D126" s="832" t="s">
        <v>4533</v>
      </c>
      <c r="E126" s="832" t="s">
        <v>4535</v>
      </c>
      <c r="F126" s="849">
        <v>1</v>
      </c>
      <c r="G126" s="849">
        <v>562</v>
      </c>
      <c r="H126" s="849"/>
      <c r="I126" s="849">
        <v>562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" customHeight="1" x14ac:dyDescent="0.3">
      <c r="A127" s="831" t="s">
        <v>4433</v>
      </c>
      <c r="B127" s="832" t="s">
        <v>4434</v>
      </c>
      <c r="C127" s="832" t="s">
        <v>3379</v>
      </c>
      <c r="D127" s="832" t="s">
        <v>4536</v>
      </c>
      <c r="E127" s="832" t="s">
        <v>4537</v>
      </c>
      <c r="F127" s="849">
        <v>10</v>
      </c>
      <c r="G127" s="849">
        <v>1720</v>
      </c>
      <c r="H127" s="849">
        <v>0.83333333333333337</v>
      </c>
      <c r="I127" s="849">
        <v>172</v>
      </c>
      <c r="J127" s="849">
        <v>12</v>
      </c>
      <c r="K127" s="849">
        <v>2064</v>
      </c>
      <c r="L127" s="849">
        <v>1</v>
      </c>
      <c r="M127" s="849">
        <v>172</v>
      </c>
      <c r="N127" s="849">
        <v>18</v>
      </c>
      <c r="O127" s="849">
        <v>3096</v>
      </c>
      <c r="P127" s="837">
        <v>1.5</v>
      </c>
      <c r="Q127" s="850">
        <v>172</v>
      </c>
    </row>
    <row r="128" spans="1:17" ht="14.4" customHeight="1" x14ac:dyDescent="0.3">
      <c r="A128" s="831" t="s">
        <v>4433</v>
      </c>
      <c r="B128" s="832" t="s">
        <v>4434</v>
      </c>
      <c r="C128" s="832" t="s">
        <v>3379</v>
      </c>
      <c r="D128" s="832" t="s">
        <v>4536</v>
      </c>
      <c r="E128" s="832" t="s">
        <v>4538</v>
      </c>
      <c r="F128" s="849"/>
      <c r="G128" s="849"/>
      <c r="H128" s="849"/>
      <c r="I128" s="849"/>
      <c r="J128" s="849">
        <v>1</v>
      </c>
      <c r="K128" s="849">
        <v>172</v>
      </c>
      <c r="L128" s="849">
        <v>1</v>
      </c>
      <c r="M128" s="849">
        <v>172</v>
      </c>
      <c r="N128" s="849">
        <v>2</v>
      </c>
      <c r="O128" s="849">
        <v>344</v>
      </c>
      <c r="P128" s="837">
        <v>2</v>
      </c>
      <c r="Q128" s="850">
        <v>172</v>
      </c>
    </row>
    <row r="129" spans="1:17" ht="14.4" customHeight="1" x14ac:dyDescent="0.3">
      <c r="A129" s="831" t="s">
        <v>4433</v>
      </c>
      <c r="B129" s="832" t="s">
        <v>4434</v>
      </c>
      <c r="C129" s="832" t="s">
        <v>3379</v>
      </c>
      <c r="D129" s="832" t="s">
        <v>4539</v>
      </c>
      <c r="E129" s="832" t="s">
        <v>4540</v>
      </c>
      <c r="F129" s="849"/>
      <c r="G129" s="849"/>
      <c r="H129" s="849"/>
      <c r="I129" s="849"/>
      <c r="J129" s="849">
        <v>2</v>
      </c>
      <c r="K129" s="849">
        <v>402</v>
      </c>
      <c r="L129" s="849">
        <v>1</v>
      </c>
      <c r="M129" s="849">
        <v>201</v>
      </c>
      <c r="N129" s="849"/>
      <c r="O129" s="849"/>
      <c r="P129" s="837"/>
      <c r="Q129" s="850"/>
    </row>
    <row r="130" spans="1:17" ht="14.4" customHeight="1" x14ac:dyDescent="0.3">
      <c r="A130" s="831" t="s">
        <v>4433</v>
      </c>
      <c r="B130" s="832" t="s">
        <v>4434</v>
      </c>
      <c r="C130" s="832" t="s">
        <v>3379</v>
      </c>
      <c r="D130" s="832" t="s">
        <v>4541</v>
      </c>
      <c r="E130" s="832" t="s">
        <v>4542</v>
      </c>
      <c r="F130" s="849"/>
      <c r="G130" s="849"/>
      <c r="H130" s="849"/>
      <c r="I130" s="849"/>
      <c r="J130" s="849">
        <v>2</v>
      </c>
      <c r="K130" s="849">
        <v>266</v>
      </c>
      <c r="L130" s="849">
        <v>1</v>
      </c>
      <c r="M130" s="849">
        <v>133</v>
      </c>
      <c r="N130" s="849"/>
      <c r="O130" s="849"/>
      <c r="P130" s="837"/>
      <c r="Q130" s="850"/>
    </row>
    <row r="131" spans="1:17" ht="14.4" customHeight="1" x14ac:dyDescent="0.3">
      <c r="A131" s="831" t="s">
        <v>4433</v>
      </c>
      <c r="B131" s="832" t="s">
        <v>4434</v>
      </c>
      <c r="C131" s="832" t="s">
        <v>3379</v>
      </c>
      <c r="D131" s="832" t="s">
        <v>4541</v>
      </c>
      <c r="E131" s="832" t="s">
        <v>4543</v>
      </c>
      <c r="F131" s="849">
        <v>1</v>
      </c>
      <c r="G131" s="849">
        <v>133</v>
      </c>
      <c r="H131" s="849">
        <v>1</v>
      </c>
      <c r="I131" s="849">
        <v>133</v>
      </c>
      <c r="J131" s="849">
        <v>1</v>
      </c>
      <c r="K131" s="849">
        <v>133</v>
      </c>
      <c r="L131" s="849">
        <v>1</v>
      </c>
      <c r="M131" s="849">
        <v>133</v>
      </c>
      <c r="N131" s="849">
        <v>1</v>
      </c>
      <c r="O131" s="849">
        <v>133</v>
      </c>
      <c r="P131" s="837">
        <v>1</v>
      </c>
      <c r="Q131" s="850">
        <v>133</v>
      </c>
    </row>
    <row r="132" spans="1:17" ht="14.4" customHeight="1" x14ac:dyDescent="0.3">
      <c r="A132" s="831" t="s">
        <v>4433</v>
      </c>
      <c r="B132" s="832" t="s">
        <v>4434</v>
      </c>
      <c r="C132" s="832" t="s">
        <v>3379</v>
      </c>
      <c r="D132" s="832" t="s">
        <v>4544</v>
      </c>
      <c r="E132" s="832" t="s">
        <v>4545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414</v>
      </c>
      <c r="P132" s="837"/>
      <c r="Q132" s="850">
        <v>414</v>
      </c>
    </row>
    <row r="133" spans="1:17" ht="14.4" customHeight="1" x14ac:dyDescent="0.3">
      <c r="A133" s="831" t="s">
        <v>4433</v>
      </c>
      <c r="B133" s="832" t="s">
        <v>4434</v>
      </c>
      <c r="C133" s="832" t="s">
        <v>3379</v>
      </c>
      <c r="D133" s="832" t="s">
        <v>4546</v>
      </c>
      <c r="E133" s="832" t="s">
        <v>4547</v>
      </c>
      <c r="F133" s="849">
        <v>1</v>
      </c>
      <c r="G133" s="849">
        <v>941</v>
      </c>
      <c r="H133" s="849"/>
      <c r="I133" s="849">
        <v>941</v>
      </c>
      <c r="J133" s="849"/>
      <c r="K133" s="849"/>
      <c r="L133" s="849"/>
      <c r="M133" s="849"/>
      <c r="N133" s="849"/>
      <c r="O133" s="849"/>
      <c r="P133" s="837"/>
      <c r="Q133" s="850"/>
    </row>
    <row r="134" spans="1:17" ht="14.4" customHeight="1" x14ac:dyDescent="0.3">
      <c r="A134" s="831" t="s">
        <v>4433</v>
      </c>
      <c r="B134" s="832" t="s">
        <v>4434</v>
      </c>
      <c r="C134" s="832" t="s">
        <v>3379</v>
      </c>
      <c r="D134" s="832" t="s">
        <v>4546</v>
      </c>
      <c r="E134" s="832" t="s">
        <v>4548</v>
      </c>
      <c r="F134" s="849"/>
      <c r="G134" s="849"/>
      <c r="H134" s="849"/>
      <c r="I134" s="849"/>
      <c r="J134" s="849">
        <v>1</v>
      </c>
      <c r="K134" s="849">
        <v>941</v>
      </c>
      <c r="L134" s="849">
        <v>1</v>
      </c>
      <c r="M134" s="849">
        <v>941</v>
      </c>
      <c r="N134" s="849"/>
      <c r="O134" s="849"/>
      <c r="P134" s="837"/>
      <c r="Q134" s="850"/>
    </row>
    <row r="135" spans="1:17" ht="14.4" customHeight="1" x14ac:dyDescent="0.3">
      <c r="A135" s="831" t="s">
        <v>4433</v>
      </c>
      <c r="B135" s="832" t="s">
        <v>4434</v>
      </c>
      <c r="C135" s="832" t="s">
        <v>3379</v>
      </c>
      <c r="D135" s="832" t="s">
        <v>4549</v>
      </c>
      <c r="E135" s="832" t="s">
        <v>4550</v>
      </c>
      <c r="F135" s="849"/>
      <c r="G135" s="849"/>
      <c r="H135" s="849"/>
      <c r="I135" s="849"/>
      <c r="J135" s="849"/>
      <c r="K135" s="849"/>
      <c r="L135" s="849"/>
      <c r="M135" s="849"/>
      <c r="N135" s="849">
        <v>1</v>
      </c>
      <c r="O135" s="849">
        <v>396</v>
      </c>
      <c r="P135" s="837"/>
      <c r="Q135" s="850">
        <v>396</v>
      </c>
    </row>
    <row r="136" spans="1:17" ht="14.4" customHeight="1" x14ac:dyDescent="0.3">
      <c r="A136" s="831" t="s">
        <v>4433</v>
      </c>
      <c r="B136" s="832" t="s">
        <v>4434</v>
      </c>
      <c r="C136" s="832" t="s">
        <v>3379</v>
      </c>
      <c r="D136" s="832" t="s">
        <v>4551</v>
      </c>
      <c r="E136" s="832" t="s">
        <v>4552</v>
      </c>
      <c r="F136" s="849">
        <v>1</v>
      </c>
      <c r="G136" s="849">
        <v>575</v>
      </c>
      <c r="H136" s="849"/>
      <c r="I136" s="849">
        <v>575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4433</v>
      </c>
      <c r="B137" s="832" t="s">
        <v>4434</v>
      </c>
      <c r="C137" s="832" t="s">
        <v>3379</v>
      </c>
      <c r="D137" s="832" t="s">
        <v>4553</v>
      </c>
      <c r="E137" s="832" t="s">
        <v>4554</v>
      </c>
      <c r="F137" s="849"/>
      <c r="G137" s="849"/>
      <c r="H137" s="849"/>
      <c r="I137" s="849"/>
      <c r="J137" s="849">
        <v>1</v>
      </c>
      <c r="K137" s="849">
        <v>89</v>
      </c>
      <c r="L137" s="849">
        <v>1</v>
      </c>
      <c r="M137" s="849">
        <v>89</v>
      </c>
      <c r="N137" s="849"/>
      <c r="O137" s="849"/>
      <c r="P137" s="837"/>
      <c r="Q137" s="850"/>
    </row>
    <row r="138" spans="1:17" ht="14.4" customHeight="1" x14ac:dyDescent="0.3">
      <c r="A138" s="831" t="s">
        <v>4433</v>
      </c>
      <c r="B138" s="832" t="s">
        <v>4434</v>
      </c>
      <c r="C138" s="832" t="s">
        <v>3379</v>
      </c>
      <c r="D138" s="832" t="s">
        <v>4555</v>
      </c>
      <c r="E138" s="832" t="s">
        <v>4556</v>
      </c>
      <c r="F138" s="849">
        <v>1443</v>
      </c>
      <c r="G138" s="849">
        <v>43290</v>
      </c>
      <c r="H138" s="849">
        <v>0.99517241379310339</v>
      </c>
      <c r="I138" s="849">
        <v>30</v>
      </c>
      <c r="J138" s="849">
        <v>1450</v>
      </c>
      <c r="K138" s="849">
        <v>43500</v>
      </c>
      <c r="L138" s="849">
        <v>1</v>
      </c>
      <c r="M138" s="849">
        <v>30</v>
      </c>
      <c r="N138" s="849">
        <v>1447</v>
      </c>
      <c r="O138" s="849">
        <v>43410</v>
      </c>
      <c r="P138" s="837">
        <v>0.99793103448275866</v>
      </c>
      <c r="Q138" s="850">
        <v>30</v>
      </c>
    </row>
    <row r="139" spans="1:17" ht="14.4" customHeight="1" x14ac:dyDescent="0.3">
      <c r="A139" s="831" t="s">
        <v>4433</v>
      </c>
      <c r="B139" s="832" t="s">
        <v>4434</v>
      </c>
      <c r="C139" s="832" t="s">
        <v>3379</v>
      </c>
      <c r="D139" s="832" t="s">
        <v>4557</v>
      </c>
      <c r="E139" s="832" t="s">
        <v>4558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50</v>
      </c>
      <c r="P139" s="837"/>
      <c r="Q139" s="850">
        <v>50</v>
      </c>
    </row>
    <row r="140" spans="1:17" ht="14.4" customHeight="1" x14ac:dyDescent="0.3">
      <c r="A140" s="831" t="s">
        <v>4433</v>
      </c>
      <c r="B140" s="832" t="s">
        <v>4434</v>
      </c>
      <c r="C140" s="832" t="s">
        <v>3379</v>
      </c>
      <c r="D140" s="832" t="s">
        <v>4557</v>
      </c>
      <c r="E140" s="832" t="s">
        <v>4559</v>
      </c>
      <c r="F140" s="849">
        <v>2</v>
      </c>
      <c r="G140" s="849">
        <v>100</v>
      </c>
      <c r="H140" s="849"/>
      <c r="I140" s="849">
        <v>50</v>
      </c>
      <c r="J140" s="849"/>
      <c r="K140" s="849"/>
      <c r="L140" s="849"/>
      <c r="M140" s="849"/>
      <c r="N140" s="849">
        <v>1</v>
      </c>
      <c r="O140" s="849">
        <v>50</v>
      </c>
      <c r="P140" s="837"/>
      <c r="Q140" s="850">
        <v>50</v>
      </c>
    </row>
    <row r="141" spans="1:17" ht="14.4" customHeight="1" x14ac:dyDescent="0.3">
      <c r="A141" s="831" t="s">
        <v>4433</v>
      </c>
      <c r="B141" s="832" t="s">
        <v>4434</v>
      </c>
      <c r="C141" s="832" t="s">
        <v>3379</v>
      </c>
      <c r="D141" s="832" t="s">
        <v>4560</v>
      </c>
      <c r="E141" s="832" t="s">
        <v>4561</v>
      </c>
      <c r="F141" s="849">
        <v>1311</v>
      </c>
      <c r="G141" s="849">
        <v>15732</v>
      </c>
      <c r="H141" s="849">
        <v>1.0123552123552124</v>
      </c>
      <c r="I141" s="849">
        <v>12</v>
      </c>
      <c r="J141" s="849">
        <v>1295</v>
      </c>
      <c r="K141" s="849">
        <v>15540</v>
      </c>
      <c r="L141" s="849">
        <v>1</v>
      </c>
      <c r="M141" s="849">
        <v>12</v>
      </c>
      <c r="N141" s="849">
        <v>1299</v>
      </c>
      <c r="O141" s="849">
        <v>15588</v>
      </c>
      <c r="P141" s="837">
        <v>1.003088803088803</v>
      </c>
      <c r="Q141" s="850">
        <v>12</v>
      </c>
    </row>
    <row r="142" spans="1:17" ht="14.4" customHeight="1" x14ac:dyDescent="0.3">
      <c r="A142" s="831" t="s">
        <v>4433</v>
      </c>
      <c r="B142" s="832" t="s">
        <v>4434</v>
      </c>
      <c r="C142" s="832" t="s">
        <v>3379</v>
      </c>
      <c r="D142" s="832" t="s">
        <v>4562</v>
      </c>
      <c r="E142" s="832" t="s">
        <v>4563</v>
      </c>
      <c r="F142" s="849">
        <v>12</v>
      </c>
      <c r="G142" s="849">
        <v>2196</v>
      </c>
      <c r="H142" s="849">
        <v>0.8571428571428571</v>
      </c>
      <c r="I142" s="849">
        <v>183</v>
      </c>
      <c r="J142" s="849">
        <v>14</v>
      </c>
      <c r="K142" s="849">
        <v>2562</v>
      </c>
      <c r="L142" s="849">
        <v>1</v>
      </c>
      <c r="M142" s="849">
        <v>183</v>
      </c>
      <c r="N142" s="849">
        <v>19</v>
      </c>
      <c r="O142" s="849">
        <v>3477</v>
      </c>
      <c r="P142" s="837">
        <v>1.3571428571428572</v>
      </c>
      <c r="Q142" s="850">
        <v>183</v>
      </c>
    </row>
    <row r="143" spans="1:17" ht="14.4" customHeight="1" x14ac:dyDescent="0.3">
      <c r="A143" s="831" t="s">
        <v>4433</v>
      </c>
      <c r="B143" s="832" t="s">
        <v>4434</v>
      </c>
      <c r="C143" s="832" t="s">
        <v>3379</v>
      </c>
      <c r="D143" s="832" t="s">
        <v>4562</v>
      </c>
      <c r="E143" s="832" t="s">
        <v>4564</v>
      </c>
      <c r="F143" s="849">
        <v>2</v>
      </c>
      <c r="G143" s="849">
        <v>366</v>
      </c>
      <c r="H143" s="849"/>
      <c r="I143" s="849">
        <v>183</v>
      </c>
      <c r="J143" s="849"/>
      <c r="K143" s="849"/>
      <c r="L143" s="849"/>
      <c r="M143" s="849"/>
      <c r="N143" s="849">
        <v>2</v>
      </c>
      <c r="O143" s="849">
        <v>366</v>
      </c>
      <c r="P143" s="837"/>
      <c r="Q143" s="850">
        <v>183</v>
      </c>
    </row>
    <row r="144" spans="1:17" ht="14.4" customHeight="1" x14ac:dyDescent="0.3">
      <c r="A144" s="831" t="s">
        <v>4433</v>
      </c>
      <c r="B144" s="832" t="s">
        <v>4434</v>
      </c>
      <c r="C144" s="832" t="s">
        <v>3379</v>
      </c>
      <c r="D144" s="832" t="s">
        <v>4565</v>
      </c>
      <c r="E144" s="832" t="s">
        <v>4566</v>
      </c>
      <c r="F144" s="849">
        <v>11</v>
      </c>
      <c r="G144" s="849">
        <v>803</v>
      </c>
      <c r="H144" s="849"/>
      <c r="I144" s="849">
        <v>73</v>
      </c>
      <c r="J144" s="849"/>
      <c r="K144" s="849"/>
      <c r="L144" s="849"/>
      <c r="M144" s="849"/>
      <c r="N144" s="849">
        <v>2</v>
      </c>
      <c r="O144" s="849">
        <v>146</v>
      </c>
      <c r="P144" s="837"/>
      <c r="Q144" s="850">
        <v>73</v>
      </c>
    </row>
    <row r="145" spans="1:17" ht="14.4" customHeight="1" x14ac:dyDescent="0.3">
      <c r="A145" s="831" t="s">
        <v>4433</v>
      </c>
      <c r="B145" s="832" t="s">
        <v>4434</v>
      </c>
      <c r="C145" s="832" t="s">
        <v>3379</v>
      </c>
      <c r="D145" s="832" t="s">
        <v>4565</v>
      </c>
      <c r="E145" s="832" t="s">
        <v>4567</v>
      </c>
      <c r="F145" s="849">
        <v>63</v>
      </c>
      <c r="G145" s="849">
        <v>4599</v>
      </c>
      <c r="H145" s="849">
        <v>0.875</v>
      </c>
      <c r="I145" s="849">
        <v>73</v>
      </c>
      <c r="J145" s="849">
        <v>72</v>
      </c>
      <c r="K145" s="849">
        <v>5256</v>
      </c>
      <c r="L145" s="849">
        <v>1</v>
      </c>
      <c r="M145" s="849">
        <v>73</v>
      </c>
      <c r="N145" s="849">
        <v>57</v>
      </c>
      <c r="O145" s="849">
        <v>4161</v>
      </c>
      <c r="P145" s="837">
        <v>0.79166666666666663</v>
      </c>
      <c r="Q145" s="850">
        <v>73</v>
      </c>
    </row>
    <row r="146" spans="1:17" ht="14.4" customHeight="1" x14ac:dyDescent="0.3">
      <c r="A146" s="831" t="s">
        <v>4433</v>
      </c>
      <c r="B146" s="832" t="s">
        <v>4434</v>
      </c>
      <c r="C146" s="832" t="s">
        <v>3379</v>
      </c>
      <c r="D146" s="832" t="s">
        <v>4568</v>
      </c>
      <c r="E146" s="832" t="s">
        <v>4569</v>
      </c>
      <c r="F146" s="849">
        <v>1</v>
      </c>
      <c r="G146" s="849">
        <v>184</v>
      </c>
      <c r="H146" s="849"/>
      <c r="I146" s="849">
        <v>184</v>
      </c>
      <c r="J146" s="849"/>
      <c r="K146" s="849"/>
      <c r="L146" s="849"/>
      <c r="M146" s="849"/>
      <c r="N146" s="849">
        <v>2</v>
      </c>
      <c r="O146" s="849">
        <v>368</v>
      </c>
      <c r="P146" s="837"/>
      <c r="Q146" s="850">
        <v>184</v>
      </c>
    </row>
    <row r="147" spans="1:17" ht="14.4" customHeight="1" x14ac:dyDescent="0.3">
      <c r="A147" s="831" t="s">
        <v>4433</v>
      </c>
      <c r="B147" s="832" t="s">
        <v>4434</v>
      </c>
      <c r="C147" s="832" t="s">
        <v>3379</v>
      </c>
      <c r="D147" s="832" t="s">
        <v>4568</v>
      </c>
      <c r="E147" s="832" t="s">
        <v>4570</v>
      </c>
      <c r="F147" s="849">
        <v>11</v>
      </c>
      <c r="G147" s="849">
        <v>2024</v>
      </c>
      <c r="H147" s="849">
        <v>0.91666666666666663</v>
      </c>
      <c r="I147" s="849">
        <v>184</v>
      </c>
      <c r="J147" s="849">
        <v>12</v>
      </c>
      <c r="K147" s="849">
        <v>2208</v>
      </c>
      <c r="L147" s="849">
        <v>1</v>
      </c>
      <c r="M147" s="849">
        <v>184</v>
      </c>
      <c r="N147" s="849">
        <v>19</v>
      </c>
      <c r="O147" s="849">
        <v>3496</v>
      </c>
      <c r="P147" s="837">
        <v>1.5833333333333333</v>
      </c>
      <c r="Q147" s="850">
        <v>184</v>
      </c>
    </row>
    <row r="148" spans="1:17" ht="14.4" customHeight="1" x14ac:dyDescent="0.3">
      <c r="A148" s="831" t="s">
        <v>4433</v>
      </c>
      <c r="B148" s="832" t="s">
        <v>4434</v>
      </c>
      <c r="C148" s="832" t="s">
        <v>3379</v>
      </c>
      <c r="D148" s="832" t="s">
        <v>4571</v>
      </c>
      <c r="E148" s="832" t="s">
        <v>4572</v>
      </c>
      <c r="F148" s="849">
        <v>778</v>
      </c>
      <c r="G148" s="849">
        <v>115922</v>
      </c>
      <c r="H148" s="849">
        <v>1.0359520639147803</v>
      </c>
      <c r="I148" s="849">
        <v>149</v>
      </c>
      <c r="J148" s="849">
        <v>751</v>
      </c>
      <c r="K148" s="849">
        <v>111899</v>
      </c>
      <c r="L148" s="849">
        <v>1</v>
      </c>
      <c r="M148" s="849">
        <v>149</v>
      </c>
      <c r="N148" s="849">
        <v>735</v>
      </c>
      <c r="O148" s="849">
        <v>109515</v>
      </c>
      <c r="P148" s="837">
        <v>0.97869507323568572</v>
      </c>
      <c r="Q148" s="850">
        <v>149</v>
      </c>
    </row>
    <row r="149" spans="1:17" ht="14.4" customHeight="1" x14ac:dyDescent="0.3">
      <c r="A149" s="831" t="s">
        <v>4433</v>
      </c>
      <c r="B149" s="832" t="s">
        <v>4434</v>
      </c>
      <c r="C149" s="832" t="s">
        <v>3379</v>
      </c>
      <c r="D149" s="832" t="s">
        <v>4571</v>
      </c>
      <c r="E149" s="832" t="s">
        <v>4573</v>
      </c>
      <c r="F149" s="849"/>
      <c r="G149" s="849"/>
      <c r="H149" s="849"/>
      <c r="I149" s="849"/>
      <c r="J149" s="849">
        <v>3</v>
      </c>
      <c r="K149" s="849">
        <v>447</v>
      </c>
      <c r="L149" s="849">
        <v>1</v>
      </c>
      <c r="M149" s="849">
        <v>149</v>
      </c>
      <c r="N149" s="849"/>
      <c r="O149" s="849"/>
      <c r="P149" s="837"/>
      <c r="Q149" s="850"/>
    </row>
    <row r="150" spans="1:17" ht="14.4" customHeight="1" x14ac:dyDescent="0.3">
      <c r="A150" s="831" t="s">
        <v>4433</v>
      </c>
      <c r="B150" s="832" t="s">
        <v>4434</v>
      </c>
      <c r="C150" s="832" t="s">
        <v>3379</v>
      </c>
      <c r="D150" s="832" t="s">
        <v>4574</v>
      </c>
      <c r="E150" s="832" t="s">
        <v>4575</v>
      </c>
      <c r="F150" s="849">
        <v>1470</v>
      </c>
      <c r="G150" s="849">
        <v>44100</v>
      </c>
      <c r="H150" s="849">
        <v>0.99458728010825437</v>
      </c>
      <c r="I150" s="849">
        <v>30</v>
      </c>
      <c r="J150" s="849">
        <v>1478</v>
      </c>
      <c r="K150" s="849">
        <v>44340</v>
      </c>
      <c r="L150" s="849">
        <v>1</v>
      </c>
      <c r="M150" s="849">
        <v>30</v>
      </c>
      <c r="N150" s="849">
        <v>1489</v>
      </c>
      <c r="O150" s="849">
        <v>44670</v>
      </c>
      <c r="P150" s="837">
        <v>1.0074424898511503</v>
      </c>
      <c r="Q150" s="850">
        <v>30</v>
      </c>
    </row>
    <row r="151" spans="1:17" ht="14.4" customHeight="1" x14ac:dyDescent="0.3">
      <c r="A151" s="831" t="s">
        <v>4433</v>
      </c>
      <c r="B151" s="832" t="s">
        <v>4434</v>
      </c>
      <c r="C151" s="832" t="s">
        <v>3379</v>
      </c>
      <c r="D151" s="832" t="s">
        <v>4576</v>
      </c>
      <c r="E151" s="832" t="s">
        <v>4577</v>
      </c>
      <c r="F151" s="849">
        <v>3</v>
      </c>
      <c r="G151" s="849">
        <v>93</v>
      </c>
      <c r="H151" s="849"/>
      <c r="I151" s="849">
        <v>31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4433</v>
      </c>
      <c r="B152" s="832" t="s">
        <v>4434</v>
      </c>
      <c r="C152" s="832" t="s">
        <v>3379</v>
      </c>
      <c r="D152" s="832" t="s">
        <v>4576</v>
      </c>
      <c r="E152" s="832" t="s">
        <v>4578</v>
      </c>
      <c r="F152" s="849">
        <v>197</v>
      </c>
      <c r="G152" s="849">
        <v>6107</v>
      </c>
      <c r="H152" s="849">
        <v>1.0368421052631578</v>
      </c>
      <c r="I152" s="849">
        <v>31</v>
      </c>
      <c r="J152" s="849">
        <v>190</v>
      </c>
      <c r="K152" s="849">
        <v>5890</v>
      </c>
      <c r="L152" s="849">
        <v>1</v>
      </c>
      <c r="M152" s="849">
        <v>31</v>
      </c>
      <c r="N152" s="849">
        <v>169</v>
      </c>
      <c r="O152" s="849">
        <v>5239</v>
      </c>
      <c r="P152" s="837">
        <v>0.88947368421052631</v>
      </c>
      <c r="Q152" s="850">
        <v>31</v>
      </c>
    </row>
    <row r="153" spans="1:17" ht="14.4" customHeight="1" x14ac:dyDescent="0.3">
      <c r="A153" s="831" t="s">
        <v>4433</v>
      </c>
      <c r="B153" s="832" t="s">
        <v>4434</v>
      </c>
      <c r="C153" s="832" t="s">
        <v>3379</v>
      </c>
      <c r="D153" s="832" t="s">
        <v>4579</v>
      </c>
      <c r="E153" s="832" t="s">
        <v>4580</v>
      </c>
      <c r="F153" s="849">
        <v>268</v>
      </c>
      <c r="G153" s="849">
        <v>7236</v>
      </c>
      <c r="H153" s="849">
        <v>0.95035460992907805</v>
      </c>
      <c r="I153" s="849">
        <v>27</v>
      </c>
      <c r="J153" s="849">
        <v>282</v>
      </c>
      <c r="K153" s="849">
        <v>7614</v>
      </c>
      <c r="L153" s="849">
        <v>1</v>
      </c>
      <c r="M153" s="849">
        <v>27</v>
      </c>
      <c r="N153" s="849">
        <v>259</v>
      </c>
      <c r="O153" s="849">
        <v>6993</v>
      </c>
      <c r="P153" s="837">
        <v>0.91843971631205679</v>
      </c>
      <c r="Q153" s="850">
        <v>27</v>
      </c>
    </row>
    <row r="154" spans="1:17" ht="14.4" customHeight="1" x14ac:dyDescent="0.3">
      <c r="A154" s="831" t="s">
        <v>4433</v>
      </c>
      <c r="B154" s="832" t="s">
        <v>4434</v>
      </c>
      <c r="C154" s="832" t="s">
        <v>3379</v>
      </c>
      <c r="D154" s="832" t="s">
        <v>4579</v>
      </c>
      <c r="E154" s="832" t="s">
        <v>4581</v>
      </c>
      <c r="F154" s="849">
        <v>1</v>
      </c>
      <c r="G154" s="849">
        <v>27</v>
      </c>
      <c r="H154" s="849"/>
      <c r="I154" s="849">
        <v>27</v>
      </c>
      <c r="J154" s="849"/>
      <c r="K154" s="849"/>
      <c r="L154" s="849"/>
      <c r="M154" s="849"/>
      <c r="N154" s="849">
        <v>2</v>
      </c>
      <c r="O154" s="849">
        <v>54</v>
      </c>
      <c r="P154" s="837"/>
      <c r="Q154" s="850">
        <v>27</v>
      </c>
    </row>
    <row r="155" spans="1:17" ht="14.4" customHeight="1" x14ac:dyDescent="0.3">
      <c r="A155" s="831" t="s">
        <v>4433</v>
      </c>
      <c r="B155" s="832" t="s">
        <v>4434</v>
      </c>
      <c r="C155" s="832" t="s">
        <v>3379</v>
      </c>
      <c r="D155" s="832" t="s">
        <v>4582</v>
      </c>
      <c r="E155" s="832" t="s">
        <v>4583</v>
      </c>
      <c r="F155" s="849"/>
      <c r="G155" s="849"/>
      <c r="H155" s="849"/>
      <c r="I155" s="849"/>
      <c r="J155" s="849">
        <v>2</v>
      </c>
      <c r="K155" s="849">
        <v>512</v>
      </c>
      <c r="L155" s="849">
        <v>1</v>
      </c>
      <c r="M155" s="849">
        <v>256</v>
      </c>
      <c r="N155" s="849"/>
      <c r="O155" s="849"/>
      <c r="P155" s="837"/>
      <c r="Q155" s="850"/>
    </row>
    <row r="156" spans="1:17" ht="14.4" customHeight="1" x14ac:dyDescent="0.3">
      <c r="A156" s="831" t="s">
        <v>4433</v>
      </c>
      <c r="B156" s="832" t="s">
        <v>4434</v>
      </c>
      <c r="C156" s="832" t="s">
        <v>3379</v>
      </c>
      <c r="D156" s="832" t="s">
        <v>4584</v>
      </c>
      <c r="E156" s="832" t="s">
        <v>4585</v>
      </c>
      <c r="F156" s="849">
        <v>1</v>
      </c>
      <c r="G156" s="849">
        <v>163</v>
      </c>
      <c r="H156" s="849">
        <v>1</v>
      </c>
      <c r="I156" s="849">
        <v>163</v>
      </c>
      <c r="J156" s="849">
        <v>1</v>
      </c>
      <c r="K156" s="849">
        <v>163</v>
      </c>
      <c r="L156" s="849">
        <v>1</v>
      </c>
      <c r="M156" s="849">
        <v>163</v>
      </c>
      <c r="N156" s="849">
        <v>2</v>
      </c>
      <c r="O156" s="849">
        <v>326</v>
      </c>
      <c r="P156" s="837">
        <v>2</v>
      </c>
      <c r="Q156" s="850">
        <v>163</v>
      </c>
    </row>
    <row r="157" spans="1:17" ht="14.4" customHeight="1" x14ac:dyDescent="0.3">
      <c r="A157" s="831" t="s">
        <v>4433</v>
      </c>
      <c r="B157" s="832" t="s">
        <v>4434</v>
      </c>
      <c r="C157" s="832" t="s">
        <v>3379</v>
      </c>
      <c r="D157" s="832" t="s">
        <v>4584</v>
      </c>
      <c r="E157" s="832" t="s">
        <v>4586</v>
      </c>
      <c r="F157" s="849">
        <v>10</v>
      </c>
      <c r="G157" s="849">
        <v>1630</v>
      </c>
      <c r="H157" s="849">
        <v>0.83333333333333337</v>
      </c>
      <c r="I157" s="849">
        <v>163</v>
      </c>
      <c r="J157" s="849">
        <v>12</v>
      </c>
      <c r="K157" s="849">
        <v>1956</v>
      </c>
      <c r="L157" s="849">
        <v>1</v>
      </c>
      <c r="M157" s="849">
        <v>163</v>
      </c>
      <c r="N157" s="849">
        <v>17</v>
      </c>
      <c r="O157" s="849">
        <v>2771</v>
      </c>
      <c r="P157" s="837">
        <v>1.4166666666666667</v>
      </c>
      <c r="Q157" s="850">
        <v>163</v>
      </c>
    </row>
    <row r="158" spans="1:17" ht="14.4" customHeight="1" x14ac:dyDescent="0.3">
      <c r="A158" s="831" t="s">
        <v>4433</v>
      </c>
      <c r="B158" s="832" t="s">
        <v>4434</v>
      </c>
      <c r="C158" s="832" t="s">
        <v>3379</v>
      </c>
      <c r="D158" s="832" t="s">
        <v>4587</v>
      </c>
      <c r="E158" s="832" t="s">
        <v>4588</v>
      </c>
      <c r="F158" s="849"/>
      <c r="G158" s="849"/>
      <c r="H158" s="849"/>
      <c r="I158" s="849"/>
      <c r="J158" s="849">
        <v>2</v>
      </c>
      <c r="K158" s="849">
        <v>44</v>
      </c>
      <c r="L158" s="849">
        <v>1</v>
      </c>
      <c r="M158" s="849">
        <v>22</v>
      </c>
      <c r="N158" s="849">
        <v>2</v>
      </c>
      <c r="O158" s="849">
        <v>44</v>
      </c>
      <c r="P158" s="837">
        <v>1</v>
      </c>
      <c r="Q158" s="850">
        <v>22</v>
      </c>
    </row>
    <row r="159" spans="1:17" ht="14.4" customHeight="1" x14ac:dyDescent="0.3">
      <c r="A159" s="831" t="s">
        <v>4433</v>
      </c>
      <c r="B159" s="832" t="s">
        <v>4434</v>
      </c>
      <c r="C159" s="832" t="s">
        <v>3379</v>
      </c>
      <c r="D159" s="832" t="s">
        <v>4587</v>
      </c>
      <c r="E159" s="832" t="s">
        <v>4589</v>
      </c>
      <c r="F159" s="849">
        <v>1</v>
      </c>
      <c r="G159" s="849">
        <v>22</v>
      </c>
      <c r="H159" s="849">
        <v>1</v>
      </c>
      <c r="I159" s="849">
        <v>22</v>
      </c>
      <c r="J159" s="849">
        <v>1</v>
      </c>
      <c r="K159" s="849">
        <v>22</v>
      </c>
      <c r="L159" s="849">
        <v>1</v>
      </c>
      <c r="M159" s="849">
        <v>22</v>
      </c>
      <c r="N159" s="849"/>
      <c r="O159" s="849"/>
      <c r="P159" s="837"/>
      <c r="Q159" s="850"/>
    </row>
    <row r="160" spans="1:17" ht="14.4" customHeight="1" x14ac:dyDescent="0.3">
      <c r="A160" s="831" t="s">
        <v>4433</v>
      </c>
      <c r="B160" s="832" t="s">
        <v>4434</v>
      </c>
      <c r="C160" s="832" t="s">
        <v>3379</v>
      </c>
      <c r="D160" s="832" t="s">
        <v>4590</v>
      </c>
      <c r="E160" s="832" t="s">
        <v>4591</v>
      </c>
      <c r="F160" s="849">
        <v>1</v>
      </c>
      <c r="G160" s="849">
        <v>870</v>
      </c>
      <c r="H160" s="849">
        <v>1</v>
      </c>
      <c r="I160" s="849">
        <v>870</v>
      </c>
      <c r="J160" s="849">
        <v>1</v>
      </c>
      <c r="K160" s="849">
        <v>870</v>
      </c>
      <c r="L160" s="849">
        <v>1</v>
      </c>
      <c r="M160" s="849">
        <v>870</v>
      </c>
      <c r="N160" s="849">
        <v>2</v>
      </c>
      <c r="O160" s="849">
        <v>1744</v>
      </c>
      <c r="P160" s="837">
        <v>2.0045977011494251</v>
      </c>
      <c r="Q160" s="850">
        <v>872</v>
      </c>
    </row>
    <row r="161" spans="1:17" ht="14.4" customHeight="1" x14ac:dyDescent="0.3">
      <c r="A161" s="831" t="s">
        <v>4433</v>
      </c>
      <c r="B161" s="832" t="s">
        <v>4434</v>
      </c>
      <c r="C161" s="832" t="s">
        <v>3379</v>
      </c>
      <c r="D161" s="832" t="s">
        <v>4590</v>
      </c>
      <c r="E161" s="832" t="s">
        <v>4592</v>
      </c>
      <c r="F161" s="849">
        <v>5</v>
      </c>
      <c r="G161" s="849">
        <v>4350</v>
      </c>
      <c r="H161" s="849">
        <v>0.41666666666666669</v>
      </c>
      <c r="I161" s="849">
        <v>870</v>
      </c>
      <c r="J161" s="849">
        <v>12</v>
      </c>
      <c r="K161" s="849">
        <v>10440</v>
      </c>
      <c r="L161" s="849">
        <v>1</v>
      </c>
      <c r="M161" s="849">
        <v>870</v>
      </c>
      <c r="N161" s="849">
        <v>17</v>
      </c>
      <c r="O161" s="849">
        <v>14824</v>
      </c>
      <c r="P161" s="837">
        <v>1.4199233716475095</v>
      </c>
      <c r="Q161" s="850">
        <v>872</v>
      </c>
    </row>
    <row r="162" spans="1:17" ht="14.4" customHeight="1" x14ac:dyDescent="0.3">
      <c r="A162" s="831" t="s">
        <v>4433</v>
      </c>
      <c r="B162" s="832" t="s">
        <v>4434</v>
      </c>
      <c r="C162" s="832" t="s">
        <v>3379</v>
      </c>
      <c r="D162" s="832" t="s">
        <v>4593</v>
      </c>
      <c r="E162" s="832" t="s">
        <v>4594</v>
      </c>
      <c r="F162" s="849">
        <v>330</v>
      </c>
      <c r="G162" s="849">
        <v>8250</v>
      </c>
      <c r="H162" s="849">
        <v>0.92178770949720668</v>
      </c>
      <c r="I162" s="849">
        <v>25</v>
      </c>
      <c r="J162" s="849">
        <v>358</v>
      </c>
      <c r="K162" s="849">
        <v>8950</v>
      </c>
      <c r="L162" s="849">
        <v>1</v>
      </c>
      <c r="M162" s="849">
        <v>25</v>
      </c>
      <c r="N162" s="849">
        <v>339</v>
      </c>
      <c r="O162" s="849">
        <v>8475</v>
      </c>
      <c r="P162" s="837">
        <v>0.94692737430167595</v>
      </c>
      <c r="Q162" s="850">
        <v>25</v>
      </c>
    </row>
    <row r="163" spans="1:17" ht="14.4" customHeight="1" x14ac:dyDescent="0.3">
      <c r="A163" s="831" t="s">
        <v>4433</v>
      </c>
      <c r="B163" s="832" t="s">
        <v>4434</v>
      </c>
      <c r="C163" s="832" t="s">
        <v>3379</v>
      </c>
      <c r="D163" s="832" t="s">
        <v>4593</v>
      </c>
      <c r="E163" s="832" t="s">
        <v>4595</v>
      </c>
      <c r="F163" s="849">
        <v>1</v>
      </c>
      <c r="G163" s="849">
        <v>25</v>
      </c>
      <c r="H163" s="849"/>
      <c r="I163" s="849">
        <v>25</v>
      </c>
      <c r="J163" s="849"/>
      <c r="K163" s="849"/>
      <c r="L163" s="849"/>
      <c r="M163" s="849"/>
      <c r="N163" s="849">
        <v>2</v>
      </c>
      <c r="O163" s="849">
        <v>50</v>
      </c>
      <c r="P163" s="837"/>
      <c r="Q163" s="850">
        <v>25</v>
      </c>
    </row>
    <row r="164" spans="1:17" ht="14.4" customHeight="1" x14ac:dyDescent="0.3">
      <c r="A164" s="831" t="s">
        <v>4433</v>
      </c>
      <c r="B164" s="832" t="s">
        <v>4434</v>
      </c>
      <c r="C164" s="832" t="s">
        <v>3379</v>
      </c>
      <c r="D164" s="832" t="s">
        <v>4596</v>
      </c>
      <c r="E164" s="832" t="s">
        <v>4597</v>
      </c>
      <c r="F164" s="849">
        <v>3</v>
      </c>
      <c r="G164" s="849">
        <v>99</v>
      </c>
      <c r="H164" s="849">
        <v>1.5</v>
      </c>
      <c r="I164" s="849">
        <v>33</v>
      </c>
      <c r="J164" s="849">
        <v>2</v>
      </c>
      <c r="K164" s="849">
        <v>66</v>
      </c>
      <c r="L164" s="849">
        <v>1</v>
      </c>
      <c r="M164" s="849">
        <v>33</v>
      </c>
      <c r="N164" s="849">
        <v>2</v>
      </c>
      <c r="O164" s="849">
        <v>66</v>
      </c>
      <c r="P164" s="837">
        <v>1</v>
      </c>
      <c r="Q164" s="850">
        <v>33</v>
      </c>
    </row>
    <row r="165" spans="1:17" ht="14.4" customHeight="1" x14ac:dyDescent="0.3">
      <c r="A165" s="831" t="s">
        <v>4433</v>
      </c>
      <c r="B165" s="832" t="s">
        <v>4434</v>
      </c>
      <c r="C165" s="832" t="s">
        <v>3379</v>
      </c>
      <c r="D165" s="832" t="s">
        <v>4596</v>
      </c>
      <c r="E165" s="832" t="s">
        <v>4598</v>
      </c>
      <c r="F165" s="849">
        <v>1</v>
      </c>
      <c r="G165" s="849">
        <v>33</v>
      </c>
      <c r="H165" s="849">
        <v>1</v>
      </c>
      <c r="I165" s="849">
        <v>33</v>
      </c>
      <c r="J165" s="849">
        <v>1</v>
      </c>
      <c r="K165" s="849">
        <v>33</v>
      </c>
      <c r="L165" s="849">
        <v>1</v>
      </c>
      <c r="M165" s="849">
        <v>33</v>
      </c>
      <c r="N165" s="849"/>
      <c r="O165" s="849"/>
      <c r="P165" s="837"/>
      <c r="Q165" s="850"/>
    </row>
    <row r="166" spans="1:17" ht="14.4" customHeight="1" x14ac:dyDescent="0.3">
      <c r="A166" s="831" t="s">
        <v>4433</v>
      </c>
      <c r="B166" s="832" t="s">
        <v>4434</v>
      </c>
      <c r="C166" s="832" t="s">
        <v>3379</v>
      </c>
      <c r="D166" s="832" t="s">
        <v>4599</v>
      </c>
      <c r="E166" s="832" t="s">
        <v>4600</v>
      </c>
      <c r="F166" s="849">
        <v>1</v>
      </c>
      <c r="G166" s="849">
        <v>80</v>
      </c>
      <c r="H166" s="849"/>
      <c r="I166" s="849">
        <v>80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4433</v>
      </c>
      <c r="B167" s="832" t="s">
        <v>4434</v>
      </c>
      <c r="C167" s="832" t="s">
        <v>3379</v>
      </c>
      <c r="D167" s="832" t="s">
        <v>4601</v>
      </c>
      <c r="E167" s="832" t="s">
        <v>4602</v>
      </c>
      <c r="F167" s="849"/>
      <c r="G167" s="849"/>
      <c r="H167" s="849"/>
      <c r="I167" s="849"/>
      <c r="J167" s="849">
        <v>1</v>
      </c>
      <c r="K167" s="849">
        <v>205</v>
      </c>
      <c r="L167" s="849">
        <v>1</v>
      </c>
      <c r="M167" s="849">
        <v>205</v>
      </c>
      <c r="N167" s="849">
        <v>1</v>
      </c>
      <c r="O167" s="849">
        <v>205</v>
      </c>
      <c r="P167" s="837">
        <v>1</v>
      </c>
      <c r="Q167" s="850">
        <v>205</v>
      </c>
    </row>
    <row r="168" spans="1:17" ht="14.4" customHeight="1" x14ac:dyDescent="0.3">
      <c r="A168" s="831" t="s">
        <v>4433</v>
      </c>
      <c r="B168" s="832" t="s">
        <v>4434</v>
      </c>
      <c r="C168" s="832" t="s">
        <v>3379</v>
      </c>
      <c r="D168" s="832" t="s">
        <v>4603</v>
      </c>
      <c r="E168" s="832" t="s">
        <v>4604</v>
      </c>
      <c r="F168" s="849">
        <v>5</v>
      </c>
      <c r="G168" s="849">
        <v>130</v>
      </c>
      <c r="H168" s="849">
        <v>0.38461538461538464</v>
      </c>
      <c r="I168" s="849">
        <v>26</v>
      </c>
      <c r="J168" s="849">
        <v>13</v>
      </c>
      <c r="K168" s="849">
        <v>338</v>
      </c>
      <c r="L168" s="849">
        <v>1</v>
      </c>
      <c r="M168" s="849">
        <v>26</v>
      </c>
      <c r="N168" s="849">
        <v>11</v>
      </c>
      <c r="O168" s="849">
        <v>286</v>
      </c>
      <c r="P168" s="837">
        <v>0.84615384615384615</v>
      </c>
      <c r="Q168" s="850">
        <v>26</v>
      </c>
    </row>
    <row r="169" spans="1:17" ht="14.4" customHeight="1" x14ac:dyDescent="0.3">
      <c r="A169" s="831" t="s">
        <v>4433</v>
      </c>
      <c r="B169" s="832" t="s">
        <v>4434</v>
      </c>
      <c r="C169" s="832" t="s">
        <v>3379</v>
      </c>
      <c r="D169" s="832" t="s">
        <v>4603</v>
      </c>
      <c r="E169" s="832" t="s">
        <v>4605</v>
      </c>
      <c r="F169" s="849"/>
      <c r="G169" s="849"/>
      <c r="H169" s="849"/>
      <c r="I169" s="849"/>
      <c r="J169" s="849">
        <v>1</v>
      </c>
      <c r="K169" s="849">
        <v>26</v>
      </c>
      <c r="L169" s="849">
        <v>1</v>
      </c>
      <c r="M169" s="849">
        <v>26</v>
      </c>
      <c r="N169" s="849">
        <v>1</v>
      </c>
      <c r="O169" s="849">
        <v>26</v>
      </c>
      <c r="P169" s="837">
        <v>1</v>
      </c>
      <c r="Q169" s="850">
        <v>26</v>
      </c>
    </row>
    <row r="170" spans="1:17" ht="14.4" customHeight="1" x14ac:dyDescent="0.3">
      <c r="A170" s="831" t="s">
        <v>4433</v>
      </c>
      <c r="B170" s="832" t="s">
        <v>4434</v>
      </c>
      <c r="C170" s="832" t="s">
        <v>3379</v>
      </c>
      <c r="D170" s="832" t="s">
        <v>4606</v>
      </c>
      <c r="E170" s="832" t="s">
        <v>4607</v>
      </c>
      <c r="F170" s="849">
        <v>3</v>
      </c>
      <c r="G170" s="849">
        <v>252</v>
      </c>
      <c r="H170" s="849"/>
      <c r="I170" s="849">
        <v>84</v>
      </c>
      <c r="J170" s="849"/>
      <c r="K170" s="849"/>
      <c r="L170" s="849"/>
      <c r="M170" s="849"/>
      <c r="N170" s="849">
        <v>2</v>
      </c>
      <c r="O170" s="849">
        <v>168</v>
      </c>
      <c r="P170" s="837"/>
      <c r="Q170" s="850">
        <v>84</v>
      </c>
    </row>
    <row r="171" spans="1:17" ht="14.4" customHeight="1" x14ac:dyDescent="0.3">
      <c r="A171" s="831" t="s">
        <v>4433</v>
      </c>
      <c r="B171" s="832" t="s">
        <v>4434</v>
      </c>
      <c r="C171" s="832" t="s">
        <v>3379</v>
      </c>
      <c r="D171" s="832" t="s">
        <v>4606</v>
      </c>
      <c r="E171" s="832" t="s">
        <v>4608</v>
      </c>
      <c r="F171" s="849">
        <v>5</v>
      </c>
      <c r="G171" s="849">
        <v>420</v>
      </c>
      <c r="H171" s="849">
        <v>0.17857142857142858</v>
      </c>
      <c r="I171" s="849">
        <v>84</v>
      </c>
      <c r="J171" s="849">
        <v>28</v>
      </c>
      <c r="K171" s="849">
        <v>2352</v>
      </c>
      <c r="L171" s="849">
        <v>1</v>
      </c>
      <c r="M171" s="849">
        <v>84</v>
      </c>
      <c r="N171" s="849">
        <v>21</v>
      </c>
      <c r="O171" s="849">
        <v>1764</v>
      </c>
      <c r="P171" s="837">
        <v>0.75</v>
      </c>
      <c r="Q171" s="850">
        <v>84</v>
      </c>
    </row>
    <row r="172" spans="1:17" ht="14.4" customHeight="1" x14ac:dyDescent="0.3">
      <c r="A172" s="831" t="s">
        <v>4433</v>
      </c>
      <c r="B172" s="832" t="s">
        <v>4434</v>
      </c>
      <c r="C172" s="832" t="s">
        <v>3379</v>
      </c>
      <c r="D172" s="832" t="s">
        <v>4609</v>
      </c>
      <c r="E172" s="832" t="s">
        <v>4610</v>
      </c>
      <c r="F172" s="849">
        <v>2</v>
      </c>
      <c r="G172" s="849">
        <v>352</v>
      </c>
      <c r="H172" s="849">
        <v>2</v>
      </c>
      <c r="I172" s="849">
        <v>176</v>
      </c>
      <c r="J172" s="849">
        <v>1</v>
      </c>
      <c r="K172" s="849">
        <v>176</v>
      </c>
      <c r="L172" s="849">
        <v>1</v>
      </c>
      <c r="M172" s="849">
        <v>176</v>
      </c>
      <c r="N172" s="849">
        <v>2</v>
      </c>
      <c r="O172" s="849">
        <v>352</v>
      </c>
      <c r="P172" s="837">
        <v>2</v>
      </c>
      <c r="Q172" s="850">
        <v>176</v>
      </c>
    </row>
    <row r="173" spans="1:17" ht="14.4" customHeight="1" x14ac:dyDescent="0.3">
      <c r="A173" s="831" t="s">
        <v>4433</v>
      </c>
      <c r="B173" s="832" t="s">
        <v>4434</v>
      </c>
      <c r="C173" s="832" t="s">
        <v>3379</v>
      </c>
      <c r="D173" s="832" t="s">
        <v>4609</v>
      </c>
      <c r="E173" s="832" t="s">
        <v>4611</v>
      </c>
      <c r="F173" s="849">
        <v>13</v>
      </c>
      <c r="G173" s="849">
        <v>2288</v>
      </c>
      <c r="H173" s="849">
        <v>0.8666666666666667</v>
      </c>
      <c r="I173" s="849">
        <v>176</v>
      </c>
      <c r="J173" s="849">
        <v>15</v>
      </c>
      <c r="K173" s="849">
        <v>2640</v>
      </c>
      <c r="L173" s="849">
        <v>1</v>
      </c>
      <c r="M173" s="849">
        <v>176</v>
      </c>
      <c r="N173" s="849">
        <v>19</v>
      </c>
      <c r="O173" s="849">
        <v>3344</v>
      </c>
      <c r="P173" s="837">
        <v>1.2666666666666666</v>
      </c>
      <c r="Q173" s="850">
        <v>176</v>
      </c>
    </row>
    <row r="174" spans="1:17" ht="14.4" customHeight="1" x14ac:dyDescent="0.3">
      <c r="A174" s="831" t="s">
        <v>4433</v>
      </c>
      <c r="B174" s="832" t="s">
        <v>4434</v>
      </c>
      <c r="C174" s="832" t="s">
        <v>3379</v>
      </c>
      <c r="D174" s="832" t="s">
        <v>4612</v>
      </c>
      <c r="E174" s="832" t="s">
        <v>4613</v>
      </c>
      <c r="F174" s="849"/>
      <c r="G174" s="849"/>
      <c r="H174" s="849"/>
      <c r="I174" s="849"/>
      <c r="J174" s="849">
        <v>1</v>
      </c>
      <c r="K174" s="849">
        <v>253</v>
      </c>
      <c r="L174" s="849">
        <v>1</v>
      </c>
      <c r="M174" s="849">
        <v>253</v>
      </c>
      <c r="N174" s="849"/>
      <c r="O174" s="849"/>
      <c r="P174" s="837"/>
      <c r="Q174" s="850"/>
    </row>
    <row r="175" spans="1:17" ht="14.4" customHeight="1" x14ac:dyDescent="0.3">
      <c r="A175" s="831" t="s">
        <v>4433</v>
      </c>
      <c r="B175" s="832" t="s">
        <v>4434</v>
      </c>
      <c r="C175" s="832" t="s">
        <v>3379</v>
      </c>
      <c r="D175" s="832" t="s">
        <v>4614</v>
      </c>
      <c r="E175" s="832" t="s">
        <v>4615</v>
      </c>
      <c r="F175" s="849">
        <v>6</v>
      </c>
      <c r="G175" s="849">
        <v>90</v>
      </c>
      <c r="H175" s="849">
        <v>6</v>
      </c>
      <c r="I175" s="849">
        <v>15</v>
      </c>
      <c r="J175" s="849">
        <v>1</v>
      </c>
      <c r="K175" s="849">
        <v>15</v>
      </c>
      <c r="L175" s="849">
        <v>1</v>
      </c>
      <c r="M175" s="849">
        <v>15</v>
      </c>
      <c r="N175" s="849">
        <v>3</v>
      </c>
      <c r="O175" s="849">
        <v>45</v>
      </c>
      <c r="P175" s="837">
        <v>3</v>
      </c>
      <c r="Q175" s="850">
        <v>15</v>
      </c>
    </row>
    <row r="176" spans="1:17" ht="14.4" customHeight="1" x14ac:dyDescent="0.3">
      <c r="A176" s="831" t="s">
        <v>4433</v>
      </c>
      <c r="B176" s="832" t="s">
        <v>4434</v>
      </c>
      <c r="C176" s="832" t="s">
        <v>3379</v>
      </c>
      <c r="D176" s="832" t="s">
        <v>4614</v>
      </c>
      <c r="E176" s="832" t="s">
        <v>4616</v>
      </c>
      <c r="F176" s="849">
        <v>1</v>
      </c>
      <c r="G176" s="849">
        <v>15</v>
      </c>
      <c r="H176" s="849">
        <v>0.33333333333333331</v>
      </c>
      <c r="I176" s="849">
        <v>15</v>
      </c>
      <c r="J176" s="849">
        <v>3</v>
      </c>
      <c r="K176" s="849">
        <v>45</v>
      </c>
      <c r="L176" s="849">
        <v>1</v>
      </c>
      <c r="M176" s="849">
        <v>15</v>
      </c>
      <c r="N176" s="849">
        <v>2</v>
      </c>
      <c r="O176" s="849">
        <v>30</v>
      </c>
      <c r="P176" s="837">
        <v>0.66666666666666663</v>
      </c>
      <c r="Q176" s="850">
        <v>15</v>
      </c>
    </row>
    <row r="177" spans="1:17" ht="14.4" customHeight="1" x14ac:dyDescent="0.3">
      <c r="A177" s="831" t="s">
        <v>4433</v>
      </c>
      <c r="B177" s="832" t="s">
        <v>4434</v>
      </c>
      <c r="C177" s="832" t="s">
        <v>3379</v>
      </c>
      <c r="D177" s="832" t="s">
        <v>4617</v>
      </c>
      <c r="E177" s="832" t="s">
        <v>4618</v>
      </c>
      <c r="F177" s="849">
        <v>23</v>
      </c>
      <c r="G177" s="849">
        <v>529</v>
      </c>
      <c r="H177" s="849">
        <v>0.88461538461538458</v>
      </c>
      <c r="I177" s="849">
        <v>23</v>
      </c>
      <c r="J177" s="849">
        <v>26</v>
      </c>
      <c r="K177" s="849">
        <v>598</v>
      </c>
      <c r="L177" s="849">
        <v>1</v>
      </c>
      <c r="M177" s="849">
        <v>23</v>
      </c>
      <c r="N177" s="849">
        <v>7</v>
      </c>
      <c r="O177" s="849">
        <v>161</v>
      </c>
      <c r="P177" s="837">
        <v>0.26923076923076922</v>
      </c>
      <c r="Q177" s="850">
        <v>23</v>
      </c>
    </row>
    <row r="178" spans="1:17" ht="14.4" customHeight="1" x14ac:dyDescent="0.3">
      <c r="A178" s="831" t="s">
        <v>4433</v>
      </c>
      <c r="B178" s="832" t="s">
        <v>4434</v>
      </c>
      <c r="C178" s="832" t="s">
        <v>3379</v>
      </c>
      <c r="D178" s="832" t="s">
        <v>4617</v>
      </c>
      <c r="E178" s="832" t="s">
        <v>4619</v>
      </c>
      <c r="F178" s="849"/>
      <c r="G178" s="849"/>
      <c r="H178" s="849"/>
      <c r="I178" s="849"/>
      <c r="J178" s="849">
        <v>2</v>
      </c>
      <c r="K178" s="849">
        <v>46</v>
      </c>
      <c r="L178" s="849">
        <v>1</v>
      </c>
      <c r="M178" s="849">
        <v>23</v>
      </c>
      <c r="N178" s="849"/>
      <c r="O178" s="849"/>
      <c r="P178" s="837"/>
      <c r="Q178" s="850"/>
    </row>
    <row r="179" spans="1:17" ht="14.4" customHeight="1" x14ac:dyDescent="0.3">
      <c r="A179" s="831" t="s">
        <v>4433</v>
      </c>
      <c r="B179" s="832" t="s">
        <v>4434</v>
      </c>
      <c r="C179" s="832" t="s">
        <v>3379</v>
      </c>
      <c r="D179" s="832" t="s">
        <v>4620</v>
      </c>
      <c r="E179" s="832" t="s">
        <v>4621</v>
      </c>
      <c r="F179" s="849"/>
      <c r="G179" s="849"/>
      <c r="H179" s="849"/>
      <c r="I179" s="849"/>
      <c r="J179" s="849">
        <v>1</v>
      </c>
      <c r="K179" s="849">
        <v>252</v>
      </c>
      <c r="L179" s="849">
        <v>1</v>
      </c>
      <c r="M179" s="849">
        <v>252</v>
      </c>
      <c r="N179" s="849"/>
      <c r="O179" s="849"/>
      <c r="P179" s="837"/>
      <c r="Q179" s="850"/>
    </row>
    <row r="180" spans="1:17" ht="14.4" customHeight="1" x14ac:dyDescent="0.3">
      <c r="A180" s="831" t="s">
        <v>4433</v>
      </c>
      <c r="B180" s="832" t="s">
        <v>4434</v>
      </c>
      <c r="C180" s="832" t="s">
        <v>3379</v>
      </c>
      <c r="D180" s="832" t="s">
        <v>4622</v>
      </c>
      <c r="E180" s="832" t="s">
        <v>4623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37</v>
      </c>
      <c r="P180" s="837"/>
      <c r="Q180" s="850">
        <v>37</v>
      </c>
    </row>
    <row r="181" spans="1:17" ht="14.4" customHeight="1" x14ac:dyDescent="0.3">
      <c r="A181" s="831" t="s">
        <v>4433</v>
      </c>
      <c r="B181" s="832" t="s">
        <v>4434</v>
      </c>
      <c r="C181" s="832" t="s">
        <v>3379</v>
      </c>
      <c r="D181" s="832" t="s">
        <v>4622</v>
      </c>
      <c r="E181" s="832" t="s">
        <v>4624</v>
      </c>
      <c r="F181" s="849">
        <v>1</v>
      </c>
      <c r="G181" s="849">
        <v>37</v>
      </c>
      <c r="H181" s="849">
        <v>1</v>
      </c>
      <c r="I181" s="849">
        <v>37</v>
      </c>
      <c r="J181" s="849">
        <v>1</v>
      </c>
      <c r="K181" s="849">
        <v>37</v>
      </c>
      <c r="L181" s="849">
        <v>1</v>
      </c>
      <c r="M181" s="849">
        <v>37</v>
      </c>
      <c r="N181" s="849">
        <v>1</v>
      </c>
      <c r="O181" s="849">
        <v>37</v>
      </c>
      <c r="P181" s="837">
        <v>1</v>
      </c>
      <c r="Q181" s="850">
        <v>37</v>
      </c>
    </row>
    <row r="182" spans="1:17" ht="14.4" customHeight="1" x14ac:dyDescent="0.3">
      <c r="A182" s="831" t="s">
        <v>4433</v>
      </c>
      <c r="B182" s="832" t="s">
        <v>4434</v>
      </c>
      <c r="C182" s="832" t="s">
        <v>3379</v>
      </c>
      <c r="D182" s="832" t="s">
        <v>4625</v>
      </c>
      <c r="E182" s="832" t="s">
        <v>4626</v>
      </c>
      <c r="F182" s="849">
        <v>1417</v>
      </c>
      <c r="G182" s="849">
        <v>32591</v>
      </c>
      <c r="H182" s="849">
        <v>1.012866333095068</v>
      </c>
      <c r="I182" s="849">
        <v>23</v>
      </c>
      <c r="J182" s="849">
        <v>1399</v>
      </c>
      <c r="K182" s="849">
        <v>32177</v>
      </c>
      <c r="L182" s="849">
        <v>1</v>
      </c>
      <c r="M182" s="849">
        <v>23</v>
      </c>
      <c r="N182" s="849">
        <v>1387</v>
      </c>
      <c r="O182" s="849">
        <v>31901</v>
      </c>
      <c r="P182" s="837">
        <v>0.9914224446032881</v>
      </c>
      <c r="Q182" s="850">
        <v>23</v>
      </c>
    </row>
    <row r="183" spans="1:17" ht="14.4" customHeight="1" x14ac:dyDescent="0.3">
      <c r="A183" s="831" t="s">
        <v>4433</v>
      </c>
      <c r="B183" s="832" t="s">
        <v>4434</v>
      </c>
      <c r="C183" s="832" t="s">
        <v>3379</v>
      </c>
      <c r="D183" s="832" t="s">
        <v>4627</v>
      </c>
      <c r="E183" s="832" t="s">
        <v>4628</v>
      </c>
      <c r="F183" s="849">
        <v>1</v>
      </c>
      <c r="G183" s="849">
        <v>171</v>
      </c>
      <c r="H183" s="849">
        <v>1</v>
      </c>
      <c r="I183" s="849">
        <v>171</v>
      </c>
      <c r="J183" s="849">
        <v>1</v>
      </c>
      <c r="K183" s="849">
        <v>171</v>
      </c>
      <c r="L183" s="849">
        <v>1</v>
      </c>
      <c r="M183" s="849">
        <v>171</v>
      </c>
      <c r="N183" s="849"/>
      <c r="O183" s="849"/>
      <c r="P183" s="837"/>
      <c r="Q183" s="850"/>
    </row>
    <row r="184" spans="1:17" ht="14.4" customHeight="1" x14ac:dyDescent="0.3">
      <c r="A184" s="831" t="s">
        <v>4433</v>
      </c>
      <c r="B184" s="832" t="s">
        <v>4434</v>
      </c>
      <c r="C184" s="832" t="s">
        <v>3379</v>
      </c>
      <c r="D184" s="832" t="s">
        <v>4629</v>
      </c>
      <c r="E184" s="832" t="s">
        <v>4630</v>
      </c>
      <c r="F184" s="849"/>
      <c r="G184" s="849"/>
      <c r="H184" s="849"/>
      <c r="I184" s="849"/>
      <c r="J184" s="849">
        <v>1</v>
      </c>
      <c r="K184" s="849">
        <v>327</v>
      </c>
      <c r="L184" s="849">
        <v>1</v>
      </c>
      <c r="M184" s="849">
        <v>327</v>
      </c>
      <c r="N184" s="849"/>
      <c r="O184" s="849"/>
      <c r="P184" s="837"/>
      <c r="Q184" s="850"/>
    </row>
    <row r="185" spans="1:17" ht="14.4" customHeight="1" x14ac:dyDescent="0.3">
      <c r="A185" s="831" t="s">
        <v>4433</v>
      </c>
      <c r="B185" s="832" t="s">
        <v>4434</v>
      </c>
      <c r="C185" s="832" t="s">
        <v>3379</v>
      </c>
      <c r="D185" s="832" t="s">
        <v>4631</v>
      </c>
      <c r="E185" s="832" t="s">
        <v>4632</v>
      </c>
      <c r="F185" s="849">
        <v>1</v>
      </c>
      <c r="G185" s="849">
        <v>331</v>
      </c>
      <c r="H185" s="849"/>
      <c r="I185" s="849">
        <v>331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4433</v>
      </c>
      <c r="B186" s="832" t="s">
        <v>4434</v>
      </c>
      <c r="C186" s="832" t="s">
        <v>3379</v>
      </c>
      <c r="D186" s="832" t="s">
        <v>4631</v>
      </c>
      <c r="E186" s="832" t="s">
        <v>4633</v>
      </c>
      <c r="F186" s="849"/>
      <c r="G186" s="849"/>
      <c r="H186" s="849"/>
      <c r="I186" s="849"/>
      <c r="J186" s="849">
        <v>2</v>
      </c>
      <c r="K186" s="849">
        <v>662</v>
      </c>
      <c r="L186" s="849">
        <v>1</v>
      </c>
      <c r="M186" s="849">
        <v>331</v>
      </c>
      <c r="N186" s="849"/>
      <c r="O186" s="849"/>
      <c r="P186" s="837"/>
      <c r="Q186" s="850"/>
    </row>
    <row r="187" spans="1:17" ht="14.4" customHeight="1" x14ac:dyDescent="0.3">
      <c r="A187" s="831" t="s">
        <v>4433</v>
      </c>
      <c r="B187" s="832" t="s">
        <v>4434</v>
      </c>
      <c r="C187" s="832" t="s">
        <v>3379</v>
      </c>
      <c r="D187" s="832" t="s">
        <v>4634</v>
      </c>
      <c r="E187" s="832" t="s">
        <v>4635</v>
      </c>
      <c r="F187" s="849">
        <v>13</v>
      </c>
      <c r="G187" s="849">
        <v>377</v>
      </c>
      <c r="H187" s="849">
        <v>0.76470588235294112</v>
      </c>
      <c r="I187" s="849">
        <v>29</v>
      </c>
      <c r="J187" s="849">
        <v>17</v>
      </c>
      <c r="K187" s="849">
        <v>493</v>
      </c>
      <c r="L187" s="849">
        <v>1</v>
      </c>
      <c r="M187" s="849">
        <v>29</v>
      </c>
      <c r="N187" s="849">
        <v>9</v>
      </c>
      <c r="O187" s="849">
        <v>261</v>
      </c>
      <c r="P187" s="837">
        <v>0.52941176470588236</v>
      </c>
      <c r="Q187" s="850">
        <v>29</v>
      </c>
    </row>
    <row r="188" spans="1:17" ht="14.4" customHeight="1" x14ac:dyDescent="0.3">
      <c r="A188" s="831" t="s">
        <v>4433</v>
      </c>
      <c r="B188" s="832" t="s">
        <v>4434</v>
      </c>
      <c r="C188" s="832" t="s">
        <v>3379</v>
      </c>
      <c r="D188" s="832" t="s">
        <v>4634</v>
      </c>
      <c r="E188" s="832" t="s">
        <v>4636</v>
      </c>
      <c r="F188" s="849">
        <v>5</v>
      </c>
      <c r="G188" s="849">
        <v>145</v>
      </c>
      <c r="H188" s="849">
        <v>1.6666666666666667</v>
      </c>
      <c r="I188" s="849">
        <v>29</v>
      </c>
      <c r="J188" s="849">
        <v>3</v>
      </c>
      <c r="K188" s="849">
        <v>87</v>
      </c>
      <c r="L188" s="849">
        <v>1</v>
      </c>
      <c r="M188" s="849">
        <v>29</v>
      </c>
      <c r="N188" s="849">
        <v>2</v>
      </c>
      <c r="O188" s="849">
        <v>58</v>
      </c>
      <c r="P188" s="837">
        <v>0.66666666666666663</v>
      </c>
      <c r="Q188" s="850">
        <v>29</v>
      </c>
    </row>
    <row r="189" spans="1:17" ht="14.4" customHeight="1" x14ac:dyDescent="0.3">
      <c r="A189" s="831" t="s">
        <v>4433</v>
      </c>
      <c r="B189" s="832" t="s">
        <v>4434</v>
      </c>
      <c r="C189" s="832" t="s">
        <v>3379</v>
      </c>
      <c r="D189" s="832" t="s">
        <v>4637</v>
      </c>
      <c r="E189" s="832" t="s">
        <v>4638</v>
      </c>
      <c r="F189" s="849">
        <v>2</v>
      </c>
      <c r="G189" s="849">
        <v>356</v>
      </c>
      <c r="H189" s="849"/>
      <c r="I189" s="849">
        <v>178</v>
      </c>
      <c r="J189" s="849"/>
      <c r="K189" s="849"/>
      <c r="L189" s="849"/>
      <c r="M189" s="849"/>
      <c r="N189" s="849">
        <v>1</v>
      </c>
      <c r="O189" s="849">
        <v>178</v>
      </c>
      <c r="P189" s="837"/>
      <c r="Q189" s="850">
        <v>178</v>
      </c>
    </row>
    <row r="190" spans="1:17" ht="14.4" customHeight="1" x14ac:dyDescent="0.3">
      <c r="A190" s="831" t="s">
        <v>4433</v>
      </c>
      <c r="B190" s="832" t="s">
        <v>4434</v>
      </c>
      <c r="C190" s="832" t="s">
        <v>3379</v>
      </c>
      <c r="D190" s="832" t="s">
        <v>4637</v>
      </c>
      <c r="E190" s="832" t="s">
        <v>4639</v>
      </c>
      <c r="F190" s="849">
        <v>8</v>
      </c>
      <c r="G190" s="849">
        <v>1424</v>
      </c>
      <c r="H190" s="849">
        <v>0.8</v>
      </c>
      <c r="I190" s="849">
        <v>178</v>
      </c>
      <c r="J190" s="849">
        <v>10</v>
      </c>
      <c r="K190" s="849">
        <v>1780</v>
      </c>
      <c r="L190" s="849">
        <v>1</v>
      </c>
      <c r="M190" s="849">
        <v>178</v>
      </c>
      <c r="N190" s="849">
        <v>4</v>
      </c>
      <c r="O190" s="849">
        <v>712</v>
      </c>
      <c r="P190" s="837">
        <v>0.4</v>
      </c>
      <c r="Q190" s="850">
        <v>178</v>
      </c>
    </row>
    <row r="191" spans="1:17" ht="14.4" customHeight="1" x14ac:dyDescent="0.3">
      <c r="A191" s="831" t="s">
        <v>4433</v>
      </c>
      <c r="B191" s="832" t="s">
        <v>4434</v>
      </c>
      <c r="C191" s="832" t="s">
        <v>3379</v>
      </c>
      <c r="D191" s="832" t="s">
        <v>4640</v>
      </c>
      <c r="E191" s="832" t="s">
        <v>4641</v>
      </c>
      <c r="F191" s="849">
        <v>1</v>
      </c>
      <c r="G191" s="849">
        <v>199</v>
      </c>
      <c r="H191" s="849"/>
      <c r="I191" s="849">
        <v>199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4433</v>
      </c>
      <c r="B192" s="832" t="s">
        <v>4434</v>
      </c>
      <c r="C192" s="832" t="s">
        <v>3379</v>
      </c>
      <c r="D192" s="832" t="s">
        <v>4640</v>
      </c>
      <c r="E192" s="832" t="s">
        <v>4642</v>
      </c>
      <c r="F192" s="849"/>
      <c r="G192" s="849"/>
      <c r="H192" s="849"/>
      <c r="I192" s="849"/>
      <c r="J192" s="849">
        <v>1</v>
      </c>
      <c r="K192" s="849">
        <v>199</v>
      </c>
      <c r="L192" s="849">
        <v>1</v>
      </c>
      <c r="M192" s="849">
        <v>199</v>
      </c>
      <c r="N192" s="849"/>
      <c r="O192" s="849"/>
      <c r="P192" s="837"/>
      <c r="Q192" s="850"/>
    </row>
    <row r="193" spans="1:17" ht="14.4" customHeight="1" x14ac:dyDescent="0.3">
      <c r="A193" s="831" t="s">
        <v>4433</v>
      </c>
      <c r="B193" s="832" t="s">
        <v>4434</v>
      </c>
      <c r="C193" s="832" t="s">
        <v>3379</v>
      </c>
      <c r="D193" s="832" t="s">
        <v>4643</v>
      </c>
      <c r="E193" s="832" t="s">
        <v>4644</v>
      </c>
      <c r="F193" s="849">
        <v>2</v>
      </c>
      <c r="G193" s="849">
        <v>38</v>
      </c>
      <c r="H193" s="849">
        <v>2</v>
      </c>
      <c r="I193" s="849">
        <v>19</v>
      </c>
      <c r="J193" s="849">
        <v>1</v>
      </c>
      <c r="K193" s="849">
        <v>19</v>
      </c>
      <c r="L193" s="849">
        <v>1</v>
      </c>
      <c r="M193" s="849">
        <v>19</v>
      </c>
      <c r="N193" s="849">
        <v>1</v>
      </c>
      <c r="O193" s="849">
        <v>19</v>
      </c>
      <c r="P193" s="837">
        <v>1</v>
      </c>
      <c r="Q193" s="850">
        <v>19</v>
      </c>
    </row>
    <row r="194" spans="1:17" ht="14.4" customHeight="1" x14ac:dyDescent="0.3">
      <c r="A194" s="831" t="s">
        <v>4433</v>
      </c>
      <c r="B194" s="832" t="s">
        <v>4434</v>
      </c>
      <c r="C194" s="832" t="s">
        <v>3379</v>
      </c>
      <c r="D194" s="832" t="s">
        <v>4643</v>
      </c>
      <c r="E194" s="832" t="s">
        <v>4645</v>
      </c>
      <c r="F194" s="849">
        <v>2</v>
      </c>
      <c r="G194" s="849">
        <v>38</v>
      </c>
      <c r="H194" s="849">
        <v>0.66666666666666663</v>
      </c>
      <c r="I194" s="849">
        <v>19</v>
      </c>
      <c r="J194" s="849">
        <v>3</v>
      </c>
      <c r="K194" s="849">
        <v>57</v>
      </c>
      <c r="L194" s="849">
        <v>1</v>
      </c>
      <c r="M194" s="849">
        <v>19</v>
      </c>
      <c r="N194" s="849">
        <v>3</v>
      </c>
      <c r="O194" s="849">
        <v>57</v>
      </c>
      <c r="P194" s="837">
        <v>1</v>
      </c>
      <c r="Q194" s="850">
        <v>19</v>
      </c>
    </row>
    <row r="195" spans="1:17" ht="14.4" customHeight="1" x14ac:dyDescent="0.3">
      <c r="A195" s="831" t="s">
        <v>4433</v>
      </c>
      <c r="B195" s="832" t="s">
        <v>4434</v>
      </c>
      <c r="C195" s="832" t="s">
        <v>3379</v>
      </c>
      <c r="D195" s="832" t="s">
        <v>4646</v>
      </c>
      <c r="E195" s="832" t="s">
        <v>4647</v>
      </c>
      <c r="F195" s="849">
        <v>5</v>
      </c>
      <c r="G195" s="849">
        <v>100</v>
      </c>
      <c r="H195" s="849">
        <v>0.7142857142857143</v>
      </c>
      <c r="I195" s="849">
        <v>20</v>
      </c>
      <c r="J195" s="849">
        <v>7</v>
      </c>
      <c r="K195" s="849">
        <v>140</v>
      </c>
      <c r="L195" s="849">
        <v>1</v>
      </c>
      <c r="M195" s="849">
        <v>20</v>
      </c>
      <c r="N195" s="849">
        <v>3</v>
      </c>
      <c r="O195" s="849">
        <v>60</v>
      </c>
      <c r="P195" s="837">
        <v>0.42857142857142855</v>
      </c>
      <c r="Q195" s="850">
        <v>20</v>
      </c>
    </row>
    <row r="196" spans="1:17" ht="14.4" customHeight="1" x14ac:dyDescent="0.3">
      <c r="A196" s="831" t="s">
        <v>4433</v>
      </c>
      <c r="B196" s="832" t="s">
        <v>4434</v>
      </c>
      <c r="C196" s="832" t="s">
        <v>3379</v>
      </c>
      <c r="D196" s="832" t="s">
        <v>4646</v>
      </c>
      <c r="E196" s="832" t="s">
        <v>4648</v>
      </c>
      <c r="F196" s="849">
        <v>12</v>
      </c>
      <c r="G196" s="849">
        <v>240</v>
      </c>
      <c r="H196" s="849">
        <v>0.52173913043478259</v>
      </c>
      <c r="I196" s="849">
        <v>20</v>
      </c>
      <c r="J196" s="849">
        <v>23</v>
      </c>
      <c r="K196" s="849">
        <v>460</v>
      </c>
      <c r="L196" s="849">
        <v>1</v>
      </c>
      <c r="M196" s="849">
        <v>20</v>
      </c>
      <c r="N196" s="849">
        <v>19</v>
      </c>
      <c r="O196" s="849">
        <v>380</v>
      </c>
      <c r="P196" s="837">
        <v>0.82608695652173914</v>
      </c>
      <c r="Q196" s="850">
        <v>20</v>
      </c>
    </row>
    <row r="197" spans="1:17" ht="14.4" customHeight="1" x14ac:dyDescent="0.3">
      <c r="A197" s="831" t="s">
        <v>4433</v>
      </c>
      <c r="B197" s="832" t="s">
        <v>4434</v>
      </c>
      <c r="C197" s="832" t="s">
        <v>3379</v>
      </c>
      <c r="D197" s="832" t="s">
        <v>4649</v>
      </c>
      <c r="E197" s="832" t="s">
        <v>4650</v>
      </c>
      <c r="F197" s="849"/>
      <c r="G197" s="849"/>
      <c r="H197" s="849"/>
      <c r="I197" s="849"/>
      <c r="J197" s="849">
        <v>1</v>
      </c>
      <c r="K197" s="849">
        <v>186</v>
      </c>
      <c r="L197" s="849">
        <v>1</v>
      </c>
      <c r="M197" s="849">
        <v>186</v>
      </c>
      <c r="N197" s="849"/>
      <c r="O197" s="849"/>
      <c r="P197" s="837"/>
      <c r="Q197" s="850"/>
    </row>
    <row r="198" spans="1:17" ht="14.4" customHeight="1" x14ac:dyDescent="0.3">
      <c r="A198" s="831" t="s">
        <v>4433</v>
      </c>
      <c r="B198" s="832" t="s">
        <v>4434</v>
      </c>
      <c r="C198" s="832" t="s">
        <v>3379</v>
      </c>
      <c r="D198" s="832" t="s">
        <v>4649</v>
      </c>
      <c r="E198" s="832" t="s">
        <v>4651</v>
      </c>
      <c r="F198" s="849">
        <v>1</v>
      </c>
      <c r="G198" s="849">
        <v>186</v>
      </c>
      <c r="H198" s="849"/>
      <c r="I198" s="849">
        <v>186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4433</v>
      </c>
      <c r="B199" s="832" t="s">
        <v>4434</v>
      </c>
      <c r="C199" s="832" t="s">
        <v>3379</v>
      </c>
      <c r="D199" s="832" t="s">
        <v>4652</v>
      </c>
      <c r="E199" s="832" t="s">
        <v>4653</v>
      </c>
      <c r="F199" s="849"/>
      <c r="G199" s="849"/>
      <c r="H199" s="849"/>
      <c r="I199" s="849"/>
      <c r="J199" s="849">
        <v>2</v>
      </c>
      <c r="K199" s="849">
        <v>376</v>
      </c>
      <c r="L199" s="849">
        <v>1</v>
      </c>
      <c r="M199" s="849">
        <v>188</v>
      </c>
      <c r="N199" s="849"/>
      <c r="O199" s="849"/>
      <c r="P199" s="837"/>
      <c r="Q199" s="850"/>
    </row>
    <row r="200" spans="1:17" ht="14.4" customHeight="1" x14ac:dyDescent="0.3">
      <c r="A200" s="831" t="s">
        <v>4433</v>
      </c>
      <c r="B200" s="832" t="s">
        <v>4434</v>
      </c>
      <c r="C200" s="832" t="s">
        <v>3379</v>
      </c>
      <c r="D200" s="832" t="s">
        <v>4652</v>
      </c>
      <c r="E200" s="832" t="s">
        <v>4654</v>
      </c>
      <c r="F200" s="849">
        <v>1</v>
      </c>
      <c r="G200" s="849">
        <v>188</v>
      </c>
      <c r="H200" s="849">
        <v>1</v>
      </c>
      <c r="I200" s="849">
        <v>188</v>
      </c>
      <c r="J200" s="849">
        <v>1</v>
      </c>
      <c r="K200" s="849">
        <v>188</v>
      </c>
      <c r="L200" s="849">
        <v>1</v>
      </c>
      <c r="M200" s="849">
        <v>188</v>
      </c>
      <c r="N200" s="849"/>
      <c r="O200" s="849"/>
      <c r="P200" s="837"/>
      <c r="Q200" s="850"/>
    </row>
    <row r="201" spans="1:17" ht="14.4" customHeight="1" x14ac:dyDescent="0.3">
      <c r="A201" s="831" t="s">
        <v>4433</v>
      </c>
      <c r="B201" s="832" t="s">
        <v>4434</v>
      </c>
      <c r="C201" s="832" t="s">
        <v>3379</v>
      </c>
      <c r="D201" s="832" t="s">
        <v>4655</v>
      </c>
      <c r="E201" s="832" t="s">
        <v>4656</v>
      </c>
      <c r="F201" s="849"/>
      <c r="G201" s="849"/>
      <c r="H201" s="849"/>
      <c r="I201" s="849"/>
      <c r="J201" s="849">
        <v>2</v>
      </c>
      <c r="K201" s="849">
        <v>536</v>
      </c>
      <c r="L201" s="849">
        <v>1</v>
      </c>
      <c r="M201" s="849">
        <v>268</v>
      </c>
      <c r="N201" s="849">
        <v>1</v>
      </c>
      <c r="O201" s="849">
        <v>268</v>
      </c>
      <c r="P201" s="837">
        <v>0.5</v>
      </c>
      <c r="Q201" s="850">
        <v>268</v>
      </c>
    </row>
    <row r="202" spans="1:17" ht="14.4" customHeight="1" x14ac:dyDescent="0.3">
      <c r="A202" s="831" t="s">
        <v>4433</v>
      </c>
      <c r="B202" s="832" t="s">
        <v>4434</v>
      </c>
      <c r="C202" s="832" t="s">
        <v>3379</v>
      </c>
      <c r="D202" s="832" t="s">
        <v>4655</v>
      </c>
      <c r="E202" s="832" t="s">
        <v>4657</v>
      </c>
      <c r="F202" s="849"/>
      <c r="G202" s="849"/>
      <c r="H202" s="849"/>
      <c r="I202" s="849"/>
      <c r="J202" s="849">
        <v>1</v>
      </c>
      <c r="K202" s="849">
        <v>268</v>
      </c>
      <c r="L202" s="849">
        <v>1</v>
      </c>
      <c r="M202" s="849">
        <v>268</v>
      </c>
      <c r="N202" s="849"/>
      <c r="O202" s="849"/>
      <c r="P202" s="837"/>
      <c r="Q202" s="850"/>
    </row>
    <row r="203" spans="1:17" ht="14.4" customHeight="1" x14ac:dyDescent="0.3">
      <c r="A203" s="831" t="s">
        <v>4433</v>
      </c>
      <c r="B203" s="832" t="s">
        <v>4434</v>
      </c>
      <c r="C203" s="832" t="s">
        <v>3379</v>
      </c>
      <c r="D203" s="832" t="s">
        <v>4658</v>
      </c>
      <c r="E203" s="832" t="s">
        <v>4659</v>
      </c>
      <c r="F203" s="849">
        <v>10</v>
      </c>
      <c r="G203" s="849">
        <v>1630</v>
      </c>
      <c r="H203" s="849">
        <v>0.83333333333333337</v>
      </c>
      <c r="I203" s="849">
        <v>163</v>
      </c>
      <c r="J203" s="849">
        <v>12</v>
      </c>
      <c r="K203" s="849">
        <v>1956</v>
      </c>
      <c r="L203" s="849">
        <v>1</v>
      </c>
      <c r="M203" s="849">
        <v>163</v>
      </c>
      <c r="N203" s="849">
        <v>17</v>
      </c>
      <c r="O203" s="849">
        <v>2771</v>
      </c>
      <c r="P203" s="837">
        <v>1.4166666666666667</v>
      </c>
      <c r="Q203" s="850">
        <v>163</v>
      </c>
    </row>
    <row r="204" spans="1:17" ht="14.4" customHeight="1" x14ac:dyDescent="0.3">
      <c r="A204" s="831" t="s">
        <v>4433</v>
      </c>
      <c r="B204" s="832" t="s">
        <v>4434</v>
      </c>
      <c r="C204" s="832" t="s">
        <v>3379</v>
      </c>
      <c r="D204" s="832" t="s">
        <v>4658</v>
      </c>
      <c r="E204" s="832" t="s">
        <v>4660</v>
      </c>
      <c r="F204" s="849">
        <v>1</v>
      </c>
      <c r="G204" s="849">
        <v>163</v>
      </c>
      <c r="H204" s="849">
        <v>1</v>
      </c>
      <c r="I204" s="849">
        <v>163</v>
      </c>
      <c r="J204" s="849">
        <v>1</v>
      </c>
      <c r="K204" s="849">
        <v>163</v>
      </c>
      <c r="L204" s="849">
        <v>1</v>
      </c>
      <c r="M204" s="849">
        <v>163</v>
      </c>
      <c r="N204" s="849">
        <v>2</v>
      </c>
      <c r="O204" s="849">
        <v>326</v>
      </c>
      <c r="P204" s="837">
        <v>2</v>
      </c>
      <c r="Q204" s="850">
        <v>163</v>
      </c>
    </row>
    <row r="205" spans="1:17" ht="14.4" customHeight="1" x14ac:dyDescent="0.3">
      <c r="A205" s="831" t="s">
        <v>4433</v>
      </c>
      <c r="B205" s="832" t="s">
        <v>4434</v>
      </c>
      <c r="C205" s="832" t="s">
        <v>3379</v>
      </c>
      <c r="D205" s="832" t="s">
        <v>4661</v>
      </c>
      <c r="E205" s="832" t="s">
        <v>4662</v>
      </c>
      <c r="F205" s="849"/>
      <c r="G205" s="849"/>
      <c r="H205" s="849"/>
      <c r="I205" s="849"/>
      <c r="J205" s="849">
        <v>1</v>
      </c>
      <c r="K205" s="849">
        <v>174</v>
      </c>
      <c r="L205" s="849">
        <v>1</v>
      </c>
      <c r="M205" s="849">
        <v>174</v>
      </c>
      <c r="N205" s="849"/>
      <c r="O205" s="849"/>
      <c r="P205" s="837"/>
      <c r="Q205" s="850"/>
    </row>
    <row r="206" spans="1:17" ht="14.4" customHeight="1" x14ac:dyDescent="0.3">
      <c r="A206" s="831" t="s">
        <v>4433</v>
      </c>
      <c r="B206" s="832" t="s">
        <v>4434</v>
      </c>
      <c r="C206" s="832" t="s">
        <v>3379</v>
      </c>
      <c r="D206" s="832" t="s">
        <v>4663</v>
      </c>
      <c r="E206" s="832" t="s">
        <v>4664</v>
      </c>
      <c r="F206" s="849">
        <v>1</v>
      </c>
      <c r="G206" s="849">
        <v>84</v>
      </c>
      <c r="H206" s="849"/>
      <c r="I206" s="849">
        <v>84</v>
      </c>
      <c r="J206" s="849"/>
      <c r="K206" s="849"/>
      <c r="L206" s="849"/>
      <c r="M206" s="849"/>
      <c r="N206" s="849">
        <v>1</v>
      </c>
      <c r="O206" s="849">
        <v>84</v>
      </c>
      <c r="P206" s="837"/>
      <c r="Q206" s="850">
        <v>84</v>
      </c>
    </row>
    <row r="207" spans="1:17" ht="14.4" customHeight="1" x14ac:dyDescent="0.3">
      <c r="A207" s="831" t="s">
        <v>4433</v>
      </c>
      <c r="B207" s="832" t="s">
        <v>4434</v>
      </c>
      <c r="C207" s="832" t="s">
        <v>3379</v>
      </c>
      <c r="D207" s="832" t="s">
        <v>4663</v>
      </c>
      <c r="E207" s="832" t="s">
        <v>4665</v>
      </c>
      <c r="F207" s="849">
        <v>1</v>
      </c>
      <c r="G207" s="849">
        <v>84</v>
      </c>
      <c r="H207" s="849">
        <v>0.5</v>
      </c>
      <c r="I207" s="849">
        <v>84</v>
      </c>
      <c r="J207" s="849">
        <v>2</v>
      </c>
      <c r="K207" s="849">
        <v>168</v>
      </c>
      <c r="L207" s="849">
        <v>1</v>
      </c>
      <c r="M207" s="849">
        <v>84</v>
      </c>
      <c r="N207" s="849">
        <v>1</v>
      </c>
      <c r="O207" s="849">
        <v>84</v>
      </c>
      <c r="P207" s="837">
        <v>0.5</v>
      </c>
      <c r="Q207" s="850">
        <v>84</v>
      </c>
    </row>
    <row r="208" spans="1:17" ht="14.4" customHeight="1" x14ac:dyDescent="0.3">
      <c r="A208" s="831" t="s">
        <v>4433</v>
      </c>
      <c r="B208" s="832" t="s">
        <v>4434</v>
      </c>
      <c r="C208" s="832" t="s">
        <v>3379</v>
      </c>
      <c r="D208" s="832" t="s">
        <v>4666</v>
      </c>
      <c r="E208" s="832" t="s">
        <v>4667</v>
      </c>
      <c r="F208" s="849">
        <v>1</v>
      </c>
      <c r="G208" s="849">
        <v>653</v>
      </c>
      <c r="H208" s="849"/>
      <c r="I208" s="849">
        <v>653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4433</v>
      </c>
      <c r="B209" s="832" t="s">
        <v>4434</v>
      </c>
      <c r="C209" s="832" t="s">
        <v>3379</v>
      </c>
      <c r="D209" s="832" t="s">
        <v>4668</v>
      </c>
      <c r="E209" s="832" t="s">
        <v>4669</v>
      </c>
      <c r="F209" s="849"/>
      <c r="G209" s="849"/>
      <c r="H209" s="849"/>
      <c r="I209" s="849"/>
      <c r="J209" s="849">
        <v>1</v>
      </c>
      <c r="K209" s="849">
        <v>78</v>
      </c>
      <c r="L209" s="849">
        <v>1</v>
      </c>
      <c r="M209" s="849">
        <v>78</v>
      </c>
      <c r="N209" s="849"/>
      <c r="O209" s="849"/>
      <c r="P209" s="837"/>
      <c r="Q209" s="850"/>
    </row>
    <row r="210" spans="1:17" ht="14.4" customHeight="1" x14ac:dyDescent="0.3">
      <c r="A210" s="831" t="s">
        <v>4433</v>
      </c>
      <c r="B210" s="832" t="s">
        <v>4434</v>
      </c>
      <c r="C210" s="832" t="s">
        <v>3379</v>
      </c>
      <c r="D210" s="832" t="s">
        <v>4670</v>
      </c>
      <c r="E210" s="832" t="s">
        <v>4671</v>
      </c>
      <c r="F210" s="849">
        <v>6</v>
      </c>
      <c r="G210" s="849">
        <v>126</v>
      </c>
      <c r="H210" s="849">
        <v>6</v>
      </c>
      <c r="I210" s="849">
        <v>21</v>
      </c>
      <c r="J210" s="849">
        <v>1</v>
      </c>
      <c r="K210" s="849">
        <v>21</v>
      </c>
      <c r="L210" s="849">
        <v>1</v>
      </c>
      <c r="M210" s="849">
        <v>21</v>
      </c>
      <c r="N210" s="849">
        <v>1</v>
      </c>
      <c r="O210" s="849">
        <v>21</v>
      </c>
      <c r="P210" s="837">
        <v>1</v>
      </c>
      <c r="Q210" s="850">
        <v>21</v>
      </c>
    </row>
    <row r="211" spans="1:17" ht="14.4" customHeight="1" x14ac:dyDescent="0.3">
      <c r="A211" s="831" t="s">
        <v>4433</v>
      </c>
      <c r="B211" s="832" t="s">
        <v>4434</v>
      </c>
      <c r="C211" s="832" t="s">
        <v>3379</v>
      </c>
      <c r="D211" s="832" t="s">
        <v>4672</v>
      </c>
      <c r="E211" s="832" t="s">
        <v>4673</v>
      </c>
      <c r="F211" s="849">
        <v>24</v>
      </c>
      <c r="G211" s="849">
        <v>528</v>
      </c>
      <c r="H211" s="849">
        <v>0.8</v>
      </c>
      <c r="I211" s="849">
        <v>22</v>
      </c>
      <c r="J211" s="849">
        <v>30</v>
      </c>
      <c r="K211" s="849">
        <v>660</v>
      </c>
      <c r="L211" s="849">
        <v>1</v>
      </c>
      <c r="M211" s="849">
        <v>22</v>
      </c>
      <c r="N211" s="849">
        <v>9</v>
      </c>
      <c r="O211" s="849">
        <v>198</v>
      </c>
      <c r="P211" s="837">
        <v>0.3</v>
      </c>
      <c r="Q211" s="850">
        <v>22</v>
      </c>
    </row>
    <row r="212" spans="1:17" ht="14.4" customHeight="1" x14ac:dyDescent="0.3">
      <c r="A212" s="831" t="s">
        <v>4433</v>
      </c>
      <c r="B212" s="832" t="s">
        <v>4434</v>
      </c>
      <c r="C212" s="832" t="s">
        <v>3379</v>
      </c>
      <c r="D212" s="832" t="s">
        <v>4672</v>
      </c>
      <c r="E212" s="832" t="s">
        <v>4674</v>
      </c>
      <c r="F212" s="849"/>
      <c r="G212" s="849"/>
      <c r="H212" s="849"/>
      <c r="I212" s="849"/>
      <c r="J212" s="849">
        <v>1</v>
      </c>
      <c r="K212" s="849">
        <v>22</v>
      </c>
      <c r="L212" s="849">
        <v>1</v>
      </c>
      <c r="M212" s="849">
        <v>22</v>
      </c>
      <c r="N212" s="849"/>
      <c r="O212" s="849"/>
      <c r="P212" s="837"/>
      <c r="Q212" s="850"/>
    </row>
    <row r="213" spans="1:17" ht="14.4" customHeight="1" x14ac:dyDescent="0.3">
      <c r="A213" s="831" t="s">
        <v>4433</v>
      </c>
      <c r="B213" s="832" t="s">
        <v>4434</v>
      </c>
      <c r="C213" s="832" t="s">
        <v>3379</v>
      </c>
      <c r="D213" s="832" t="s">
        <v>4675</v>
      </c>
      <c r="E213" s="832" t="s">
        <v>4676</v>
      </c>
      <c r="F213" s="849"/>
      <c r="G213" s="849"/>
      <c r="H213" s="849"/>
      <c r="I213" s="849"/>
      <c r="J213" s="849">
        <v>3</v>
      </c>
      <c r="K213" s="849">
        <v>1485</v>
      </c>
      <c r="L213" s="849">
        <v>1</v>
      </c>
      <c r="M213" s="849">
        <v>495</v>
      </c>
      <c r="N213" s="849"/>
      <c r="O213" s="849"/>
      <c r="P213" s="837"/>
      <c r="Q213" s="850"/>
    </row>
    <row r="214" spans="1:17" ht="14.4" customHeight="1" x14ac:dyDescent="0.3">
      <c r="A214" s="831" t="s">
        <v>4433</v>
      </c>
      <c r="B214" s="832" t="s">
        <v>4434</v>
      </c>
      <c r="C214" s="832" t="s">
        <v>3379</v>
      </c>
      <c r="D214" s="832" t="s">
        <v>4675</v>
      </c>
      <c r="E214" s="832" t="s">
        <v>4677</v>
      </c>
      <c r="F214" s="849">
        <v>4</v>
      </c>
      <c r="G214" s="849">
        <v>1980</v>
      </c>
      <c r="H214" s="849"/>
      <c r="I214" s="849">
        <v>495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4433</v>
      </c>
      <c r="B215" s="832" t="s">
        <v>4434</v>
      </c>
      <c r="C215" s="832" t="s">
        <v>3379</v>
      </c>
      <c r="D215" s="832" t="s">
        <v>4678</v>
      </c>
      <c r="E215" s="832" t="s">
        <v>4679</v>
      </c>
      <c r="F215" s="849">
        <v>2</v>
      </c>
      <c r="G215" s="849">
        <v>336</v>
      </c>
      <c r="H215" s="849">
        <v>1</v>
      </c>
      <c r="I215" s="849">
        <v>168</v>
      </c>
      <c r="J215" s="849">
        <v>2</v>
      </c>
      <c r="K215" s="849">
        <v>336</v>
      </c>
      <c r="L215" s="849">
        <v>1</v>
      </c>
      <c r="M215" s="849">
        <v>168</v>
      </c>
      <c r="N215" s="849">
        <v>6</v>
      </c>
      <c r="O215" s="849">
        <v>1008</v>
      </c>
      <c r="P215" s="837">
        <v>3</v>
      </c>
      <c r="Q215" s="850">
        <v>168</v>
      </c>
    </row>
    <row r="216" spans="1:17" ht="14.4" customHeight="1" x14ac:dyDescent="0.3">
      <c r="A216" s="831" t="s">
        <v>4433</v>
      </c>
      <c r="B216" s="832" t="s">
        <v>4434</v>
      </c>
      <c r="C216" s="832" t="s">
        <v>3379</v>
      </c>
      <c r="D216" s="832" t="s">
        <v>4678</v>
      </c>
      <c r="E216" s="832" t="s">
        <v>4680</v>
      </c>
      <c r="F216" s="849">
        <v>18</v>
      </c>
      <c r="G216" s="849">
        <v>3024</v>
      </c>
      <c r="H216" s="849">
        <v>0.9</v>
      </c>
      <c r="I216" s="849">
        <v>168</v>
      </c>
      <c r="J216" s="849">
        <v>20</v>
      </c>
      <c r="K216" s="849">
        <v>3360</v>
      </c>
      <c r="L216" s="849">
        <v>1</v>
      </c>
      <c r="M216" s="849">
        <v>168</v>
      </c>
      <c r="N216" s="849">
        <v>10</v>
      </c>
      <c r="O216" s="849">
        <v>1680</v>
      </c>
      <c r="P216" s="837">
        <v>0.5</v>
      </c>
      <c r="Q216" s="850">
        <v>168</v>
      </c>
    </row>
    <row r="217" spans="1:17" ht="14.4" customHeight="1" x14ac:dyDescent="0.3">
      <c r="A217" s="831" t="s">
        <v>4433</v>
      </c>
      <c r="B217" s="832" t="s">
        <v>4434</v>
      </c>
      <c r="C217" s="832" t="s">
        <v>3379</v>
      </c>
      <c r="D217" s="832" t="s">
        <v>4681</v>
      </c>
      <c r="E217" s="832" t="s">
        <v>4682</v>
      </c>
      <c r="F217" s="849">
        <v>1</v>
      </c>
      <c r="G217" s="849">
        <v>23</v>
      </c>
      <c r="H217" s="849"/>
      <c r="I217" s="849">
        <v>23</v>
      </c>
      <c r="J217" s="849"/>
      <c r="K217" s="849"/>
      <c r="L217" s="849"/>
      <c r="M217" s="849"/>
      <c r="N217" s="849">
        <v>1</v>
      </c>
      <c r="O217" s="849">
        <v>23</v>
      </c>
      <c r="P217" s="837"/>
      <c r="Q217" s="850">
        <v>23</v>
      </c>
    </row>
    <row r="218" spans="1:17" ht="14.4" customHeight="1" x14ac:dyDescent="0.3">
      <c r="A218" s="831" t="s">
        <v>4433</v>
      </c>
      <c r="B218" s="832" t="s">
        <v>4434</v>
      </c>
      <c r="C218" s="832" t="s">
        <v>3379</v>
      </c>
      <c r="D218" s="832" t="s">
        <v>4681</v>
      </c>
      <c r="E218" s="832" t="s">
        <v>4683</v>
      </c>
      <c r="F218" s="849">
        <v>2</v>
      </c>
      <c r="G218" s="849">
        <v>46</v>
      </c>
      <c r="H218" s="849">
        <v>2</v>
      </c>
      <c r="I218" s="849">
        <v>23</v>
      </c>
      <c r="J218" s="849">
        <v>1</v>
      </c>
      <c r="K218" s="849">
        <v>23</v>
      </c>
      <c r="L218" s="849">
        <v>1</v>
      </c>
      <c r="M218" s="849">
        <v>23</v>
      </c>
      <c r="N218" s="849">
        <v>3</v>
      </c>
      <c r="O218" s="849">
        <v>69</v>
      </c>
      <c r="P218" s="837">
        <v>3</v>
      </c>
      <c r="Q218" s="850">
        <v>23</v>
      </c>
    </row>
    <row r="219" spans="1:17" ht="14.4" customHeight="1" x14ac:dyDescent="0.3">
      <c r="A219" s="831" t="s">
        <v>4433</v>
      </c>
      <c r="B219" s="832" t="s">
        <v>4434</v>
      </c>
      <c r="C219" s="832" t="s">
        <v>3379</v>
      </c>
      <c r="D219" s="832" t="s">
        <v>4684</v>
      </c>
      <c r="E219" s="832" t="s">
        <v>4685</v>
      </c>
      <c r="F219" s="849"/>
      <c r="G219" s="849"/>
      <c r="H219" s="849"/>
      <c r="I219" s="849"/>
      <c r="J219" s="849"/>
      <c r="K219" s="849"/>
      <c r="L219" s="849"/>
      <c r="M219" s="849"/>
      <c r="N219" s="849">
        <v>1</v>
      </c>
      <c r="O219" s="849">
        <v>17</v>
      </c>
      <c r="P219" s="837"/>
      <c r="Q219" s="850">
        <v>17</v>
      </c>
    </row>
    <row r="220" spans="1:17" ht="14.4" customHeight="1" x14ac:dyDescent="0.3">
      <c r="A220" s="831" t="s">
        <v>4433</v>
      </c>
      <c r="B220" s="832" t="s">
        <v>4434</v>
      </c>
      <c r="C220" s="832" t="s">
        <v>3379</v>
      </c>
      <c r="D220" s="832" t="s">
        <v>4686</v>
      </c>
      <c r="E220" s="832" t="s">
        <v>4687</v>
      </c>
      <c r="F220" s="849"/>
      <c r="G220" s="849"/>
      <c r="H220" s="849"/>
      <c r="I220" s="849"/>
      <c r="J220" s="849">
        <v>2</v>
      </c>
      <c r="K220" s="849">
        <v>336</v>
      </c>
      <c r="L220" s="849">
        <v>1</v>
      </c>
      <c r="M220" s="849">
        <v>168</v>
      </c>
      <c r="N220" s="849"/>
      <c r="O220" s="849"/>
      <c r="P220" s="837"/>
      <c r="Q220" s="850"/>
    </row>
    <row r="221" spans="1:17" ht="14.4" customHeight="1" x14ac:dyDescent="0.3">
      <c r="A221" s="831" t="s">
        <v>4433</v>
      </c>
      <c r="B221" s="832" t="s">
        <v>4434</v>
      </c>
      <c r="C221" s="832" t="s">
        <v>3379</v>
      </c>
      <c r="D221" s="832" t="s">
        <v>4688</v>
      </c>
      <c r="E221" s="832" t="s">
        <v>4689</v>
      </c>
      <c r="F221" s="849"/>
      <c r="G221" s="849"/>
      <c r="H221" s="849"/>
      <c r="I221" s="849"/>
      <c r="J221" s="849">
        <v>1</v>
      </c>
      <c r="K221" s="849">
        <v>133</v>
      </c>
      <c r="L221" s="849">
        <v>1</v>
      </c>
      <c r="M221" s="849">
        <v>133</v>
      </c>
      <c r="N221" s="849"/>
      <c r="O221" s="849"/>
      <c r="P221" s="837"/>
      <c r="Q221" s="850"/>
    </row>
    <row r="222" spans="1:17" ht="14.4" customHeight="1" x14ac:dyDescent="0.3">
      <c r="A222" s="831" t="s">
        <v>4433</v>
      </c>
      <c r="B222" s="832" t="s">
        <v>4434</v>
      </c>
      <c r="C222" s="832" t="s">
        <v>3379</v>
      </c>
      <c r="D222" s="832" t="s">
        <v>4688</v>
      </c>
      <c r="E222" s="832" t="s">
        <v>4690</v>
      </c>
      <c r="F222" s="849">
        <v>1</v>
      </c>
      <c r="G222" s="849">
        <v>133</v>
      </c>
      <c r="H222" s="849">
        <v>1</v>
      </c>
      <c r="I222" s="849">
        <v>133</v>
      </c>
      <c r="J222" s="849">
        <v>1</v>
      </c>
      <c r="K222" s="849">
        <v>133</v>
      </c>
      <c r="L222" s="849">
        <v>1</v>
      </c>
      <c r="M222" s="849">
        <v>133</v>
      </c>
      <c r="N222" s="849">
        <v>1</v>
      </c>
      <c r="O222" s="849">
        <v>133</v>
      </c>
      <c r="P222" s="837">
        <v>1</v>
      </c>
      <c r="Q222" s="850">
        <v>133</v>
      </c>
    </row>
    <row r="223" spans="1:17" ht="14.4" customHeight="1" x14ac:dyDescent="0.3">
      <c r="A223" s="831" t="s">
        <v>4433</v>
      </c>
      <c r="B223" s="832" t="s">
        <v>4434</v>
      </c>
      <c r="C223" s="832" t="s">
        <v>3379</v>
      </c>
      <c r="D223" s="832" t="s">
        <v>4691</v>
      </c>
      <c r="E223" s="832" t="s">
        <v>4692</v>
      </c>
      <c r="F223" s="849">
        <v>1</v>
      </c>
      <c r="G223" s="849">
        <v>651</v>
      </c>
      <c r="H223" s="849">
        <v>1</v>
      </c>
      <c r="I223" s="849">
        <v>651</v>
      </c>
      <c r="J223" s="849">
        <v>1</v>
      </c>
      <c r="K223" s="849">
        <v>651</v>
      </c>
      <c r="L223" s="849">
        <v>1</v>
      </c>
      <c r="M223" s="849">
        <v>651</v>
      </c>
      <c r="N223" s="849"/>
      <c r="O223" s="849"/>
      <c r="P223" s="837"/>
      <c r="Q223" s="850"/>
    </row>
    <row r="224" spans="1:17" ht="14.4" customHeight="1" x14ac:dyDescent="0.3">
      <c r="A224" s="831" t="s">
        <v>4433</v>
      </c>
      <c r="B224" s="832" t="s">
        <v>4434</v>
      </c>
      <c r="C224" s="832" t="s">
        <v>3379</v>
      </c>
      <c r="D224" s="832" t="s">
        <v>4693</v>
      </c>
      <c r="E224" s="832" t="s">
        <v>4694</v>
      </c>
      <c r="F224" s="849">
        <v>9</v>
      </c>
      <c r="G224" s="849">
        <v>2646</v>
      </c>
      <c r="H224" s="849">
        <v>0.75</v>
      </c>
      <c r="I224" s="849">
        <v>294</v>
      </c>
      <c r="J224" s="849">
        <v>12</v>
      </c>
      <c r="K224" s="849">
        <v>3528</v>
      </c>
      <c r="L224" s="849">
        <v>1</v>
      </c>
      <c r="M224" s="849">
        <v>294</v>
      </c>
      <c r="N224" s="849">
        <v>15</v>
      </c>
      <c r="O224" s="849">
        <v>4425</v>
      </c>
      <c r="P224" s="837">
        <v>1.254251700680272</v>
      </c>
      <c r="Q224" s="850">
        <v>295</v>
      </c>
    </row>
    <row r="225" spans="1:17" ht="14.4" customHeight="1" x14ac:dyDescent="0.3">
      <c r="A225" s="831" t="s">
        <v>4433</v>
      </c>
      <c r="B225" s="832" t="s">
        <v>4434</v>
      </c>
      <c r="C225" s="832" t="s">
        <v>3379</v>
      </c>
      <c r="D225" s="832" t="s">
        <v>4693</v>
      </c>
      <c r="E225" s="832" t="s">
        <v>4695</v>
      </c>
      <c r="F225" s="849">
        <v>6</v>
      </c>
      <c r="G225" s="849">
        <v>1764</v>
      </c>
      <c r="H225" s="849">
        <v>0.54545454545454541</v>
      </c>
      <c r="I225" s="849">
        <v>294</v>
      </c>
      <c r="J225" s="849">
        <v>11</v>
      </c>
      <c r="K225" s="849">
        <v>3234</v>
      </c>
      <c r="L225" s="849">
        <v>1</v>
      </c>
      <c r="M225" s="849">
        <v>294</v>
      </c>
      <c r="N225" s="849">
        <v>1</v>
      </c>
      <c r="O225" s="849">
        <v>295</v>
      </c>
      <c r="P225" s="837">
        <v>9.1218305504019784E-2</v>
      </c>
      <c r="Q225" s="850">
        <v>295</v>
      </c>
    </row>
    <row r="226" spans="1:17" ht="14.4" customHeight="1" x14ac:dyDescent="0.3">
      <c r="A226" s="831" t="s">
        <v>4433</v>
      </c>
      <c r="B226" s="832" t="s">
        <v>4434</v>
      </c>
      <c r="C226" s="832" t="s">
        <v>3379</v>
      </c>
      <c r="D226" s="832" t="s">
        <v>4696</v>
      </c>
      <c r="E226" s="832" t="s">
        <v>4697</v>
      </c>
      <c r="F226" s="849">
        <v>5</v>
      </c>
      <c r="G226" s="849">
        <v>225</v>
      </c>
      <c r="H226" s="849">
        <v>2.5</v>
      </c>
      <c r="I226" s="849">
        <v>45</v>
      </c>
      <c r="J226" s="849">
        <v>2</v>
      </c>
      <c r="K226" s="849">
        <v>90</v>
      </c>
      <c r="L226" s="849">
        <v>1</v>
      </c>
      <c r="M226" s="849">
        <v>45</v>
      </c>
      <c r="N226" s="849">
        <v>1</v>
      </c>
      <c r="O226" s="849">
        <v>45</v>
      </c>
      <c r="P226" s="837">
        <v>0.5</v>
      </c>
      <c r="Q226" s="850">
        <v>45</v>
      </c>
    </row>
    <row r="227" spans="1:17" ht="14.4" customHeight="1" x14ac:dyDescent="0.3">
      <c r="A227" s="831" t="s">
        <v>4433</v>
      </c>
      <c r="B227" s="832" t="s">
        <v>4434</v>
      </c>
      <c r="C227" s="832" t="s">
        <v>3379</v>
      </c>
      <c r="D227" s="832" t="s">
        <v>4696</v>
      </c>
      <c r="E227" s="832" t="s">
        <v>4698</v>
      </c>
      <c r="F227" s="849">
        <v>1</v>
      </c>
      <c r="G227" s="849">
        <v>45</v>
      </c>
      <c r="H227" s="849"/>
      <c r="I227" s="849">
        <v>45</v>
      </c>
      <c r="J227" s="849"/>
      <c r="K227" s="849"/>
      <c r="L227" s="849"/>
      <c r="M227" s="849"/>
      <c r="N227" s="849">
        <v>3</v>
      </c>
      <c r="O227" s="849">
        <v>135</v>
      </c>
      <c r="P227" s="837"/>
      <c r="Q227" s="850">
        <v>45</v>
      </c>
    </row>
    <row r="228" spans="1:17" ht="14.4" customHeight="1" x14ac:dyDescent="0.3">
      <c r="A228" s="831" t="s">
        <v>4433</v>
      </c>
      <c r="B228" s="832" t="s">
        <v>4434</v>
      </c>
      <c r="C228" s="832" t="s">
        <v>3379</v>
      </c>
      <c r="D228" s="832" t="s">
        <v>4699</v>
      </c>
      <c r="E228" s="832" t="s">
        <v>4700</v>
      </c>
      <c r="F228" s="849">
        <v>61</v>
      </c>
      <c r="G228" s="849">
        <v>2806</v>
      </c>
      <c r="H228" s="849">
        <v>0.85915492957746475</v>
      </c>
      <c r="I228" s="849">
        <v>46</v>
      </c>
      <c r="J228" s="849">
        <v>71</v>
      </c>
      <c r="K228" s="849">
        <v>3266</v>
      </c>
      <c r="L228" s="849">
        <v>1</v>
      </c>
      <c r="M228" s="849">
        <v>46</v>
      </c>
      <c r="N228" s="849">
        <v>56</v>
      </c>
      <c r="O228" s="849">
        <v>2576</v>
      </c>
      <c r="P228" s="837">
        <v>0.78873239436619713</v>
      </c>
      <c r="Q228" s="850">
        <v>46</v>
      </c>
    </row>
    <row r="229" spans="1:17" ht="14.4" customHeight="1" x14ac:dyDescent="0.3">
      <c r="A229" s="831" t="s">
        <v>4433</v>
      </c>
      <c r="B229" s="832" t="s">
        <v>4434</v>
      </c>
      <c r="C229" s="832" t="s">
        <v>3379</v>
      </c>
      <c r="D229" s="832" t="s">
        <v>4699</v>
      </c>
      <c r="E229" s="832" t="s">
        <v>4701</v>
      </c>
      <c r="F229" s="849">
        <v>11</v>
      </c>
      <c r="G229" s="849">
        <v>506</v>
      </c>
      <c r="H229" s="849"/>
      <c r="I229" s="849">
        <v>46</v>
      </c>
      <c r="J229" s="849"/>
      <c r="K229" s="849"/>
      <c r="L229" s="849"/>
      <c r="M229" s="849"/>
      <c r="N229" s="849">
        <v>2</v>
      </c>
      <c r="O229" s="849">
        <v>92</v>
      </c>
      <c r="P229" s="837"/>
      <c r="Q229" s="850">
        <v>46</v>
      </c>
    </row>
    <row r="230" spans="1:17" ht="14.4" customHeight="1" x14ac:dyDescent="0.3">
      <c r="A230" s="831" t="s">
        <v>4433</v>
      </c>
      <c r="B230" s="832" t="s">
        <v>4434</v>
      </c>
      <c r="C230" s="832" t="s">
        <v>3379</v>
      </c>
      <c r="D230" s="832" t="s">
        <v>4702</v>
      </c>
      <c r="E230" s="832" t="s">
        <v>4703</v>
      </c>
      <c r="F230" s="849">
        <v>2</v>
      </c>
      <c r="G230" s="849">
        <v>620</v>
      </c>
      <c r="H230" s="849"/>
      <c r="I230" s="849">
        <v>310</v>
      </c>
      <c r="J230" s="849"/>
      <c r="K230" s="849"/>
      <c r="L230" s="849"/>
      <c r="M230" s="849"/>
      <c r="N230" s="849"/>
      <c r="O230" s="849"/>
      <c r="P230" s="837"/>
      <c r="Q230" s="850"/>
    </row>
    <row r="231" spans="1:17" ht="14.4" customHeight="1" x14ac:dyDescent="0.3">
      <c r="A231" s="831" t="s">
        <v>4433</v>
      </c>
      <c r="B231" s="832" t="s">
        <v>4434</v>
      </c>
      <c r="C231" s="832" t="s">
        <v>3379</v>
      </c>
      <c r="D231" s="832" t="s">
        <v>4702</v>
      </c>
      <c r="E231" s="832" t="s">
        <v>4704</v>
      </c>
      <c r="F231" s="849">
        <v>1</v>
      </c>
      <c r="G231" s="849">
        <v>310</v>
      </c>
      <c r="H231" s="849">
        <v>1</v>
      </c>
      <c r="I231" s="849">
        <v>310</v>
      </c>
      <c r="J231" s="849">
        <v>1</v>
      </c>
      <c r="K231" s="849">
        <v>310</v>
      </c>
      <c r="L231" s="849">
        <v>1</v>
      </c>
      <c r="M231" s="849">
        <v>310</v>
      </c>
      <c r="N231" s="849"/>
      <c r="O231" s="849"/>
      <c r="P231" s="837"/>
      <c r="Q231" s="850"/>
    </row>
    <row r="232" spans="1:17" ht="14.4" customHeight="1" x14ac:dyDescent="0.3">
      <c r="A232" s="831" t="s">
        <v>4433</v>
      </c>
      <c r="B232" s="832" t="s">
        <v>4434</v>
      </c>
      <c r="C232" s="832" t="s">
        <v>3379</v>
      </c>
      <c r="D232" s="832" t="s">
        <v>4705</v>
      </c>
      <c r="E232" s="832" t="s">
        <v>4706</v>
      </c>
      <c r="F232" s="849"/>
      <c r="G232" s="849"/>
      <c r="H232" s="849"/>
      <c r="I232" s="849"/>
      <c r="J232" s="849">
        <v>1</v>
      </c>
      <c r="K232" s="849">
        <v>528</v>
      </c>
      <c r="L232" s="849">
        <v>1</v>
      </c>
      <c r="M232" s="849">
        <v>528</v>
      </c>
      <c r="N232" s="849"/>
      <c r="O232" s="849"/>
      <c r="P232" s="837"/>
      <c r="Q232" s="850"/>
    </row>
    <row r="233" spans="1:17" ht="14.4" customHeight="1" x14ac:dyDescent="0.3">
      <c r="A233" s="831" t="s">
        <v>4433</v>
      </c>
      <c r="B233" s="832" t="s">
        <v>4434</v>
      </c>
      <c r="C233" s="832" t="s">
        <v>3379</v>
      </c>
      <c r="D233" s="832" t="s">
        <v>4707</v>
      </c>
      <c r="E233" s="832" t="s">
        <v>4708</v>
      </c>
      <c r="F233" s="849">
        <v>6</v>
      </c>
      <c r="G233" s="849">
        <v>186</v>
      </c>
      <c r="H233" s="849">
        <v>2</v>
      </c>
      <c r="I233" s="849">
        <v>31</v>
      </c>
      <c r="J233" s="849">
        <v>3</v>
      </c>
      <c r="K233" s="849">
        <v>93</v>
      </c>
      <c r="L233" s="849">
        <v>1</v>
      </c>
      <c r="M233" s="849">
        <v>31</v>
      </c>
      <c r="N233" s="849">
        <v>3</v>
      </c>
      <c r="O233" s="849">
        <v>93</v>
      </c>
      <c r="P233" s="837">
        <v>1</v>
      </c>
      <c r="Q233" s="850">
        <v>31</v>
      </c>
    </row>
    <row r="234" spans="1:17" ht="14.4" customHeight="1" x14ac:dyDescent="0.3">
      <c r="A234" s="831" t="s">
        <v>4433</v>
      </c>
      <c r="B234" s="832" t="s">
        <v>4434</v>
      </c>
      <c r="C234" s="832" t="s">
        <v>3379</v>
      </c>
      <c r="D234" s="832" t="s">
        <v>4709</v>
      </c>
      <c r="E234" s="832" t="s">
        <v>4710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26</v>
      </c>
      <c r="P234" s="837"/>
      <c r="Q234" s="850">
        <v>26</v>
      </c>
    </row>
    <row r="235" spans="1:17" ht="14.4" customHeight="1" x14ac:dyDescent="0.3">
      <c r="A235" s="831" t="s">
        <v>4433</v>
      </c>
      <c r="B235" s="832" t="s">
        <v>4434</v>
      </c>
      <c r="C235" s="832" t="s">
        <v>3379</v>
      </c>
      <c r="D235" s="832" t="s">
        <v>4709</v>
      </c>
      <c r="E235" s="832" t="s">
        <v>4711</v>
      </c>
      <c r="F235" s="849"/>
      <c r="G235" s="849"/>
      <c r="H235" s="849"/>
      <c r="I235" s="849"/>
      <c r="J235" s="849"/>
      <c r="K235" s="849"/>
      <c r="L235" s="849"/>
      <c r="M235" s="849"/>
      <c r="N235" s="849">
        <v>3</v>
      </c>
      <c r="O235" s="849">
        <v>78</v>
      </c>
      <c r="P235" s="837"/>
      <c r="Q235" s="850">
        <v>26</v>
      </c>
    </row>
    <row r="236" spans="1:17" ht="14.4" customHeight="1" x14ac:dyDescent="0.3">
      <c r="A236" s="831" t="s">
        <v>4433</v>
      </c>
      <c r="B236" s="832" t="s">
        <v>4434</v>
      </c>
      <c r="C236" s="832" t="s">
        <v>3379</v>
      </c>
      <c r="D236" s="832" t="s">
        <v>4712</v>
      </c>
      <c r="E236" s="832" t="s">
        <v>4713</v>
      </c>
      <c r="F236" s="849">
        <v>1</v>
      </c>
      <c r="G236" s="849">
        <v>355</v>
      </c>
      <c r="H236" s="849"/>
      <c r="I236" s="849">
        <v>355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4433</v>
      </c>
      <c r="B237" s="832" t="s">
        <v>4434</v>
      </c>
      <c r="C237" s="832" t="s">
        <v>3379</v>
      </c>
      <c r="D237" s="832" t="s">
        <v>4714</v>
      </c>
      <c r="E237" s="832" t="s">
        <v>4715</v>
      </c>
      <c r="F237" s="849"/>
      <c r="G237" s="849"/>
      <c r="H237" s="849"/>
      <c r="I237" s="849"/>
      <c r="J237" s="849">
        <v>1</v>
      </c>
      <c r="K237" s="849">
        <v>184</v>
      </c>
      <c r="L237" s="849">
        <v>1</v>
      </c>
      <c r="M237" s="849">
        <v>184</v>
      </c>
      <c r="N237" s="849"/>
      <c r="O237" s="849"/>
      <c r="P237" s="837"/>
      <c r="Q237" s="850"/>
    </row>
    <row r="238" spans="1:17" ht="14.4" customHeight="1" x14ac:dyDescent="0.3">
      <c r="A238" s="831" t="s">
        <v>4433</v>
      </c>
      <c r="B238" s="832" t="s">
        <v>4434</v>
      </c>
      <c r="C238" s="832" t="s">
        <v>3379</v>
      </c>
      <c r="D238" s="832" t="s">
        <v>4716</v>
      </c>
      <c r="E238" s="832" t="s">
        <v>4717</v>
      </c>
      <c r="F238" s="849">
        <v>1</v>
      </c>
      <c r="G238" s="849">
        <v>528</v>
      </c>
      <c r="H238" s="849"/>
      <c r="I238" s="849">
        <v>528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4433</v>
      </c>
      <c r="B239" s="832" t="s">
        <v>4434</v>
      </c>
      <c r="C239" s="832" t="s">
        <v>3379</v>
      </c>
      <c r="D239" s="832" t="s">
        <v>4718</v>
      </c>
      <c r="E239" s="832" t="s">
        <v>4719</v>
      </c>
      <c r="F239" s="849">
        <v>3</v>
      </c>
      <c r="G239" s="849">
        <v>1221</v>
      </c>
      <c r="H239" s="849"/>
      <c r="I239" s="849">
        <v>407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4433</v>
      </c>
      <c r="B240" s="832" t="s">
        <v>4434</v>
      </c>
      <c r="C240" s="832" t="s">
        <v>3379</v>
      </c>
      <c r="D240" s="832" t="s">
        <v>4718</v>
      </c>
      <c r="E240" s="832" t="s">
        <v>4720</v>
      </c>
      <c r="F240" s="849"/>
      <c r="G240" s="849"/>
      <c r="H240" s="849"/>
      <c r="I240" s="849"/>
      <c r="J240" s="849">
        <v>3</v>
      </c>
      <c r="K240" s="849">
        <v>1221</v>
      </c>
      <c r="L240" s="849">
        <v>1</v>
      </c>
      <c r="M240" s="849">
        <v>407</v>
      </c>
      <c r="N240" s="849"/>
      <c r="O240" s="849"/>
      <c r="P240" s="837"/>
      <c r="Q240" s="850"/>
    </row>
    <row r="241" spans="1:17" ht="14.4" customHeight="1" x14ac:dyDescent="0.3">
      <c r="A241" s="831" t="s">
        <v>4433</v>
      </c>
      <c r="B241" s="832" t="s">
        <v>4434</v>
      </c>
      <c r="C241" s="832" t="s">
        <v>3379</v>
      </c>
      <c r="D241" s="832" t="s">
        <v>4721</v>
      </c>
      <c r="E241" s="832" t="s">
        <v>4722</v>
      </c>
      <c r="F241" s="849"/>
      <c r="G241" s="849"/>
      <c r="H241" s="849"/>
      <c r="I241" s="849"/>
      <c r="J241" s="849">
        <v>1</v>
      </c>
      <c r="K241" s="849">
        <v>804</v>
      </c>
      <c r="L241" s="849">
        <v>1</v>
      </c>
      <c r="M241" s="849">
        <v>804</v>
      </c>
      <c r="N241" s="849"/>
      <c r="O241" s="849"/>
      <c r="P241" s="837"/>
      <c r="Q241" s="850"/>
    </row>
    <row r="242" spans="1:17" ht="14.4" customHeight="1" x14ac:dyDescent="0.3">
      <c r="A242" s="831" t="s">
        <v>4433</v>
      </c>
      <c r="B242" s="832" t="s">
        <v>4434</v>
      </c>
      <c r="C242" s="832" t="s">
        <v>3379</v>
      </c>
      <c r="D242" s="832" t="s">
        <v>4723</v>
      </c>
      <c r="E242" s="832" t="s">
        <v>4724</v>
      </c>
      <c r="F242" s="849"/>
      <c r="G242" s="849"/>
      <c r="H242" s="849"/>
      <c r="I242" s="849"/>
      <c r="J242" s="849">
        <v>2</v>
      </c>
      <c r="K242" s="849">
        <v>380</v>
      </c>
      <c r="L242" s="849">
        <v>1</v>
      </c>
      <c r="M242" s="849">
        <v>190</v>
      </c>
      <c r="N242" s="849"/>
      <c r="O242" s="849"/>
      <c r="P242" s="837"/>
      <c r="Q242" s="850"/>
    </row>
    <row r="243" spans="1:17" ht="14.4" customHeight="1" x14ac:dyDescent="0.3">
      <c r="A243" s="831" t="s">
        <v>4433</v>
      </c>
      <c r="B243" s="832" t="s">
        <v>4434</v>
      </c>
      <c r="C243" s="832" t="s">
        <v>3379</v>
      </c>
      <c r="D243" s="832" t="s">
        <v>4725</v>
      </c>
      <c r="E243" s="832" t="s">
        <v>4726</v>
      </c>
      <c r="F243" s="849"/>
      <c r="G243" s="849"/>
      <c r="H243" s="849"/>
      <c r="I243" s="849"/>
      <c r="J243" s="849">
        <v>1</v>
      </c>
      <c r="K243" s="849">
        <v>274</v>
      </c>
      <c r="L243" s="849">
        <v>1</v>
      </c>
      <c r="M243" s="849">
        <v>274</v>
      </c>
      <c r="N243" s="849"/>
      <c r="O243" s="849"/>
      <c r="P243" s="837"/>
      <c r="Q243" s="850"/>
    </row>
    <row r="244" spans="1:17" ht="14.4" customHeight="1" x14ac:dyDescent="0.3">
      <c r="A244" s="831" t="s">
        <v>4433</v>
      </c>
      <c r="B244" s="832" t="s">
        <v>4434</v>
      </c>
      <c r="C244" s="832" t="s">
        <v>3379</v>
      </c>
      <c r="D244" s="832" t="s">
        <v>4727</v>
      </c>
      <c r="E244" s="832" t="s">
        <v>4728</v>
      </c>
      <c r="F244" s="849">
        <v>1</v>
      </c>
      <c r="G244" s="849">
        <v>133</v>
      </c>
      <c r="H244" s="849">
        <v>1</v>
      </c>
      <c r="I244" s="849">
        <v>133</v>
      </c>
      <c r="J244" s="849">
        <v>1</v>
      </c>
      <c r="K244" s="849">
        <v>133</v>
      </c>
      <c r="L244" s="849">
        <v>1</v>
      </c>
      <c r="M244" s="849">
        <v>133</v>
      </c>
      <c r="N244" s="849">
        <v>12</v>
      </c>
      <c r="O244" s="849">
        <v>1596</v>
      </c>
      <c r="P244" s="837">
        <v>12</v>
      </c>
      <c r="Q244" s="850">
        <v>133</v>
      </c>
    </row>
    <row r="245" spans="1:17" ht="14.4" customHeight="1" x14ac:dyDescent="0.3">
      <c r="A245" s="831" t="s">
        <v>4433</v>
      </c>
      <c r="B245" s="832" t="s">
        <v>4434</v>
      </c>
      <c r="C245" s="832" t="s">
        <v>3379</v>
      </c>
      <c r="D245" s="832" t="s">
        <v>4727</v>
      </c>
      <c r="E245" s="832" t="s">
        <v>4729</v>
      </c>
      <c r="F245" s="849">
        <v>3</v>
      </c>
      <c r="G245" s="849">
        <v>399</v>
      </c>
      <c r="H245" s="849">
        <v>0.75</v>
      </c>
      <c r="I245" s="849">
        <v>133</v>
      </c>
      <c r="J245" s="849">
        <v>4</v>
      </c>
      <c r="K245" s="849">
        <v>532</v>
      </c>
      <c r="L245" s="849">
        <v>1</v>
      </c>
      <c r="M245" s="849">
        <v>133</v>
      </c>
      <c r="N245" s="849"/>
      <c r="O245" s="849"/>
      <c r="P245" s="837"/>
      <c r="Q245" s="850"/>
    </row>
    <row r="246" spans="1:17" ht="14.4" customHeight="1" x14ac:dyDescent="0.3">
      <c r="A246" s="831" t="s">
        <v>4433</v>
      </c>
      <c r="B246" s="832" t="s">
        <v>4434</v>
      </c>
      <c r="C246" s="832" t="s">
        <v>3379</v>
      </c>
      <c r="D246" s="832" t="s">
        <v>4730</v>
      </c>
      <c r="E246" s="832" t="s">
        <v>4731</v>
      </c>
      <c r="F246" s="849">
        <v>265</v>
      </c>
      <c r="G246" s="849">
        <v>9805</v>
      </c>
      <c r="H246" s="849">
        <v>0.68123393316195369</v>
      </c>
      <c r="I246" s="849">
        <v>37</v>
      </c>
      <c r="J246" s="849">
        <v>389</v>
      </c>
      <c r="K246" s="849">
        <v>14393</v>
      </c>
      <c r="L246" s="849">
        <v>1</v>
      </c>
      <c r="M246" s="849">
        <v>37</v>
      </c>
      <c r="N246" s="849">
        <v>377</v>
      </c>
      <c r="O246" s="849">
        <v>13949</v>
      </c>
      <c r="P246" s="837">
        <v>0.96915167095115684</v>
      </c>
      <c r="Q246" s="850">
        <v>37</v>
      </c>
    </row>
    <row r="247" spans="1:17" ht="14.4" customHeight="1" x14ac:dyDescent="0.3">
      <c r="A247" s="831" t="s">
        <v>4433</v>
      </c>
      <c r="B247" s="832" t="s">
        <v>4434</v>
      </c>
      <c r="C247" s="832" t="s">
        <v>3379</v>
      </c>
      <c r="D247" s="832" t="s">
        <v>4730</v>
      </c>
      <c r="E247" s="832" t="s">
        <v>4732</v>
      </c>
      <c r="F247" s="849"/>
      <c r="G247" s="849"/>
      <c r="H247" s="849"/>
      <c r="I247" s="849"/>
      <c r="J247" s="849"/>
      <c r="K247" s="849"/>
      <c r="L247" s="849"/>
      <c r="M247" s="849"/>
      <c r="N247" s="849">
        <v>5</v>
      </c>
      <c r="O247" s="849">
        <v>185</v>
      </c>
      <c r="P247" s="837"/>
      <c r="Q247" s="850">
        <v>37</v>
      </c>
    </row>
    <row r="248" spans="1:17" ht="14.4" customHeight="1" x14ac:dyDescent="0.3">
      <c r="A248" s="831" t="s">
        <v>4433</v>
      </c>
      <c r="B248" s="832" t="s">
        <v>4434</v>
      </c>
      <c r="C248" s="832" t="s">
        <v>3379</v>
      </c>
      <c r="D248" s="832" t="s">
        <v>4733</v>
      </c>
      <c r="E248" s="832" t="s">
        <v>4734</v>
      </c>
      <c r="F248" s="849"/>
      <c r="G248" s="849"/>
      <c r="H248" s="849"/>
      <c r="I248" s="849"/>
      <c r="J248" s="849">
        <v>4</v>
      </c>
      <c r="K248" s="849">
        <v>372</v>
      </c>
      <c r="L248" s="849">
        <v>1</v>
      </c>
      <c r="M248" s="849">
        <v>93</v>
      </c>
      <c r="N248" s="849"/>
      <c r="O248" s="849"/>
      <c r="P248" s="837"/>
      <c r="Q248" s="850"/>
    </row>
    <row r="249" spans="1:17" ht="14.4" customHeight="1" x14ac:dyDescent="0.3">
      <c r="A249" s="831" t="s">
        <v>4735</v>
      </c>
      <c r="B249" s="832" t="s">
        <v>4147</v>
      </c>
      <c r="C249" s="832" t="s">
        <v>3363</v>
      </c>
      <c r="D249" s="832" t="s">
        <v>4736</v>
      </c>
      <c r="E249" s="832" t="s">
        <v>4737</v>
      </c>
      <c r="F249" s="849">
        <v>4</v>
      </c>
      <c r="G249" s="849">
        <v>6845.07</v>
      </c>
      <c r="H249" s="849">
        <v>1.1428564273120692</v>
      </c>
      <c r="I249" s="849">
        <v>1711.2674999999999</v>
      </c>
      <c r="J249" s="849">
        <v>3.5</v>
      </c>
      <c r="K249" s="849">
        <v>5989.4400000000005</v>
      </c>
      <c r="L249" s="849">
        <v>1</v>
      </c>
      <c r="M249" s="849">
        <v>1711.2685714285715</v>
      </c>
      <c r="N249" s="849"/>
      <c r="O249" s="849"/>
      <c r="P249" s="837"/>
      <c r="Q249" s="850"/>
    </row>
    <row r="250" spans="1:17" ht="14.4" customHeight="1" x14ac:dyDescent="0.3">
      <c r="A250" s="831" t="s">
        <v>4735</v>
      </c>
      <c r="B250" s="832" t="s">
        <v>4147</v>
      </c>
      <c r="C250" s="832" t="s">
        <v>3363</v>
      </c>
      <c r="D250" s="832" t="s">
        <v>4738</v>
      </c>
      <c r="E250" s="832" t="s">
        <v>4739</v>
      </c>
      <c r="F250" s="849">
        <v>4.3600000000000003</v>
      </c>
      <c r="G250" s="849">
        <v>11823.25</v>
      </c>
      <c r="H250" s="849">
        <v>1.0029860748809174</v>
      </c>
      <c r="I250" s="849">
        <v>2711.7545871559632</v>
      </c>
      <c r="J250" s="849">
        <v>4.3500000000000005</v>
      </c>
      <c r="K250" s="849">
        <v>11788.050000000001</v>
      </c>
      <c r="L250" s="849">
        <v>1</v>
      </c>
      <c r="M250" s="849">
        <v>2709.8965517241377</v>
      </c>
      <c r="N250" s="849">
        <v>11.879999999999999</v>
      </c>
      <c r="O250" s="849">
        <v>27763.3</v>
      </c>
      <c r="P250" s="837">
        <v>2.3552071801527816</v>
      </c>
      <c r="Q250" s="850">
        <v>2336.9781144781145</v>
      </c>
    </row>
    <row r="251" spans="1:17" ht="14.4" customHeight="1" x14ac:dyDescent="0.3">
      <c r="A251" s="831" t="s">
        <v>4735</v>
      </c>
      <c r="B251" s="832" t="s">
        <v>4147</v>
      </c>
      <c r="C251" s="832" t="s">
        <v>3363</v>
      </c>
      <c r="D251" s="832" t="s">
        <v>4740</v>
      </c>
      <c r="E251" s="832" t="s">
        <v>4739</v>
      </c>
      <c r="F251" s="849">
        <v>4.6000000000000005</v>
      </c>
      <c r="G251" s="849">
        <v>31142.460000000006</v>
      </c>
      <c r="H251" s="849">
        <v>1.642857142857143</v>
      </c>
      <c r="I251" s="849">
        <v>6770.1</v>
      </c>
      <c r="J251" s="849">
        <v>2.8</v>
      </c>
      <c r="K251" s="849">
        <v>18956.280000000002</v>
      </c>
      <c r="L251" s="849">
        <v>1</v>
      </c>
      <c r="M251" s="849">
        <v>6770.1000000000013</v>
      </c>
      <c r="N251" s="849">
        <v>4.2</v>
      </c>
      <c r="O251" s="849">
        <v>27200.459999999995</v>
      </c>
      <c r="P251" s="837">
        <v>1.4349049497053215</v>
      </c>
      <c r="Q251" s="850">
        <v>6476.2999999999984</v>
      </c>
    </row>
    <row r="252" spans="1:17" ht="14.4" customHeight="1" x14ac:dyDescent="0.3">
      <c r="A252" s="831" t="s">
        <v>4735</v>
      </c>
      <c r="B252" s="832" t="s">
        <v>4147</v>
      </c>
      <c r="C252" s="832" t="s">
        <v>3363</v>
      </c>
      <c r="D252" s="832" t="s">
        <v>4741</v>
      </c>
      <c r="E252" s="832" t="s">
        <v>4742</v>
      </c>
      <c r="F252" s="849">
        <v>0.3</v>
      </c>
      <c r="G252" s="849">
        <v>1483.19</v>
      </c>
      <c r="H252" s="849">
        <v>0.68182298777656725</v>
      </c>
      <c r="I252" s="849">
        <v>4943.9666666666672</v>
      </c>
      <c r="J252" s="849">
        <v>0.44</v>
      </c>
      <c r="K252" s="849">
        <v>2175.33</v>
      </c>
      <c r="L252" s="849">
        <v>1</v>
      </c>
      <c r="M252" s="849">
        <v>4943.931818181818</v>
      </c>
      <c r="N252" s="849">
        <v>0.60000000000000009</v>
      </c>
      <c r="O252" s="849">
        <v>2966.36</v>
      </c>
      <c r="P252" s="837">
        <v>1.3636367815457886</v>
      </c>
      <c r="Q252" s="850">
        <v>4943.9333333333325</v>
      </c>
    </row>
    <row r="253" spans="1:17" ht="14.4" customHeight="1" x14ac:dyDescent="0.3">
      <c r="A253" s="831" t="s">
        <v>4735</v>
      </c>
      <c r="B253" s="832" t="s">
        <v>4147</v>
      </c>
      <c r="C253" s="832" t="s">
        <v>3363</v>
      </c>
      <c r="D253" s="832" t="s">
        <v>4743</v>
      </c>
      <c r="E253" s="832" t="s">
        <v>4329</v>
      </c>
      <c r="F253" s="849">
        <v>11.6</v>
      </c>
      <c r="G253" s="849">
        <v>11575.72</v>
      </c>
      <c r="H253" s="849">
        <v>0.92904615567357063</v>
      </c>
      <c r="I253" s="849">
        <v>997.90689655172412</v>
      </c>
      <c r="J253" s="849">
        <v>12.399999999999999</v>
      </c>
      <c r="K253" s="849">
        <v>12459.79</v>
      </c>
      <c r="L253" s="849">
        <v>1</v>
      </c>
      <c r="M253" s="849">
        <v>1004.8217741935485</v>
      </c>
      <c r="N253" s="849">
        <v>0.7</v>
      </c>
      <c r="O253" s="849">
        <v>703.38</v>
      </c>
      <c r="P253" s="837">
        <v>5.6451994776797999E-2</v>
      </c>
      <c r="Q253" s="850">
        <v>1004.8285714285715</v>
      </c>
    </row>
    <row r="254" spans="1:17" ht="14.4" customHeight="1" x14ac:dyDescent="0.3">
      <c r="A254" s="831" t="s">
        <v>4735</v>
      </c>
      <c r="B254" s="832" t="s">
        <v>4147</v>
      </c>
      <c r="C254" s="832" t="s">
        <v>3363</v>
      </c>
      <c r="D254" s="832" t="s">
        <v>4744</v>
      </c>
      <c r="E254" s="832" t="s">
        <v>4742</v>
      </c>
      <c r="F254" s="849">
        <v>2.5800000000000005</v>
      </c>
      <c r="G254" s="849">
        <v>25510.77</v>
      </c>
      <c r="H254" s="849">
        <v>0.98473418576598315</v>
      </c>
      <c r="I254" s="849">
        <v>9887.8953488372081</v>
      </c>
      <c r="J254" s="849">
        <v>2.62</v>
      </c>
      <c r="K254" s="849">
        <v>25906.25</v>
      </c>
      <c r="L254" s="849">
        <v>1</v>
      </c>
      <c r="M254" s="849">
        <v>9887.8816793893129</v>
      </c>
      <c r="N254" s="849">
        <v>2.83</v>
      </c>
      <c r="O254" s="849">
        <v>27698.07</v>
      </c>
      <c r="P254" s="837">
        <v>1.069165548854041</v>
      </c>
      <c r="Q254" s="850">
        <v>9787.3038869257944</v>
      </c>
    </row>
    <row r="255" spans="1:17" ht="14.4" customHeight="1" x14ac:dyDescent="0.3">
      <c r="A255" s="831" t="s">
        <v>4735</v>
      </c>
      <c r="B255" s="832" t="s">
        <v>4147</v>
      </c>
      <c r="C255" s="832" t="s">
        <v>3363</v>
      </c>
      <c r="D255" s="832" t="s">
        <v>4745</v>
      </c>
      <c r="E255" s="832" t="s">
        <v>4746</v>
      </c>
      <c r="F255" s="849">
        <v>15</v>
      </c>
      <c r="G255" s="849">
        <v>13992.300000000001</v>
      </c>
      <c r="H255" s="849">
        <v>0.63804523038128236</v>
      </c>
      <c r="I255" s="849">
        <v>932.82</v>
      </c>
      <c r="J255" s="849">
        <v>26</v>
      </c>
      <c r="K255" s="849">
        <v>21929.949999999997</v>
      </c>
      <c r="L255" s="849">
        <v>1</v>
      </c>
      <c r="M255" s="849">
        <v>843.45961538461529</v>
      </c>
      <c r="N255" s="849">
        <v>30.5</v>
      </c>
      <c r="O255" s="849">
        <v>25196.15</v>
      </c>
      <c r="P255" s="837">
        <v>1.1489378680753948</v>
      </c>
      <c r="Q255" s="850">
        <v>826.1032786885246</v>
      </c>
    </row>
    <row r="256" spans="1:17" ht="14.4" customHeight="1" x14ac:dyDescent="0.3">
      <c r="A256" s="831" t="s">
        <v>4735</v>
      </c>
      <c r="B256" s="832" t="s">
        <v>4147</v>
      </c>
      <c r="C256" s="832" t="s">
        <v>3363</v>
      </c>
      <c r="D256" s="832" t="s">
        <v>4747</v>
      </c>
      <c r="E256" s="832" t="s">
        <v>4746</v>
      </c>
      <c r="F256" s="849">
        <v>0.5</v>
      </c>
      <c r="G256" s="849">
        <v>843.46</v>
      </c>
      <c r="H256" s="849">
        <v>0.5</v>
      </c>
      <c r="I256" s="849">
        <v>1686.92</v>
      </c>
      <c r="J256" s="849">
        <v>1</v>
      </c>
      <c r="K256" s="849">
        <v>1686.92</v>
      </c>
      <c r="L256" s="849">
        <v>1</v>
      </c>
      <c r="M256" s="849">
        <v>1686.92</v>
      </c>
      <c r="N256" s="849">
        <v>0.5</v>
      </c>
      <c r="O256" s="849">
        <v>843.46</v>
      </c>
      <c r="P256" s="837">
        <v>0.5</v>
      </c>
      <c r="Q256" s="850">
        <v>1686.92</v>
      </c>
    </row>
    <row r="257" spans="1:17" ht="14.4" customHeight="1" x14ac:dyDescent="0.3">
      <c r="A257" s="831" t="s">
        <v>4735</v>
      </c>
      <c r="B257" s="832" t="s">
        <v>4147</v>
      </c>
      <c r="C257" s="832" t="s">
        <v>3363</v>
      </c>
      <c r="D257" s="832" t="s">
        <v>4748</v>
      </c>
      <c r="E257" s="832" t="s">
        <v>4331</v>
      </c>
      <c r="F257" s="849">
        <v>0.2</v>
      </c>
      <c r="G257" s="849">
        <v>909.51</v>
      </c>
      <c r="H257" s="849">
        <v>0.5263093936079718</v>
      </c>
      <c r="I257" s="849">
        <v>4547.5499999999993</v>
      </c>
      <c r="J257" s="849">
        <v>0.38</v>
      </c>
      <c r="K257" s="849">
        <v>1728.09</v>
      </c>
      <c r="L257" s="849">
        <v>1</v>
      </c>
      <c r="M257" s="849">
        <v>4547.6052631578941</v>
      </c>
      <c r="N257" s="849">
        <v>1.0999999999999999</v>
      </c>
      <c r="O257" s="849">
        <v>5002.3599999999997</v>
      </c>
      <c r="P257" s="837">
        <v>2.8947334918898902</v>
      </c>
      <c r="Q257" s="850">
        <v>4547.6000000000004</v>
      </c>
    </row>
    <row r="258" spans="1:17" ht="14.4" customHeight="1" x14ac:dyDescent="0.3">
      <c r="A258" s="831" t="s">
        <v>4735</v>
      </c>
      <c r="B258" s="832" t="s">
        <v>4147</v>
      </c>
      <c r="C258" s="832" t="s">
        <v>3363</v>
      </c>
      <c r="D258" s="832" t="s">
        <v>4330</v>
      </c>
      <c r="E258" s="832" t="s">
        <v>4331</v>
      </c>
      <c r="F258" s="849">
        <v>0.84999999999999987</v>
      </c>
      <c r="G258" s="849">
        <v>7545.2099999999991</v>
      </c>
      <c r="H258" s="849">
        <v>1.5083330834507778</v>
      </c>
      <c r="I258" s="849">
        <v>8876.7176470588238</v>
      </c>
      <c r="J258" s="849">
        <v>0.55000000000000004</v>
      </c>
      <c r="K258" s="849">
        <v>5002.3500000000004</v>
      </c>
      <c r="L258" s="849">
        <v>1</v>
      </c>
      <c r="M258" s="849">
        <v>9095.181818181818</v>
      </c>
      <c r="N258" s="849">
        <v>0.34</v>
      </c>
      <c r="O258" s="849">
        <v>3092.3599999999997</v>
      </c>
      <c r="P258" s="837">
        <v>0.61818145471628327</v>
      </c>
      <c r="Q258" s="850">
        <v>9095.1764705882342</v>
      </c>
    </row>
    <row r="259" spans="1:17" ht="14.4" customHeight="1" x14ac:dyDescent="0.3">
      <c r="A259" s="831" t="s">
        <v>4735</v>
      </c>
      <c r="B259" s="832" t="s">
        <v>4147</v>
      </c>
      <c r="C259" s="832" t="s">
        <v>3363</v>
      </c>
      <c r="D259" s="832" t="s">
        <v>4749</v>
      </c>
      <c r="E259" s="832" t="s">
        <v>4750</v>
      </c>
      <c r="F259" s="849">
        <v>0.1</v>
      </c>
      <c r="G259" s="849">
        <v>194.93</v>
      </c>
      <c r="H259" s="849">
        <v>1</v>
      </c>
      <c r="I259" s="849">
        <v>1949.3</v>
      </c>
      <c r="J259" s="849">
        <v>0.1</v>
      </c>
      <c r="K259" s="849">
        <v>194.93</v>
      </c>
      <c r="L259" s="849">
        <v>1</v>
      </c>
      <c r="M259" s="849">
        <v>1949.3</v>
      </c>
      <c r="N259" s="849"/>
      <c r="O259" s="849"/>
      <c r="P259" s="837"/>
      <c r="Q259" s="850"/>
    </row>
    <row r="260" spans="1:17" ht="14.4" customHeight="1" x14ac:dyDescent="0.3">
      <c r="A260" s="831" t="s">
        <v>4735</v>
      </c>
      <c r="B260" s="832" t="s">
        <v>4147</v>
      </c>
      <c r="C260" s="832" t="s">
        <v>3363</v>
      </c>
      <c r="D260" s="832" t="s">
        <v>4332</v>
      </c>
      <c r="E260" s="832" t="s">
        <v>4331</v>
      </c>
      <c r="F260" s="849">
        <v>14.7</v>
      </c>
      <c r="G260" s="849">
        <v>26216.52</v>
      </c>
      <c r="H260" s="849">
        <v>1.4676445544670851</v>
      </c>
      <c r="I260" s="849">
        <v>1783.4367346938777</v>
      </c>
      <c r="J260" s="849">
        <v>9.82</v>
      </c>
      <c r="K260" s="849">
        <v>17862.990000000002</v>
      </c>
      <c r="L260" s="849">
        <v>1</v>
      </c>
      <c r="M260" s="849">
        <v>1819.0417515274951</v>
      </c>
      <c r="N260" s="849">
        <v>14.300000000000002</v>
      </c>
      <c r="O260" s="849">
        <v>20892.789999999997</v>
      </c>
      <c r="P260" s="837">
        <v>1.1696132618335449</v>
      </c>
      <c r="Q260" s="850">
        <v>1461.0342657342653</v>
      </c>
    </row>
    <row r="261" spans="1:17" ht="14.4" customHeight="1" x14ac:dyDescent="0.3">
      <c r="A261" s="831" t="s">
        <v>4735</v>
      </c>
      <c r="B261" s="832" t="s">
        <v>4147</v>
      </c>
      <c r="C261" s="832" t="s">
        <v>3363</v>
      </c>
      <c r="D261" s="832" t="s">
        <v>4333</v>
      </c>
      <c r="E261" s="832" t="s">
        <v>4334</v>
      </c>
      <c r="F261" s="849">
        <v>0.05</v>
      </c>
      <c r="G261" s="849">
        <v>45.19</v>
      </c>
      <c r="H261" s="849"/>
      <c r="I261" s="849">
        <v>903.8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4735</v>
      </c>
      <c r="B262" s="832" t="s">
        <v>4147</v>
      </c>
      <c r="C262" s="832" t="s">
        <v>3363</v>
      </c>
      <c r="D262" s="832" t="s">
        <v>4751</v>
      </c>
      <c r="E262" s="832" t="s">
        <v>4331</v>
      </c>
      <c r="F262" s="849">
        <v>0.30000000000000004</v>
      </c>
      <c r="G262" s="849">
        <v>9530.08</v>
      </c>
      <c r="H262" s="849">
        <v>0.80601503759398496</v>
      </c>
      <c r="I262" s="849">
        <v>31766.933333333327</v>
      </c>
      <c r="J262" s="849">
        <v>0.34</v>
      </c>
      <c r="K262" s="849">
        <v>11823.7</v>
      </c>
      <c r="L262" s="849">
        <v>1</v>
      </c>
      <c r="M262" s="849">
        <v>34775.588235294119</v>
      </c>
      <c r="N262" s="849">
        <v>0.40000000000000013</v>
      </c>
      <c r="O262" s="849">
        <v>12922.690000000002</v>
      </c>
      <c r="P262" s="837">
        <v>1.0929480619433851</v>
      </c>
      <c r="Q262" s="850">
        <v>32306.724999999995</v>
      </c>
    </row>
    <row r="263" spans="1:17" ht="14.4" customHeight="1" x14ac:dyDescent="0.3">
      <c r="A263" s="831" t="s">
        <v>4735</v>
      </c>
      <c r="B263" s="832" t="s">
        <v>4147</v>
      </c>
      <c r="C263" s="832" t="s">
        <v>3575</v>
      </c>
      <c r="D263" s="832" t="s">
        <v>4752</v>
      </c>
      <c r="E263" s="832" t="s">
        <v>4753</v>
      </c>
      <c r="F263" s="849">
        <v>1</v>
      </c>
      <c r="G263" s="849">
        <v>1447.28</v>
      </c>
      <c r="H263" s="849"/>
      <c r="I263" s="849">
        <v>1447.28</v>
      </c>
      <c r="J263" s="849"/>
      <c r="K263" s="849"/>
      <c r="L263" s="849"/>
      <c r="M263" s="849"/>
      <c r="N263" s="849"/>
      <c r="O263" s="849"/>
      <c r="P263" s="837"/>
      <c r="Q263" s="850"/>
    </row>
    <row r="264" spans="1:17" ht="14.4" customHeight="1" x14ac:dyDescent="0.3">
      <c r="A264" s="831" t="s">
        <v>4735</v>
      </c>
      <c r="B264" s="832" t="s">
        <v>4147</v>
      </c>
      <c r="C264" s="832" t="s">
        <v>3575</v>
      </c>
      <c r="D264" s="832" t="s">
        <v>4754</v>
      </c>
      <c r="E264" s="832" t="s">
        <v>4755</v>
      </c>
      <c r="F264" s="849">
        <v>2</v>
      </c>
      <c r="G264" s="849">
        <v>1944.64</v>
      </c>
      <c r="H264" s="849">
        <v>2</v>
      </c>
      <c r="I264" s="849">
        <v>972.32</v>
      </c>
      <c r="J264" s="849">
        <v>1</v>
      </c>
      <c r="K264" s="849">
        <v>972.32</v>
      </c>
      <c r="L264" s="849">
        <v>1</v>
      </c>
      <c r="M264" s="849">
        <v>972.32</v>
      </c>
      <c r="N264" s="849">
        <v>2</v>
      </c>
      <c r="O264" s="849">
        <v>1944.64</v>
      </c>
      <c r="P264" s="837">
        <v>2</v>
      </c>
      <c r="Q264" s="850">
        <v>972.32</v>
      </c>
    </row>
    <row r="265" spans="1:17" ht="14.4" customHeight="1" x14ac:dyDescent="0.3">
      <c r="A265" s="831" t="s">
        <v>4735</v>
      </c>
      <c r="B265" s="832" t="s">
        <v>4147</v>
      </c>
      <c r="C265" s="832" t="s">
        <v>3575</v>
      </c>
      <c r="D265" s="832" t="s">
        <v>4756</v>
      </c>
      <c r="E265" s="832" t="s">
        <v>4755</v>
      </c>
      <c r="F265" s="849">
        <v>1</v>
      </c>
      <c r="G265" s="849">
        <v>1408.42</v>
      </c>
      <c r="H265" s="849">
        <v>0.5</v>
      </c>
      <c r="I265" s="849">
        <v>1408.42</v>
      </c>
      <c r="J265" s="849">
        <v>2</v>
      </c>
      <c r="K265" s="849">
        <v>2816.84</v>
      </c>
      <c r="L265" s="849">
        <v>1</v>
      </c>
      <c r="M265" s="849">
        <v>1408.42</v>
      </c>
      <c r="N265" s="849">
        <v>2</v>
      </c>
      <c r="O265" s="849">
        <v>2816.84</v>
      </c>
      <c r="P265" s="837">
        <v>1</v>
      </c>
      <c r="Q265" s="850">
        <v>1408.42</v>
      </c>
    </row>
    <row r="266" spans="1:17" ht="14.4" customHeight="1" x14ac:dyDescent="0.3">
      <c r="A266" s="831" t="s">
        <v>4735</v>
      </c>
      <c r="B266" s="832" t="s">
        <v>4147</v>
      </c>
      <c r="C266" s="832" t="s">
        <v>3575</v>
      </c>
      <c r="D266" s="832" t="s">
        <v>4757</v>
      </c>
      <c r="E266" s="832" t="s">
        <v>4755</v>
      </c>
      <c r="F266" s="849">
        <v>2</v>
      </c>
      <c r="G266" s="849">
        <v>3414.62</v>
      </c>
      <c r="H266" s="849">
        <v>2</v>
      </c>
      <c r="I266" s="849">
        <v>1707.31</v>
      </c>
      <c r="J266" s="849">
        <v>1</v>
      </c>
      <c r="K266" s="849">
        <v>1707.31</v>
      </c>
      <c r="L266" s="849">
        <v>1</v>
      </c>
      <c r="M266" s="849">
        <v>1707.31</v>
      </c>
      <c r="N266" s="849">
        <v>1</v>
      </c>
      <c r="O266" s="849">
        <v>1601.95</v>
      </c>
      <c r="P266" s="837">
        <v>0.93828888719681847</v>
      </c>
      <c r="Q266" s="850">
        <v>1601.95</v>
      </c>
    </row>
    <row r="267" spans="1:17" ht="14.4" customHeight="1" x14ac:dyDescent="0.3">
      <c r="A267" s="831" t="s">
        <v>4735</v>
      </c>
      <c r="B267" s="832" t="s">
        <v>4147</v>
      </c>
      <c r="C267" s="832" t="s">
        <v>3575</v>
      </c>
      <c r="D267" s="832" t="s">
        <v>4758</v>
      </c>
      <c r="E267" s="832" t="s">
        <v>4755</v>
      </c>
      <c r="F267" s="849">
        <v>17</v>
      </c>
      <c r="G267" s="849">
        <v>35127.1</v>
      </c>
      <c r="H267" s="849">
        <v>0.99999999999999978</v>
      </c>
      <c r="I267" s="849">
        <v>2066.2999999999997</v>
      </c>
      <c r="J267" s="849">
        <v>17</v>
      </c>
      <c r="K267" s="849">
        <v>35127.100000000006</v>
      </c>
      <c r="L267" s="849">
        <v>1</v>
      </c>
      <c r="M267" s="849">
        <v>2066.3000000000002</v>
      </c>
      <c r="N267" s="849">
        <v>18</v>
      </c>
      <c r="O267" s="849">
        <v>35489.4</v>
      </c>
      <c r="P267" s="837">
        <v>1.0103139741111562</v>
      </c>
      <c r="Q267" s="850">
        <v>1971.6333333333334</v>
      </c>
    </row>
    <row r="268" spans="1:17" ht="14.4" customHeight="1" x14ac:dyDescent="0.3">
      <c r="A268" s="831" t="s">
        <v>4735</v>
      </c>
      <c r="B268" s="832" t="s">
        <v>4147</v>
      </c>
      <c r="C268" s="832" t="s">
        <v>3575</v>
      </c>
      <c r="D268" s="832" t="s">
        <v>4759</v>
      </c>
      <c r="E268" s="832" t="s">
        <v>4760</v>
      </c>
      <c r="F268" s="849"/>
      <c r="G268" s="849"/>
      <c r="H268" s="849"/>
      <c r="I268" s="849"/>
      <c r="J268" s="849">
        <v>1</v>
      </c>
      <c r="K268" s="849">
        <v>1932.09</v>
      </c>
      <c r="L268" s="849">
        <v>1</v>
      </c>
      <c r="M268" s="849">
        <v>1932.09</v>
      </c>
      <c r="N268" s="849"/>
      <c r="O268" s="849"/>
      <c r="P268" s="837"/>
      <c r="Q268" s="850"/>
    </row>
    <row r="269" spans="1:17" ht="14.4" customHeight="1" x14ac:dyDescent="0.3">
      <c r="A269" s="831" t="s">
        <v>4735</v>
      </c>
      <c r="B269" s="832" t="s">
        <v>4147</v>
      </c>
      <c r="C269" s="832" t="s">
        <v>3575</v>
      </c>
      <c r="D269" s="832" t="s">
        <v>4761</v>
      </c>
      <c r="E269" s="832" t="s">
        <v>4762</v>
      </c>
      <c r="F269" s="849">
        <v>21</v>
      </c>
      <c r="G269" s="849">
        <v>21582.959999999999</v>
      </c>
      <c r="H269" s="849">
        <v>1.1052631578947369</v>
      </c>
      <c r="I269" s="849">
        <v>1027.76</v>
      </c>
      <c r="J269" s="849">
        <v>19</v>
      </c>
      <c r="K269" s="849">
        <v>19527.439999999999</v>
      </c>
      <c r="L269" s="849">
        <v>1</v>
      </c>
      <c r="M269" s="849">
        <v>1027.76</v>
      </c>
      <c r="N269" s="849">
        <v>24</v>
      </c>
      <c r="O269" s="849">
        <v>23071.08</v>
      </c>
      <c r="P269" s="837">
        <v>1.1814697676705193</v>
      </c>
      <c r="Q269" s="850">
        <v>961.29500000000007</v>
      </c>
    </row>
    <row r="270" spans="1:17" ht="14.4" customHeight="1" x14ac:dyDescent="0.3">
      <c r="A270" s="831" t="s">
        <v>4735</v>
      </c>
      <c r="B270" s="832" t="s">
        <v>4147</v>
      </c>
      <c r="C270" s="832" t="s">
        <v>3575</v>
      </c>
      <c r="D270" s="832" t="s">
        <v>4763</v>
      </c>
      <c r="E270" s="832" t="s">
        <v>4762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2031.2</v>
      </c>
      <c r="P270" s="837"/>
      <c r="Q270" s="850">
        <v>2031.2</v>
      </c>
    </row>
    <row r="271" spans="1:17" ht="14.4" customHeight="1" x14ac:dyDescent="0.3">
      <c r="A271" s="831" t="s">
        <v>4735</v>
      </c>
      <c r="B271" s="832" t="s">
        <v>4147</v>
      </c>
      <c r="C271" s="832" t="s">
        <v>3575</v>
      </c>
      <c r="D271" s="832" t="s">
        <v>4764</v>
      </c>
      <c r="E271" s="832" t="s">
        <v>4765</v>
      </c>
      <c r="F271" s="849">
        <v>11</v>
      </c>
      <c r="G271" s="849">
        <v>190850</v>
      </c>
      <c r="H271" s="849">
        <v>0.91666666666666663</v>
      </c>
      <c r="I271" s="849">
        <v>17350</v>
      </c>
      <c r="J271" s="849">
        <v>12</v>
      </c>
      <c r="K271" s="849">
        <v>208200</v>
      </c>
      <c r="L271" s="849">
        <v>1</v>
      </c>
      <c r="M271" s="849">
        <v>17350</v>
      </c>
      <c r="N271" s="849">
        <v>16</v>
      </c>
      <c r="O271" s="849">
        <v>257024.44</v>
      </c>
      <c r="P271" s="837">
        <v>1.2345073967339097</v>
      </c>
      <c r="Q271" s="850">
        <v>16064.0275</v>
      </c>
    </row>
    <row r="272" spans="1:17" ht="14.4" customHeight="1" x14ac:dyDescent="0.3">
      <c r="A272" s="831" t="s">
        <v>4735</v>
      </c>
      <c r="B272" s="832" t="s">
        <v>4147</v>
      </c>
      <c r="C272" s="832" t="s">
        <v>3575</v>
      </c>
      <c r="D272" s="832" t="s">
        <v>4766</v>
      </c>
      <c r="E272" s="832" t="s">
        <v>4767</v>
      </c>
      <c r="F272" s="849">
        <v>3</v>
      </c>
      <c r="G272" s="849">
        <v>25609.649999999998</v>
      </c>
      <c r="H272" s="849">
        <v>3</v>
      </c>
      <c r="I272" s="849">
        <v>8536.5499999999993</v>
      </c>
      <c r="J272" s="849">
        <v>1</v>
      </c>
      <c r="K272" s="849">
        <v>8536.5499999999993</v>
      </c>
      <c r="L272" s="849">
        <v>1</v>
      </c>
      <c r="M272" s="849">
        <v>8536.5499999999993</v>
      </c>
      <c r="N272" s="849"/>
      <c r="O272" s="849"/>
      <c r="P272" s="837"/>
      <c r="Q272" s="850"/>
    </row>
    <row r="273" spans="1:17" ht="14.4" customHeight="1" x14ac:dyDescent="0.3">
      <c r="A273" s="831" t="s">
        <v>4735</v>
      </c>
      <c r="B273" s="832" t="s">
        <v>4147</v>
      </c>
      <c r="C273" s="832" t="s">
        <v>3575</v>
      </c>
      <c r="D273" s="832" t="s">
        <v>4768</v>
      </c>
      <c r="E273" s="832" t="s">
        <v>4769</v>
      </c>
      <c r="F273" s="849">
        <v>11</v>
      </c>
      <c r="G273" s="849">
        <v>129492</v>
      </c>
      <c r="H273" s="849">
        <v>0.91666666666666663</v>
      </c>
      <c r="I273" s="849">
        <v>11772</v>
      </c>
      <c r="J273" s="849">
        <v>12</v>
      </c>
      <c r="K273" s="849">
        <v>141264</v>
      </c>
      <c r="L273" s="849">
        <v>1</v>
      </c>
      <c r="M273" s="849">
        <v>11772</v>
      </c>
      <c r="N273" s="849">
        <v>16</v>
      </c>
      <c r="O273" s="849">
        <v>176774.09999999998</v>
      </c>
      <c r="P273" s="837">
        <v>1.2513740231056742</v>
      </c>
      <c r="Q273" s="850">
        <v>11048.381249999999</v>
      </c>
    </row>
    <row r="274" spans="1:17" ht="14.4" customHeight="1" x14ac:dyDescent="0.3">
      <c r="A274" s="831" t="s">
        <v>4735</v>
      </c>
      <c r="B274" s="832" t="s">
        <v>4147</v>
      </c>
      <c r="C274" s="832" t="s">
        <v>3575</v>
      </c>
      <c r="D274" s="832" t="s">
        <v>4770</v>
      </c>
      <c r="E274" s="832" t="s">
        <v>4771</v>
      </c>
      <c r="F274" s="849">
        <v>3</v>
      </c>
      <c r="G274" s="849">
        <v>6709.5</v>
      </c>
      <c r="H274" s="849">
        <v>3</v>
      </c>
      <c r="I274" s="849">
        <v>2236.5</v>
      </c>
      <c r="J274" s="849">
        <v>1</v>
      </c>
      <c r="K274" s="849">
        <v>2236.5</v>
      </c>
      <c r="L274" s="849">
        <v>1</v>
      </c>
      <c r="M274" s="849">
        <v>2236.5</v>
      </c>
      <c r="N274" s="849"/>
      <c r="O274" s="849"/>
      <c r="P274" s="837"/>
      <c r="Q274" s="850"/>
    </row>
    <row r="275" spans="1:17" ht="14.4" customHeight="1" x14ac:dyDescent="0.3">
      <c r="A275" s="831" t="s">
        <v>4735</v>
      </c>
      <c r="B275" s="832" t="s">
        <v>4147</v>
      </c>
      <c r="C275" s="832" t="s">
        <v>3575</v>
      </c>
      <c r="D275" s="832" t="s">
        <v>4772</v>
      </c>
      <c r="E275" s="832" t="s">
        <v>4773</v>
      </c>
      <c r="F275" s="849"/>
      <c r="G275" s="849"/>
      <c r="H275" s="849"/>
      <c r="I275" s="849"/>
      <c r="J275" s="849"/>
      <c r="K275" s="849"/>
      <c r="L275" s="849"/>
      <c r="M275" s="849"/>
      <c r="N275" s="849">
        <v>2</v>
      </c>
      <c r="O275" s="849">
        <v>38393.599999999999</v>
      </c>
      <c r="P275" s="837"/>
      <c r="Q275" s="850">
        <v>19196.8</v>
      </c>
    </row>
    <row r="276" spans="1:17" ht="14.4" customHeight="1" x14ac:dyDescent="0.3">
      <c r="A276" s="831" t="s">
        <v>4735</v>
      </c>
      <c r="B276" s="832" t="s">
        <v>4147</v>
      </c>
      <c r="C276" s="832" t="s">
        <v>3575</v>
      </c>
      <c r="D276" s="832" t="s">
        <v>4774</v>
      </c>
      <c r="E276" s="832" t="s">
        <v>4775</v>
      </c>
      <c r="F276" s="849">
        <v>2</v>
      </c>
      <c r="G276" s="849">
        <v>2247.46</v>
      </c>
      <c r="H276" s="849"/>
      <c r="I276" s="849">
        <v>1123.73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" customHeight="1" x14ac:dyDescent="0.3">
      <c r="A277" s="831" t="s">
        <v>4735</v>
      </c>
      <c r="B277" s="832" t="s">
        <v>4147</v>
      </c>
      <c r="C277" s="832" t="s">
        <v>3575</v>
      </c>
      <c r="D277" s="832" t="s">
        <v>4776</v>
      </c>
      <c r="E277" s="832" t="s">
        <v>4777</v>
      </c>
      <c r="F277" s="849"/>
      <c r="G277" s="849"/>
      <c r="H277" s="849"/>
      <c r="I277" s="849"/>
      <c r="J277" s="849">
        <v>1</v>
      </c>
      <c r="K277" s="849">
        <v>1002.8</v>
      </c>
      <c r="L277" s="849">
        <v>1</v>
      </c>
      <c r="M277" s="849">
        <v>1002.8</v>
      </c>
      <c r="N277" s="849">
        <v>1</v>
      </c>
      <c r="O277" s="849">
        <v>1002.8</v>
      </c>
      <c r="P277" s="837">
        <v>1</v>
      </c>
      <c r="Q277" s="850">
        <v>1002.8</v>
      </c>
    </row>
    <row r="278" spans="1:17" ht="14.4" customHeight="1" x14ac:dyDescent="0.3">
      <c r="A278" s="831" t="s">
        <v>4735</v>
      </c>
      <c r="B278" s="832" t="s">
        <v>4147</v>
      </c>
      <c r="C278" s="832" t="s">
        <v>3575</v>
      </c>
      <c r="D278" s="832" t="s">
        <v>4778</v>
      </c>
      <c r="E278" s="832" t="s">
        <v>4779</v>
      </c>
      <c r="F278" s="849">
        <v>4</v>
      </c>
      <c r="G278" s="849">
        <v>21036.92</v>
      </c>
      <c r="H278" s="849"/>
      <c r="I278" s="849">
        <v>5259.23</v>
      </c>
      <c r="J278" s="849"/>
      <c r="K278" s="849"/>
      <c r="L278" s="849"/>
      <c r="M278" s="849"/>
      <c r="N278" s="849">
        <v>2</v>
      </c>
      <c r="O278" s="849">
        <v>9935.7800000000007</v>
      </c>
      <c r="P278" s="837"/>
      <c r="Q278" s="850">
        <v>4967.8900000000003</v>
      </c>
    </row>
    <row r="279" spans="1:17" ht="14.4" customHeight="1" x14ac:dyDescent="0.3">
      <c r="A279" s="831" t="s">
        <v>4735</v>
      </c>
      <c r="B279" s="832" t="s">
        <v>4147</v>
      </c>
      <c r="C279" s="832" t="s">
        <v>3575</v>
      </c>
      <c r="D279" s="832" t="s">
        <v>4780</v>
      </c>
      <c r="E279" s="832" t="s">
        <v>4781</v>
      </c>
      <c r="F279" s="849">
        <v>16</v>
      </c>
      <c r="G279" s="849">
        <v>13298.560000000001</v>
      </c>
      <c r="H279" s="849">
        <v>0.8421052631578948</v>
      </c>
      <c r="I279" s="849">
        <v>831.16000000000008</v>
      </c>
      <c r="J279" s="849">
        <v>19</v>
      </c>
      <c r="K279" s="849">
        <v>15792.04</v>
      </c>
      <c r="L279" s="849">
        <v>1</v>
      </c>
      <c r="M279" s="849">
        <v>831.16000000000008</v>
      </c>
      <c r="N279" s="849">
        <v>24</v>
      </c>
      <c r="O279" s="849">
        <v>19947.84</v>
      </c>
      <c r="P279" s="837">
        <v>1.263157894736842</v>
      </c>
      <c r="Q279" s="850">
        <v>831.16</v>
      </c>
    </row>
    <row r="280" spans="1:17" ht="14.4" customHeight="1" x14ac:dyDescent="0.3">
      <c r="A280" s="831" t="s">
        <v>4735</v>
      </c>
      <c r="B280" s="832" t="s">
        <v>4147</v>
      </c>
      <c r="C280" s="832" t="s">
        <v>3575</v>
      </c>
      <c r="D280" s="832" t="s">
        <v>4782</v>
      </c>
      <c r="E280" s="832" t="s">
        <v>4781</v>
      </c>
      <c r="F280" s="849">
        <v>1</v>
      </c>
      <c r="G280" s="849">
        <v>888.06</v>
      </c>
      <c r="H280" s="849"/>
      <c r="I280" s="849">
        <v>888.06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4735</v>
      </c>
      <c r="B281" s="832" t="s">
        <v>4147</v>
      </c>
      <c r="C281" s="832" t="s">
        <v>3575</v>
      </c>
      <c r="D281" s="832" t="s">
        <v>4783</v>
      </c>
      <c r="E281" s="832" t="s">
        <v>4784</v>
      </c>
      <c r="F281" s="849">
        <v>14</v>
      </c>
      <c r="G281" s="849">
        <v>308000</v>
      </c>
      <c r="H281" s="849">
        <v>0.3888888888888889</v>
      </c>
      <c r="I281" s="849">
        <v>22000</v>
      </c>
      <c r="J281" s="849">
        <v>36</v>
      </c>
      <c r="K281" s="849">
        <v>792000</v>
      </c>
      <c r="L281" s="849">
        <v>1</v>
      </c>
      <c r="M281" s="849">
        <v>22000</v>
      </c>
      <c r="N281" s="849">
        <v>47</v>
      </c>
      <c r="O281" s="849">
        <v>979716.52000000014</v>
      </c>
      <c r="P281" s="837">
        <v>1.2370158080808082</v>
      </c>
      <c r="Q281" s="850">
        <v>20845.032340425536</v>
      </c>
    </row>
    <row r="282" spans="1:17" ht="14.4" customHeight="1" x14ac:dyDescent="0.3">
      <c r="A282" s="831" t="s">
        <v>4735</v>
      </c>
      <c r="B282" s="832" t="s">
        <v>4147</v>
      </c>
      <c r="C282" s="832" t="s">
        <v>3575</v>
      </c>
      <c r="D282" s="832" t="s">
        <v>4785</v>
      </c>
      <c r="E282" s="832" t="s">
        <v>4786</v>
      </c>
      <c r="F282" s="849">
        <v>3</v>
      </c>
      <c r="G282" s="849">
        <v>120632.73000000001</v>
      </c>
      <c r="H282" s="849"/>
      <c r="I282" s="849">
        <v>40210.910000000003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4735</v>
      </c>
      <c r="B283" s="832" t="s">
        <v>4147</v>
      </c>
      <c r="C283" s="832" t="s">
        <v>3575</v>
      </c>
      <c r="D283" s="832" t="s">
        <v>4787</v>
      </c>
      <c r="E283" s="832" t="s">
        <v>4788</v>
      </c>
      <c r="F283" s="849">
        <v>3</v>
      </c>
      <c r="G283" s="849">
        <v>3438.99</v>
      </c>
      <c r="H283" s="849"/>
      <c r="I283" s="849">
        <v>1146.33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4735</v>
      </c>
      <c r="B284" s="832" t="s">
        <v>4147</v>
      </c>
      <c r="C284" s="832" t="s">
        <v>3575</v>
      </c>
      <c r="D284" s="832" t="s">
        <v>4789</v>
      </c>
      <c r="E284" s="832" t="s">
        <v>4790</v>
      </c>
      <c r="F284" s="849">
        <v>43</v>
      </c>
      <c r="G284" s="849">
        <v>1064250</v>
      </c>
      <c r="H284" s="849">
        <v>1.5357142857142858</v>
      </c>
      <c r="I284" s="849">
        <v>24750</v>
      </c>
      <c r="J284" s="849">
        <v>28</v>
      </c>
      <c r="K284" s="849">
        <v>693000</v>
      </c>
      <c r="L284" s="849">
        <v>1</v>
      </c>
      <c r="M284" s="849">
        <v>24750</v>
      </c>
      <c r="N284" s="849">
        <v>33</v>
      </c>
      <c r="O284" s="849">
        <v>762484</v>
      </c>
      <c r="P284" s="837">
        <v>1.1002655122655123</v>
      </c>
      <c r="Q284" s="850">
        <v>23105.575757575756</v>
      </c>
    </row>
    <row r="285" spans="1:17" ht="14.4" customHeight="1" x14ac:dyDescent="0.3">
      <c r="A285" s="831" t="s">
        <v>4735</v>
      </c>
      <c r="B285" s="832" t="s">
        <v>4147</v>
      </c>
      <c r="C285" s="832" t="s">
        <v>3575</v>
      </c>
      <c r="D285" s="832" t="s">
        <v>4791</v>
      </c>
      <c r="E285" s="832" t="s">
        <v>4792</v>
      </c>
      <c r="F285" s="849">
        <v>3</v>
      </c>
      <c r="G285" s="849">
        <v>1077.3000000000002</v>
      </c>
      <c r="H285" s="849">
        <v>1</v>
      </c>
      <c r="I285" s="849">
        <v>359.10000000000008</v>
      </c>
      <c r="J285" s="849">
        <v>3</v>
      </c>
      <c r="K285" s="849">
        <v>1077.3000000000002</v>
      </c>
      <c r="L285" s="849">
        <v>1</v>
      </c>
      <c r="M285" s="849">
        <v>359.10000000000008</v>
      </c>
      <c r="N285" s="849">
        <v>1</v>
      </c>
      <c r="O285" s="849">
        <v>359.1</v>
      </c>
      <c r="P285" s="837">
        <v>0.33333333333333331</v>
      </c>
      <c r="Q285" s="850">
        <v>359.1</v>
      </c>
    </row>
    <row r="286" spans="1:17" ht="14.4" customHeight="1" x14ac:dyDescent="0.3">
      <c r="A286" s="831" t="s">
        <v>4735</v>
      </c>
      <c r="B286" s="832" t="s">
        <v>4147</v>
      </c>
      <c r="C286" s="832" t="s">
        <v>3575</v>
      </c>
      <c r="D286" s="832" t="s">
        <v>4793</v>
      </c>
      <c r="E286" s="832" t="s">
        <v>4794</v>
      </c>
      <c r="F286" s="849">
        <v>7</v>
      </c>
      <c r="G286" s="849">
        <v>91546</v>
      </c>
      <c r="H286" s="849">
        <v>0.875</v>
      </c>
      <c r="I286" s="849">
        <v>13078</v>
      </c>
      <c r="J286" s="849">
        <v>8</v>
      </c>
      <c r="K286" s="849">
        <v>104624</v>
      </c>
      <c r="L286" s="849">
        <v>1</v>
      </c>
      <c r="M286" s="849">
        <v>13078</v>
      </c>
      <c r="N286" s="849">
        <v>10</v>
      </c>
      <c r="O286" s="849">
        <v>125293.81999999999</v>
      </c>
      <c r="P286" s="837">
        <v>1.1975628918794923</v>
      </c>
      <c r="Q286" s="850">
        <v>12529.382</v>
      </c>
    </row>
    <row r="287" spans="1:17" ht="14.4" customHeight="1" x14ac:dyDescent="0.3">
      <c r="A287" s="831" t="s">
        <v>4735</v>
      </c>
      <c r="B287" s="832" t="s">
        <v>4147</v>
      </c>
      <c r="C287" s="832" t="s">
        <v>3575</v>
      </c>
      <c r="D287" s="832" t="s">
        <v>4795</v>
      </c>
      <c r="E287" s="832" t="s">
        <v>4796</v>
      </c>
      <c r="F287" s="849">
        <v>5</v>
      </c>
      <c r="G287" s="849">
        <v>79935</v>
      </c>
      <c r="H287" s="849"/>
      <c r="I287" s="849">
        <v>15987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4735</v>
      </c>
      <c r="B288" s="832" t="s">
        <v>4147</v>
      </c>
      <c r="C288" s="832" t="s">
        <v>3575</v>
      </c>
      <c r="D288" s="832" t="s">
        <v>4797</v>
      </c>
      <c r="E288" s="832" t="s">
        <v>4798</v>
      </c>
      <c r="F288" s="849">
        <v>8</v>
      </c>
      <c r="G288" s="849">
        <v>279680</v>
      </c>
      <c r="H288" s="849">
        <v>0.88888888888888884</v>
      </c>
      <c r="I288" s="849">
        <v>34960</v>
      </c>
      <c r="J288" s="849">
        <v>9</v>
      </c>
      <c r="K288" s="849">
        <v>314640</v>
      </c>
      <c r="L288" s="849">
        <v>1</v>
      </c>
      <c r="M288" s="849">
        <v>34960</v>
      </c>
      <c r="N288" s="849">
        <v>4</v>
      </c>
      <c r="O288" s="849">
        <v>139840</v>
      </c>
      <c r="P288" s="837">
        <v>0.44444444444444442</v>
      </c>
      <c r="Q288" s="850">
        <v>34960</v>
      </c>
    </row>
    <row r="289" spans="1:17" ht="14.4" customHeight="1" x14ac:dyDescent="0.3">
      <c r="A289" s="831" t="s">
        <v>4735</v>
      </c>
      <c r="B289" s="832" t="s">
        <v>4147</v>
      </c>
      <c r="C289" s="832" t="s">
        <v>3575</v>
      </c>
      <c r="D289" s="832" t="s">
        <v>4799</v>
      </c>
      <c r="E289" s="832" t="s">
        <v>4800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838.48</v>
      </c>
      <c r="P289" s="837"/>
      <c r="Q289" s="850">
        <v>838.48</v>
      </c>
    </row>
    <row r="290" spans="1:17" ht="14.4" customHeight="1" x14ac:dyDescent="0.3">
      <c r="A290" s="831" t="s">
        <v>4735</v>
      </c>
      <c r="B290" s="832" t="s">
        <v>4147</v>
      </c>
      <c r="C290" s="832" t="s">
        <v>3575</v>
      </c>
      <c r="D290" s="832" t="s">
        <v>4801</v>
      </c>
      <c r="E290" s="832" t="s">
        <v>4802</v>
      </c>
      <c r="F290" s="849">
        <v>3</v>
      </c>
      <c r="G290" s="849">
        <v>50495.069999999992</v>
      </c>
      <c r="H290" s="849">
        <v>0.75</v>
      </c>
      <c r="I290" s="849">
        <v>16831.689999999999</v>
      </c>
      <c r="J290" s="849">
        <v>4</v>
      </c>
      <c r="K290" s="849">
        <v>67326.759999999995</v>
      </c>
      <c r="L290" s="849">
        <v>1</v>
      </c>
      <c r="M290" s="849">
        <v>16831.689999999999</v>
      </c>
      <c r="N290" s="849">
        <v>3</v>
      </c>
      <c r="O290" s="849">
        <v>50495.069999999992</v>
      </c>
      <c r="P290" s="837">
        <v>0.75</v>
      </c>
      <c r="Q290" s="850">
        <v>16831.689999999999</v>
      </c>
    </row>
    <row r="291" spans="1:17" ht="14.4" customHeight="1" x14ac:dyDescent="0.3">
      <c r="A291" s="831" t="s">
        <v>4735</v>
      </c>
      <c r="B291" s="832" t="s">
        <v>4147</v>
      </c>
      <c r="C291" s="832" t="s">
        <v>3575</v>
      </c>
      <c r="D291" s="832" t="s">
        <v>4803</v>
      </c>
      <c r="E291" s="832" t="s">
        <v>4804</v>
      </c>
      <c r="F291" s="849">
        <v>20</v>
      </c>
      <c r="G291" s="849">
        <v>131742.6</v>
      </c>
      <c r="H291" s="849">
        <v>1.0526315789473684</v>
      </c>
      <c r="I291" s="849">
        <v>6587.13</v>
      </c>
      <c r="J291" s="849">
        <v>19</v>
      </c>
      <c r="K291" s="849">
        <v>125155.47</v>
      </c>
      <c r="L291" s="849">
        <v>1</v>
      </c>
      <c r="M291" s="849">
        <v>6587.13</v>
      </c>
      <c r="N291" s="849">
        <v>20</v>
      </c>
      <c r="O291" s="849">
        <v>123874.76</v>
      </c>
      <c r="P291" s="837">
        <v>0.98976704733720378</v>
      </c>
      <c r="Q291" s="850">
        <v>6193.7379999999994</v>
      </c>
    </row>
    <row r="292" spans="1:17" ht="14.4" customHeight="1" x14ac:dyDescent="0.3">
      <c r="A292" s="831" t="s">
        <v>4735</v>
      </c>
      <c r="B292" s="832" t="s">
        <v>4147</v>
      </c>
      <c r="C292" s="832" t="s">
        <v>3575</v>
      </c>
      <c r="D292" s="832" t="s">
        <v>4805</v>
      </c>
      <c r="E292" s="832" t="s">
        <v>4806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1726.4</v>
      </c>
      <c r="P292" s="837"/>
      <c r="Q292" s="850">
        <v>1726.4</v>
      </c>
    </row>
    <row r="293" spans="1:17" ht="14.4" customHeight="1" x14ac:dyDescent="0.3">
      <c r="A293" s="831" t="s">
        <v>4735</v>
      </c>
      <c r="B293" s="832" t="s">
        <v>4147</v>
      </c>
      <c r="C293" s="832" t="s">
        <v>3575</v>
      </c>
      <c r="D293" s="832" t="s">
        <v>4807</v>
      </c>
      <c r="E293" s="832" t="s">
        <v>4808</v>
      </c>
      <c r="F293" s="849">
        <v>4</v>
      </c>
      <c r="G293" s="849">
        <v>323745.59999999998</v>
      </c>
      <c r="H293" s="849">
        <v>1.3333333333333333</v>
      </c>
      <c r="I293" s="849">
        <v>80936.399999999994</v>
      </c>
      <c r="J293" s="849">
        <v>3</v>
      </c>
      <c r="K293" s="849">
        <v>242809.19999999998</v>
      </c>
      <c r="L293" s="849">
        <v>1</v>
      </c>
      <c r="M293" s="849">
        <v>80936.399999999994</v>
      </c>
      <c r="N293" s="849">
        <v>2</v>
      </c>
      <c r="O293" s="849">
        <v>161872.79999999999</v>
      </c>
      <c r="P293" s="837">
        <v>0.66666666666666663</v>
      </c>
      <c r="Q293" s="850">
        <v>80936.399999999994</v>
      </c>
    </row>
    <row r="294" spans="1:17" ht="14.4" customHeight="1" x14ac:dyDescent="0.3">
      <c r="A294" s="831" t="s">
        <v>4735</v>
      </c>
      <c r="B294" s="832" t="s">
        <v>4147</v>
      </c>
      <c r="C294" s="832" t="s">
        <v>3575</v>
      </c>
      <c r="D294" s="832" t="s">
        <v>4809</v>
      </c>
      <c r="E294" s="832" t="s">
        <v>4810</v>
      </c>
      <c r="F294" s="849">
        <v>1</v>
      </c>
      <c r="G294" s="849">
        <v>13065.54</v>
      </c>
      <c r="H294" s="849"/>
      <c r="I294" s="849">
        <v>13065.54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" customHeight="1" x14ac:dyDescent="0.3">
      <c r="A295" s="831" t="s">
        <v>4735</v>
      </c>
      <c r="B295" s="832" t="s">
        <v>4147</v>
      </c>
      <c r="C295" s="832" t="s">
        <v>3575</v>
      </c>
      <c r="D295" s="832" t="s">
        <v>4811</v>
      </c>
      <c r="E295" s="832" t="s">
        <v>4812</v>
      </c>
      <c r="F295" s="849">
        <v>21</v>
      </c>
      <c r="G295" s="849">
        <v>91560</v>
      </c>
      <c r="H295" s="849">
        <v>1</v>
      </c>
      <c r="I295" s="849">
        <v>4360</v>
      </c>
      <c r="J295" s="849">
        <v>21</v>
      </c>
      <c r="K295" s="849">
        <v>91560</v>
      </c>
      <c r="L295" s="849">
        <v>1</v>
      </c>
      <c r="M295" s="849">
        <v>4360</v>
      </c>
      <c r="N295" s="849">
        <v>19</v>
      </c>
      <c r="O295" s="849">
        <v>77295.849999999991</v>
      </c>
      <c r="P295" s="837">
        <v>0.84420980777632149</v>
      </c>
      <c r="Q295" s="850">
        <v>4068.2026315789467</v>
      </c>
    </row>
    <row r="296" spans="1:17" ht="14.4" customHeight="1" x14ac:dyDescent="0.3">
      <c r="A296" s="831" t="s">
        <v>4735</v>
      </c>
      <c r="B296" s="832" t="s">
        <v>4147</v>
      </c>
      <c r="C296" s="832" t="s">
        <v>3575</v>
      </c>
      <c r="D296" s="832" t="s">
        <v>4813</v>
      </c>
      <c r="E296" s="832" t="s">
        <v>4814</v>
      </c>
      <c r="F296" s="849"/>
      <c r="G296" s="849"/>
      <c r="H296" s="849"/>
      <c r="I296" s="849"/>
      <c r="J296" s="849">
        <v>1</v>
      </c>
      <c r="K296" s="849">
        <v>19969</v>
      </c>
      <c r="L296" s="849">
        <v>1</v>
      </c>
      <c r="M296" s="849">
        <v>19969</v>
      </c>
      <c r="N296" s="849">
        <v>1</v>
      </c>
      <c r="O296" s="849">
        <v>19969</v>
      </c>
      <c r="P296" s="837">
        <v>1</v>
      </c>
      <c r="Q296" s="850">
        <v>19969</v>
      </c>
    </row>
    <row r="297" spans="1:17" ht="14.4" customHeight="1" x14ac:dyDescent="0.3">
      <c r="A297" s="831" t="s">
        <v>4735</v>
      </c>
      <c r="B297" s="832" t="s">
        <v>4147</v>
      </c>
      <c r="C297" s="832" t="s">
        <v>3575</v>
      </c>
      <c r="D297" s="832" t="s">
        <v>4815</v>
      </c>
      <c r="E297" s="832" t="s">
        <v>4816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3106.5</v>
      </c>
      <c r="P297" s="837"/>
      <c r="Q297" s="850">
        <v>3106.5</v>
      </c>
    </row>
    <row r="298" spans="1:17" ht="14.4" customHeight="1" x14ac:dyDescent="0.3">
      <c r="A298" s="831" t="s">
        <v>4735</v>
      </c>
      <c r="B298" s="832" t="s">
        <v>4147</v>
      </c>
      <c r="C298" s="832" t="s">
        <v>3575</v>
      </c>
      <c r="D298" s="832" t="s">
        <v>4817</v>
      </c>
      <c r="E298" s="832" t="s">
        <v>4818</v>
      </c>
      <c r="F298" s="849">
        <v>2</v>
      </c>
      <c r="G298" s="849">
        <v>761.72</v>
      </c>
      <c r="H298" s="849"/>
      <c r="I298" s="849">
        <v>380.86</v>
      </c>
      <c r="J298" s="849"/>
      <c r="K298" s="849"/>
      <c r="L298" s="849"/>
      <c r="M298" s="849"/>
      <c r="N298" s="849">
        <v>3</v>
      </c>
      <c r="O298" s="849">
        <v>1142.58</v>
      </c>
      <c r="P298" s="837"/>
      <c r="Q298" s="850">
        <v>380.85999999999996</v>
      </c>
    </row>
    <row r="299" spans="1:17" ht="14.4" customHeight="1" x14ac:dyDescent="0.3">
      <c r="A299" s="831" t="s">
        <v>4735</v>
      </c>
      <c r="B299" s="832" t="s">
        <v>4147</v>
      </c>
      <c r="C299" s="832" t="s">
        <v>3575</v>
      </c>
      <c r="D299" s="832" t="s">
        <v>4819</v>
      </c>
      <c r="E299" s="832" t="s">
        <v>4820</v>
      </c>
      <c r="F299" s="849">
        <v>1</v>
      </c>
      <c r="G299" s="849">
        <v>15675</v>
      </c>
      <c r="H299" s="849">
        <v>0.5</v>
      </c>
      <c r="I299" s="849">
        <v>15675</v>
      </c>
      <c r="J299" s="849">
        <v>2</v>
      </c>
      <c r="K299" s="849">
        <v>31350</v>
      </c>
      <c r="L299" s="849">
        <v>1</v>
      </c>
      <c r="M299" s="849">
        <v>15675</v>
      </c>
      <c r="N299" s="849"/>
      <c r="O299" s="849"/>
      <c r="P299" s="837"/>
      <c r="Q299" s="850"/>
    </row>
    <row r="300" spans="1:17" ht="14.4" customHeight="1" x14ac:dyDescent="0.3">
      <c r="A300" s="831" t="s">
        <v>4735</v>
      </c>
      <c r="B300" s="832" t="s">
        <v>4147</v>
      </c>
      <c r="C300" s="832" t="s">
        <v>3575</v>
      </c>
      <c r="D300" s="832" t="s">
        <v>4821</v>
      </c>
      <c r="E300" s="832" t="s">
        <v>4822</v>
      </c>
      <c r="F300" s="849">
        <v>1</v>
      </c>
      <c r="G300" s="849">
        <v>21368</v>
      </c>
      <c r="H300" s="849">
        <v>0.1111111111111111</v>
      </c>
      <c r="I300" s="849">
        <v>21368</v>
      </c>
      <c r="J300" s="849">
        <v>9</v>
      </c>
      <c r="K300" s="849">
        <v>192312</v>
      </c>
      <c r="L300" s="849">
        <v>1</v>
      </c>
      <c r="M300" s="849">
        <v>21368</v>
      </c>
      <c r="N300" s="849">
        <v>5</v>
      </c>
      <c r="O300" s="849">
        <v>100645.44</v>
      </c>
      <c r="P300" s="837">
        <v>0.52334456508174221</v>
      </c>
      <c r="Q300" s="850">
        <v>20129.088</v>
      </c>
    </row>
    <row r="301" spans="1:17" ht="14.4" customHeight="1" x14ac:dyDescent="0.3">
      <c r="A301" s="831" t="s">
        <v>4735</v>
      </c>
      <c r="B301" s="832" t="s">
        <v>4147</v>
      </c>
      <c r="C301" s="832" t="s">
        <v>3575</v>
      </c>
      <c r="D301" s="832" t="s">
        <v>4823</v>
      </c>
      <c r="E301" s="832" t="s">
        <v>4824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11015.5</v>
      </c>
      <c r="P301" s="837"/>
      <c r="Q301" s="850">
        <v>11015.5</v>
      </c>
    </row>
    <row r="302" spans="1:17" ht="14.4" customHeight="1" x14ac:dyDescent="0.3">
      <c r="A302" s="831" t="s">
        <v>4735</v>
      </c>
      <c r="B302" s="832" t="s">
        <v>4147</v>
      </c>
      <c r="C302" s="832" t="s">
        <v>3575</v>
      </c>
      <c r="D302" s="832" t="s">
        <v>4825</v>
      </c>
      <c r="E302" s="832" t="s">
        <v>4826</v>
      </c>
      <c r="F302" s="849">
        <v>3</v>
      </c>
      <c r="G302" s="849">
        <v>90405</v>
      </c>
      <c r="H302" s="849"/>
      <c r="I302" s="849">
        <v>30135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" customHeight="1" x14ac:dyDescent="0.3">
      <c r="A303" s="831" t="s">
        <v>4735</v>
      </c>
      <c r="B303" s="832" t="s">
        <v>4147</v>
      </c>
      <c r="C303" s="832" t="s">
        <v>3575</v>
      </c>
      <c r="D303" s="832" t="s">
        <v>4827</v>
      </c>
      <c r="E303" s="832" t="s">
        <v>4828</v>
      </c>
      <c r="F303" s="849">
        <v>3</v>
      </c>
      <c r="G303" s="849">
        <v>7480.77</v>
      </c>
      <c r="H303" s="849"/>
      <c r="I303" s="849">
        <v>2493.59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4735</v>
      </c>
      <c r="B304" s="832" t="s">
        <v>4147</v>
      </c>
      <c r="C304" s="832" t="s">
        <v>3575</v>
      </c>
      <c r="D304" s="832" t="s">
        <v>4829</v>
      </c>
      <c r="E304" s="832" t="s">
        <v>4767</v>
      </c>
      <c r="F304" s="849">
        <v>3</v>
      </c>
      <c r="G304" s="849">
        <v>25609.649999999998</v>
      </c>
      <c r="H304" s="849"/>
      <c r="I304" s="849">
        <v>8536.5499999999993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" customHeight="1" x14ac:dyDescent="0.3">
      <c r="A305" s="831" t="s">
        <v>4735</v>
      </c>
      <c r="B305" s="832" t="s">
        <v>4147</v>
      </c>
      <c r="C305" s="832" t="s">
        <v>3575</v>
      </c>
      <c r="D305" s="832" t="s">
        <v>4830</v>
      </c>
      <c r="E305" s="832" t="s">
        <v>4831</v>
      </c>
      <c r="F305" s="849"/>
      <c r="G305" s="849"/>
      <c r="H305" s="849"/>
      <c r="I305" s="849"/>
      <c r="J305" s="849">
        <v>1</v>
      </c>
      <c r="K305" s="849">
        <v>33448</v>
      </c>
      <c r="L305" s="849">
        <v>1</v>
      </c>
      <c r="M305" s="849">
        <v>33448</v>
      </c>
      <c r="N305" s="849">
        <v>2</v>
      </c>
      <c r="O305" s="849">
        <v>66896</v>
      </c>
      <c r="P305" s="837">
        <v>2</v>
      </c>
      <c r="Q305" s="850">
        <v>33448</v>
      </c>
    </row>
    <row r="306" spans="1:17" ht="14.4" customHeight="1" x14ac:dyDescent="0.3">
      <c r="A306" s="831" t="s">
        <v>4735</v>
      </c>
      <c r="B306" s="832" t="s">
        <v>4147</v>
      </c>
      <c r="C306" s="832" t="s">
        <v>3575</v>
      </c>
      <c r="D306" s="832" t="s">
        <v>4832</v>
      </c>
      <c r="E306" s="832" t="s">
        <v>4833</v>
      </c>
      <c r="F306" s="849">
        <v>1</v>
      </c>
      <c r="G306" s="849">
        <v>32200</v>
      </c>
      <c r="H306" s="849"/>
      <c r="I306" s="849">
        <v>32200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4735</v>
      </c>
      <c r="B307" s="832" t="s">
        <v>4147</v>
      </c>
      <c r="C307" s="832" t="s">
        <v>3575</v>
      </c>
      <c r="D307" s="832" t="s">
        <v>4834</v>
      </c>
      <c r="E307" s="832" t="s">
        <v>4835</v>
      </c>
      <c r="F307" s="849">
        <v>1</v>
      </c>
      <c r="G307" s="849">
        <v>227409.26</v>
      </c>
      <c r="H307" s="849">
        <v>0.5</v>
      </c>
      <c r="I307" s="849">
        <v>227409.26</v>
      </c>
      <c r="J307" s="849">
        <v>2</v>
      </c>
      <c r="K307" s="849">
        <v>454818.52</v>
      </c>
      <c r="L307" s="849">
        <v>1</v>
      </c>
      <c r="M307" s="849">
        <v>227409.26</v>
      </c>
      <c r="N307" s="849"/>
      <c r="O307" s="849"/>
      <c r="P307" s="837"/>
      <c r="Q307" s="850"/>
    </row>
    <row r="308" spans="1:17" ht="14.4" customHeight="1" x14ac:dyDescent="0.3">
      <c r="A308" s="831" t="s">
        <v>4735</v>
      </c>
      <c r="B308" s="832" t="s">
        <v>4147</v>
      </c>
      <c r="C308" s="832" t="s">
        <v>3575</v>
      </c>
      <c r="D308" s="832" t="s">
        <v>4836</v>
      </c>
      <c r="E308" s="832" t="s">
        <v>4760</v>
      </c>
      <c r="F308" s="849"/>
      <c r="G308" s="849"/>
      <c r="H308" s="849"/>
      <c r="I308" s="849"/>
      <c r="J308" s="849"/>
      <c r="K308" s="849"/>
      <c r="L308" s="849"/>
      <c r="M308" s="849"/>
      <c r="N308" s="849">
        <v>2</v>
      </c>
      <c r="O308" s="849">
        <v>3864.18</v>
      </c>
      <c r="P308" s="837"/>
      <c r="Q308" s="850">
        <v>1932.09</v>
      </c>
    </row>
    <row r="309" spans="1:17" ht="14.4" customHeight="1" x14ac:dyDescent="0.3">
      <c r="A309" s="831" t="s">
        <v>4735</v>
      </c>
      <c r="B309" s="832" t="s">
        <v>4147</v>
      </c>
      <c r="C309" s="832" t="s">
        <v>3575</v>
      </c>
      <c r="D309" s="832" t="s">
        <v>4837</v>
      </c>
      <c r="E309" s="832" t="s">
        <v>4838</v>
      </c>
      <c r="F309" s="849"/>
      <c r="G309" s="849"/>
      <c r="H309" s="849"/>
      <c r="I309" s="849"/>
      <c r="J309" s="849">
        <v>1</v>
      </c>
      <c r="K309" s="849">
        <v>8276.4</v>
      </c>
      <c r="L309" s="849">
        <v>1</v>
      </c>
      <c r="M309" s="849">
        <v>8276.4</v>
      </c>
      <c r="N309" s="849"/>
      <c r="O309" s="849"/>
      <c r="P309" s="837"/>
      <c r="Q309" s="850"/>
    </row>
    <row r="310" spans="1:17" ht="14.4" customHeight="1" x14ac:dyDescent="0.3">
      <c r="A310" s="831" t="s">
        <v>4735</v>
      </c>
      <c r="B310" s="832" t="s">
        <v>4147</v>
      </c>
      <c r="C310" s="832" t="s">
        <v>3575</v>
      </c>
      <c r="D310" s="832" t="s">
        <v>4839</v>
      </c>
      <c r="E310" s="832" t="s">
        <v>4840</v>
      </c>
      <c r="F310" s="849"/>
      <c r="G310" s="849"/>
      <c r="H310" s="849"/>
      <c r="I310" s="849"/>
      <c r="J310" s="849">
        <v>2</v>
      </c>
      <c r="K310" s="849">
        <v>15681.6</v>
      </c>
      <c r="L310" s="849">
        <v>1</v>
      </c>
      <c r="M310" s="849">
        <v>7840.8</v>
      </c>
      <c r="N310" s="849"/>
      <c r="O310" s="849"/>
      <c r="P310" s="837"/>
      <c r="Q310" s="850"/>
    </row>
    <row r="311" spans="1:17" ht="14.4" customHeight="1" x14ac:dyDescent="0.3">
      <c r="A311" s="831" t="s">
        <v>4735</v>
      </c>
      <c r="B311" s="832" t="s">
        <v>4147</v>
      </c>
      <c r="C311" s="832" t="s">
        <v>3575</v>
      </c>
      <c r="D311" s="832" t="s">
        <v>4841</v>
      </c>
      <c r="E311" s="832" t="s">
        <v>4842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1356.6</v>
      </c>
      <c r="P311" s="837"/>
      <c r="Q311" s="850">
        <v>1356.6</v>
      </c>
    </row>
    <row r="312" spans="1:17" ht="14.4" customHeight="1" x14ac:dyDescent="0.3">
      <c r="A312" s="831" t="s">
        <v>4735</v>
      </c>
      <c r="B312" s="832" t="s">
        <v>4147</v>
      </c>
      <c r="C312" s="832" t="s">
        <v>3575</v>
      </c>
      <c r="D312" s="832" t="s">
        <v>4843</v>
      </c>
      <c r="E312" s="832" t="s">
        <v>4844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4066.69</v>
      </c>
      <c r="P312" s="837"/>
      <c r="Q312" s="850">
        <v>4066.69</v>
      </c>
    </row>
    <row r="313" spans="1:17" ht="14.4" customHeight="1" x14ac:dyDescent="0.3">
      <c r="A313" s="831" t="s">
        <v>4735</v>
      </c>
      <c r="B313" s="832" t="s">
        <v>4147</v>
      </c>
      <c r="C313" s="832" t="s">
        <v>3575</v>
      </c>
      <c r="D313" s="832" t="s">
        <v>4845</v>
      </c>
      <c r="E313" s="832" t="s">
        <v>4846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64000</v>
      </c>
      <c r="P313" s="837"/>
      <c r="Q313" s="850">
        <v>64000</v>
      </c>
    </row>
    <row r="314" spans="1:17" ht="14.4" customHeight="1" x14ac:dyDescent="0.3">
      <c r="A314" s="831" t="s">
        <v>4735</v>
      </c>
      <c r="B314" s="832" t="s">
        <v>4147</v>
      </c>
      <c r="C314" s="832" t="s">
        <v>3575</v>
      </c>
      <c r="D314" s="832" t="s">
        <v>4847</v>
      </c>
      <c r="E314" s="832" t="s">
        <v>4848</v>
      </c>
      <c r="F314" s="849"/>
      <c r="G314" s="849"/>
      <c r="H314" s="849"/>
      <c r="I314" s="849"/>
      <c r="J314" s="849">
        <v>2</v>
      </c>
      <c r="K314" s="849">
        <v>29800</v>
      </c>
      <c r="L314" s="849">
        <v>1</v>
      </c>
      <c r="M314" s="849">
        <v>14900</v>
      </c>
      <c r="N314" s="849">
        <v>2</v>
      </c>
      <c r="O314" s="849">
        <v>29800</v>
      </c>
      <c r="P314" s="837">
        <v>1</v>
      </c>
      <c r="Q314" s="850">
        <v>14900</v>
      </c>
    </row>
    <row r="315" spans="1:17" ht="14.4" customHeight="1" x14ac:dyDescent="0.3">
      <c r="A315" s="831" t="s">
        <v>4735</v>
      </c>
      <c r="B315" s="832" t="s">
        <v>4147</v>
      </c>
      <c r="C315" s="832" t="s">
        <v>3575</v>
      </c>
      <c r="D315" s="832" t="s">
        <v>4849</v>
      </c>
      <c r="E315" s="832" t="s">
        <v>4850</v>
      </c>
      <c r="F315" s="849"/>
      <c r="G315" s="849"/>
      <c r="H315" s="849"/>
      <c r="I315" s="849"/>
      <c r="J315" s="849"/>
      <c r="K315" s="849"/>
      <c r="L315" s="849"/>
      <c r="M315" s="849"/>
      <c r="N315" s="849">
        <v>1</v>
      </c>
      <c r="O315" s="849">
        <v>227409.26</v>
      </c>
      <c r="P315" s="837"/>
      <c r="Q315" s="850">
        <v>227409.26</v>
      </c>
    </row>
    <row r="316" spans="1:17" ht="14.4" customHeight="1" x14ac:dyDescent="0.3">
      <c r="A316" s="831" t="s">
        <v>4735</v>
      </c>
      <c r="B316" s="832" t="s">
        <v>4147</v>
      </c>
      <c r="C316" s="832" t="s">
        <v>3379</v>
      </c>
      <c r="D316" s="832" t="s">
        <v>4851</v>
      </c>
      <c r="E316" s="832" t="s">
        <v>4852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214</v>
      </c>
      <c r="P316" s="837"/>
      <c r="Q316" s="850">
        <v>214</v>
      </c>
    </row>
    <row r="317" spans="1:17" ht="14.4" customHeight="1" x14ac:dyDescent="0.3">
      <c r="A317" s="831" t="s">
        <v>4735</v>
      </c>
      <c r="B317" s="832" t="s">
        <v>4147</v>
      </c>
      <c r="C317" s="832" t="s">
        <v>3379</v>
      </c>
      <c r="D317" s="832" t="s">
        <v>4851</v>
      </c>
      <c r="E317" s="832" t="s">
        <v>4853</v>
      </c>
      <c r="F317" s="849">
        <v>1</v>
      </c>
      <c r="G317" s="849">
        <v>213</v>
      </c>
      <c r="H317" s="849"/>
      <c r="I317" s="849">
        <v>213</v>
      </c>
      <c r="J317" s="849"/>
      <c r="K317" s="849"/>
      <c r="L317" s="849"/>
      <c r="M317" s="849"/>
      <c r="N317" s="849"/>
      <c r="O317" s="849"/>
      <c r="P317" s="837"/>
      <c r="Q317" s="850"/>
    </row>
    <row r="318" spans="1:17" ht="14.4" customHeight="1" x14ac:dyDescent="0.3">
      <c r="A318" s="831" t="s">
        <v>4735</v>
      </c>
      <c r="B318" s="832" t="s">
        <v>4147</v>
      </c>
      <c r="C318" s="832" t="s">
        <v>3379</v>
      </c>
      <c r="D318" s="832" t="s">
        <v>4854</v>
      </c>
      <c r="E318" s="832" t="s">
        <v>4855</v>
      </c>
      <c r="F318" s="849">
        <v>9</v>
      </c>
      <c r="G318" s="849">
        <v>1395</v>
      </c>
      <c r="H318" s="849">
        <v>1.2857142857142858</v>
      </c>
      <c r="I318" s="849">
        <v>155</v>
      </c>
      <c r="J318" s="849">
        <v>7</v>
      </c>
      <c r="K318" s="849">
        <v>1085</v>
      </c>
      <c r="L318" s="849">
        <v>1</v>
      </c>
      <c r="M318" s="849">
        <v>155</v>
      </c>
      <c r="N318" s="849">
        <v>8</v>
      </c>
      <c r="O318" s="849">
        <v>1240</v>
      </c>
      <c r="P318" s="837">
        <v>1.1428571428571428</v>
      </c>
      <c r="Q318" s="850">
        <v>155</v>
      </c>
    </row>
    <row r="319" spans="1:17" ht="14.4" customHeight="1" x14ac:dyDescent="0.3">
      <c r="A319" s="831" t="s">
        <v>4735</v>
      </c>
      <c r="B319" s="832" t="s">
        <v>4147</v>
      </c>
      <c r="C319" s="832" t="s">
        <v>3379</v>
      </c>
      <c r="D319" s="832" t="s">
        <v>4854</v>
      </c>
      <c r="E319" s="832" t="s">
        <v>4856</v>
      </c>
      <c r="F319" s="849">
        <v>97</v>
      </c>
      <c r="G319" s="849">
        <v>15035</v>
      </c>
      <c r="H319" s="849">
        <v>0.79508196721311475</v>
      </c>
      <c r="I319" s="849">
        <v>155</v>
      </c>
      <c r="J319" s="849">
        <v>122</v>
      </c>
      <c r="K319" s="849">
        <v>18910</v>
      </c>
      <c r="L319" s="849">
        <v>1</v>
      </c>
      <c r="M319" s="849">
        <v>155</v>
      </c>
      <c r="N319" s="849">
        <v>118</v>
      </c>
      <c r="O319" s="849">
        <v>18290</v>
      </c>
      <c r="P319" s="837">
        <v>0.96721311475409832</v>
      </c>
      <c r="Q319" s="850">
        <v>155</v>
      </c>
    </row>
    <row r="320" spans="1:17" ht="14.4" customHeight="1" x14ac:dyDescent="0.3">
      <c r="A320" s="831" t="s">
        <v>4735</v>
      </c>
      <c r="B320" s="832" t="s">
        <v>4147</v>
      </c>
      <c r="C320" s="832" t="s">
        <v>3379</v>
      </c>
      <c r="D320" s="832" t="s">
        <v>4857</v>
      </c>
      <c r="E320" s="832" t="s">
        <v>4858</v>
      </c>
      <c r="F320" s="849">
        <v>8</v>
      </c>
      <c r="G320" s="849">
        <v>1496</v>
      </c>
      <c r="H320" s="849">
        <v>1</v>
      </c>
      <c r="I320" s="849">
        <v>187</v>
      </c>
      <c r="J320" s="849">
        <v>8</v>
      </c>
      <c r="K320" s="849">
        <v>1496</v>
      </c>
      <c r="L320" s="849">
        <v>1</v>
      </c>
      <c r="M320" s="849">
        <v>187</v>
      </c>
      <c r="N320" s="849">
        <v>11</v>
      </c>
      <c r="O320" s="849">
        <v>2057</v>
      </c>
      <c r="P320" s="837">
        <v>1.375</v>
      </c>
      <c r="Q320" s="850">
        <v>187</v>
      </c>
    </row>
    <row r="321" spans="1:17" ht="14.4" customHeight="1" x14ac:dyDescent="0.3">
      <c r="A321" s="831" t="s">
        <v>4735</v>
      </c>
      <c r="B321" s="832" t="s">
        <v>4147</v>
      </c>
      <c r="C321" s="832" t="s">
        <v>3379</v>
      </c>
      <c r="D321" s="832" t="s">
        <v>4857</v>
      </c>
      <c r="E321" s="832" t="s">
        <v>4859</v>
      </c>
      <c r="F321" s="849">
        <v>257</v>
      </c>
      <c r="G321" s="849">
        <v>48059</v>
      </c>
      <c r="H321" s="849">
        <v>0.88927335640138405</v>
      </c>
      <c r="I321" s="849">
        <v>187</v>
      </c>
      <c r="J321" s="849">
        <v>289</v>
      </c>
      <c r="K321" s="849">
        <v>54043</v>
      </c>
      <c r="L321" s="849">
        <v>1</v>
      </c>
      <c r="M321" s="849">
        <v>187</v>
      </c>
      <c r="N321" s="849">
        <v>303</v>
      </c>
      <c r="O321" s="849">
        <v>56661</v>
      </c>
      <c r="P321" s="837">
        <v>1.0484429065743945</v>
      </c>
      <c r="Q321" s="850">
        <v>187</v>
      </c>
    </row>
    <row r="322" spans="1:17" ht="14.4" customHeight="1" x14ac:dyDescent="0.3">
      <c r="A322" s="831" t="s">
        <v>4735</v>
      </c>
      <c r="B322" s="832" t="s">
        <v>4147</v>
      </c>
      <c r="C322" s="832" t="s">
        <v>3379</v>
      </c>
      <c r="D322" s="832" t="s">
        <v>4860</v>
      </c>
      <c r="E322" s="832" t="s">
        <v>4861</v>
      </c>
      <c r="F322" s="849">
        <v>8</v>
      </c>
      <c r="G322" s="849">
        <v>1024</v>
      </c>
      <c r="H322" s="849">
        <v>1.3333333333333333</v>
      </c>
      <c r="I322" s="849">
        <v>128</v>
      </c>
      <c r="J322" s="849">
        <v>6</v>
      </c>
      <c r="K322" s="849">
        <v>768</v>
      </c>
      <c r="L322" s="849">
        <v>1</v>
      </c>
      <c r="M322" s="849">
        <v>128</v>
      </c>
      <c r="N322" s="849">
        <v>3</v>
      </c>
      <c r="O322" s="849">
        <v>384</v>
      </c>
      <c r="P322" s="837">
        <v>0.5</v>
      </c>
      <c r="Q322" s="850">
        <v>128</v>
      </c>
    </row>
    <row r="323" spans="1:17" ht="14.4" customHeight="1" x14ac:dyDescent="0.3">
      <c r="A323" s="831" t="s">
        <v>4735</v>
      </c>
      <c r="B323" s="832" t="s">
        <v>4147</v>
      </c>
      <c r="C323" s="832" t="s">
        <v>3379</v>
      </c>
      <c r="D323" s="832" t="s">
        <v>4860</v>
      </c>
      <c r="E323" s="832" t="s">
        <v>4862</v>
      </c>
      <c r="F323" s="849">
        <v>2</v>
      </c>
      <c r="G323" s="849">
        <v>256</v>
      </c>
      <c r="H323" s="849">
        <v>0.5</v>
      </c>
      <c r="I323" s="849">
        <v>128</v>
      </c>
      <c r="J323" s="849">
        <v>4</v>
      </c>
      <c r="K323" s="849">
        <v>512</v>
      </c>
      <c r="L323" s="849">
        <v>1</v>
      </c>
      <c r="M323" s="849">
        <v>128</v>
      </c>
      <c r="N323" s="849">
        <v>4</v>
      </c>
      <c r="O323" s="849">
        <v>512</v>
      </c>
      <c r="P323" s="837">
        <v>1</v>
      </c>
      <c r="Q323" s="850">
        <v>128</v>
      </c>
    </row>
    <row r="324" spans="1:17" ht="14.4" customHeight="1" x14ac:dyDescent="0.3">
      <c r="A324" s="831" t="s">
        <v>4735</v>
      </c>
      <c r="B324" s="832" t="s">
        <v>4147</v>
      </c>
      <c r="C324" s="832" t="s">
        <v>3379</v>
      </c>
      <c r="D324" s="832" t="s">
        <v>4863</v>
      </c>
      <c r="E324" s="832" t="s">
        <v>4864</v>
      </c>
      <c r="F324" s="849">
        <v>40</v>
      </c>
      <c r="G324" s="849">
        <v>8920</v>
      </c>
      <c r="H324" s="849">
        <v>2</v>
      </c>
      <c r="I324" s="849">
        <v>223</v>
      </c>
      <c r="J324" s="849">
        <v>20</v>
      </c>
      <c r="K324" s="849">
        <v>4460</v>
      </c>
      <c r="L324" s="849">
        <v>1</v>
      </c>
      <c r="M324" s="849">
        <v>223</v>
      </c>
      <c r="N324" s="849">
        <v>32</v>
      </c>
      <c r="O324" s="849">
        <v>7168</v>
      </c>
      <c r="P324" s="837">
        <v>1.6071748878923766</v>
      </c>
      <c r="Q324" s="850">
        <v>224</v>
      </c>
    </row>
    <row r="325" spans="1:17" ht="14.4" customHeight="1" x14ac:dyDescent="0.3">
      <c r="A325" s="831" t="s">
        <v>4735</v>
      </c>
      <c r="B325" s="832" t="s">
        <v>4147</v>
      </c>
      <c r="C325" s="832" t="s">
        <v>3379</v>
      </c>
      <c r="D325" s="832" t="s">
        <v>4863</v>
      </c>
      <c r="E325" s="832" t="s">
        <v>4865</v>
      </c>
      <c r="F325" s="849">
        <v>4</v>
      </c>
      <c r="G325" s="849">
        <v>892</v>
      </c>
      <c r="H325" s="849">
        <v>0.30769230769230771</v>
      </c>
      <c r="I325" s="849">
        <v>223</v>
      </c>
      <c r="J325" s="849">
        <v>13</v>
      </c>
      <c r="K325" s="849">
        <v>2899</v>
      </c>
      <c r="L325" s="849">
        <v>1</v>
      </c>
      <c r="M325" s="849">
        <v>223</v>
      </c>
      <c r="N325" s="849">
        <v>9</v>
      </c>
      <c r="O325" s="849">
        <v>2016</v>
      </c>
      <c r="P325" s="837">
        <v>0.69541221110727836</v>
      </c>
      <c r="Q325" s="850">
        <v>224</v>
      </c>
    </row>
    <row r="326" spans="1:17" ht="14.4" customHeight="1" x14ac:dyDescent="0.3">
      <c r="A326" s="831" t="s">
        <v>4735</v>
      </c>
      <c r="B326" s="832" t="s">
        <v>4147</v>
      </c>
      <c r="C326" s="832" t="s">
        <v>3379</v>
      </c>
      <c r="D326" s="832" t="s">
        <v>4866</v>
      </c>
      <c r="E326" s="832" t="s">
        <v>4867</v>
      </c>
      <c r="F326" s="849">
        <v>1</v>
      </c>
      <c r="G326" s="849">
        <v>223</v>
      </c>
      <c r="H326" s="849"/>
      <c r="I326" s="849">
        <v>223</v>
      </c>
      <c r="J326" s="849"/>
      <c r="K326" s="849"/>
      <c r="L326" s="849"/>
      <c r="M326" s="849"/>
      <c r="N326" s="849">
        <v>1</v>
      </c>
      <c r="O326" s="849">
        <v>224</v>
      </c>
      <c r="P326" s="837"/>
      <c r="Q326" s="850">
        <v>224</v>
      </c>
    </row>
    <row r="327" spans="1:17" ht="14.4" customHeight="1" x14ac:dyDescent="0.3">
      <c r="A327" s="831" t="s">
        <v>4735</v>
      </c>
      <c r="B327" s="832" t="s">
        <v>4147</v>
      </c>
      <c r="C327" s="832" t="s">
        <v>3379</v>
      </c>
      <c r="D327" s="832" t="s">
        <v>4866</v>
      </c>
      <c r="E327" s="832" t="s">
        <v>4868</v>
      </c>
      <c r="F327" s="849">
        <v>2</v>
      </c>
      <c r="G327" s="849">
        <v>446</v>
      </c>
      <c r="H327" s="849">
        <v>0.66666666666666663</v>
      </c>
      <c r="I327" s="849">
        <v>223</v>
      </c>
      <c r="J327" s="849">
        <v>3</v>
      </c>
      <c r="K327" s="849">
        <v>669</v>
      </c>
      <c r="L327" s="849">
        <v>1</v>
      </c>
      <c r="M327" s="849">
        <v>223</v>
      </c>
      <c r="N327" s="849">
        <v>2</v>
      </c>
      <c r="O327" s="849">
        <v>448</v>
      </c>
      <c r="P327" s="837">
        <v>0.66965620328849029</v>
      </c>
      <c r="Q327" s="850">
        <v>224</v>
      </c>
    </row>
    <row r="328" spans="1:17" ht="14.4" customHeight="1" x14ac:dyDescent="0.3">
      <c r="A328" s="831" t="s">
        <v>4735</v>
      </c>
      <c r="B328" s="832" t="s">
        <v>4147</v>
      </c>
      <c r="C328" s="832" t="s">
        <v>3379</v>
      </c>
      <c r="D328" s="832" t="s">
        <v>4869</v>
      </c>
      <c r="E328" s="832" t="s">
        <v>4870</v>
      </c>
      <c r="F328" s="849">
        <v>3</v>
      </c>
      <c r="G328" s="849">
        <v>675</v>
      </c>
      <c r="H328" s="849">
        <v>1</v>
      </c>
      <c r="I328" s="849">
        <v>225</v>
      </c>
      <c r="J328" s="849">
        <v>3</v>
      </c>
      <c r="K328" s="849">
        <v>675</v>
      </c>
      <c r="L328" s="849">
        <v>1</v>
      </c>
      <c r="M328" s="849">
        <v>225</v>
      </c>
      <c r="N328" s="849">
        <v>1</v>
      </c>
      <c r="O328" s="849">
        <v>226</v>
      </c>
      <c r="P328" s="837">
        <v>0.33481481481481479</v>
      </c>
      <c r="Q328" s="850">
        <v>226</v>
      </c>
    </row>
    <row r="329" spans="1:17" ht="14.4" customHeight="1" x14ac:dyDescent="0.3">
      <c r="A329" s="831" t="s">
        <v>4735</v>
      </c>
      <c r="B329" s="832" t="s">
        <v>4147</v>
      </c>
      <c r="C329" s="832" t="s">
        <v>3379</v>
      </c>
      <c r="D329" s="832" t="s">
        <v>4869</v>
      </c>
      <c r="E329" s="832" t="s">
        <v>4871</v>
      </c>
      <c r="F329" s="849">
        <v>22</v>
      </c>
      <c r="G329" s="849">
        <v>4950</v>
      </c>
      <c r="H329" s="849">
        <v>1.8333333333333333</v>
      </c>
      <c r="I329" s="849">
        <v>225</v>
      </c>
      <c r="J329" s="849">
        <v>12</v>
      </c>
      <c r="K329" s="849">
        <v>2700</v>
      </c>
      <c r="L329" s="849">
        <v>1</v>
      </c>
      <c r="M329" s="849">
        <v>225</v>
      </c>
      <c r="N329" s="849">
        <v>9</v>
      </c>
      <c r="O329" s="849">
        <v>2034</v>
      </c>
      <c r="P329" s="837">
        <v>0.7533333333333333</v>
      </c>
      <c r="Q329" s="850">
        <v>226</v>
      </c>
    </row>
    <row r="330" spans="1:17" ht="14.4" customHeight="1" x14ac:dyDescent="0.3">
      <c r="A330" s="831" t="s">
        <v>4735</v>
      </c>
      <c r="B330" s="832" t="s">
        <v>4147</v>
      </c>
      <c r="C330" s="832" t="s">
        <v>3379</v>
      </c>
      <c r="D330" s="832" t="s">
        <v>4872</v>
      </c>
      <c r="E330" s="832" t="s">
        <v>4873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350</v>
      </c>
      <c r="P330" s="837"/>
      <c r="Q330" s="850">
        <v>350</v>
      </c>
    </row>
    <row r="331" spans="1:17" ht="14.4" customHeight="1" x14ac:dyDescent="0.3">
      <c r="A331" s="831" t="s">
        <v>4735</v>
      </c>
      <c r="B331" s="832" t="s">
        <v>4147</v>
      </c>
      <c r="C331" s="832" t="s">
        <v>3379</v>
      </c>
      <c r="D331" s="832" t="s">
        <v>4874</v>
      </c>
      <c r="E331" s="832" t="s">
        <v>4875</v>
      </c>
      <c r="F331" s="849"/>
      <c r="G331" s="849"/>
      <c r="H331" s="849"/>
      <c r="I331" s="849"/>
      <c r="J331" s="849">
        <v>1</v>
      </c>
      <c r="K331" s="849">
        <v>4164</v>
      </c>
      <c r="L331" s="849">
        <v>1</v>
      </c>
      <c r="M331" s="849">
        <v>4164</v>
      </c>
      <c r="N331" s="849"/>
      <c r="O331" s="849"/>
      <c r="P331" s="837"/>
      <c r="Q331" s="850"/>
    </row>
    <row r="332" spans="1:17" ht="14.4" customHeight="1" x14ac:dyDescent="0.3">
      <c r="A332" s="831" t="s">
        <v>4735</v>
      </c>
      <c r="B332" s="832" t="s">
        <v>4147</v>
      </c>
      <c r="C332" s="832" t="s">
        <v>3379</v>
      </c>
      <c r="D332" s="832" t="s">
        <v>4874</v>
      </c>
      <c r="E332" s="832" t="s">
        <v>4876</v>
      </c>
      <c r="F332" s="849">
        <v>20</v>
      </c>
      <c r="G332" s="849">
        <v>83280</v>
      </c>
      <c r="H332" s="849">
        <v>1.25</v>
      </c>
      <c r="I332" s="849">
        <v>4164</v>
      </c>
      <c r="J332" s="849">
        <v>16</v>
      </c>
      <c r="K332" s="849">
        <v>66624</v>
      </c>
      <c r="L332" s="849">
        <v>1</v>
      </c>
      <c r="M332" s="849">
        <v>4164</v>
      </c>
      <c r="N332" s="849">
        <v>17</v>
      </c>
      <c r="O332" s="849">
        <v>70822</v>
      </c>
      <c r="P332" s="837">
        <v>1.0630103266090298</v>
      </c>
      <c r="Q332" s="850">
        <v>4166</v>
      </c>
    </row>
    <row r="333" spans="1:17" ht="14.4" customHeight="1" x14ac:dyDescent="0.3">
      <c r="A333" s="831" t="s">
        <v>4735</v>
      </c>
      <c r="B333" s="832" t="s">
        <v>4147</v>
      </c>
      <c r="C333" s="832" t="s">
        <v>3379</v>
      </c>
      <c r="D333" s="832" t="s">
        <v>4877</v>
      </c>
      <c r="E333" s="832" t="s">
        <v>4878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15265</v>
      </c>
      <c r="P333" s="837"/>
      <c r="Q333" s="850">
        <v>15265</v>
      </c>
    </row>
    <row r="334" spans="1:17" ht="14.4" customHeight="1" x14ac:dyDescent="0.3">
      <c r="A334" s="831" t="s">
        <v>4735</v>
      </c>
      <c r="B334" s="832" t="s">
        <v>4147</v>
      </c>
      <c r="C334" s="832" t="s">
        <v>3379</v>
      </c>
      <c r="D334" s="832" t="s">
        <v>4879</v>
      </c>
      <c r="E334" s="832" t="s">
        <v>4880</v>
      </c>
      <c r="F334" s="849">
        <v>47</v>
      </c>
      <c r="G334" s="849">
        <v>181420</v>
      </c>
      <c r="H334" s="849">
        <v>1.0681818181818181</v>
      </c>
      <c r="I334" s="849">
        <v>3860</v>
      </c>
      <c r="J334" s="849">
        <v>44</v>
      </c>
      <c r="K334" s="849">
        <v>169840</v>
      </c>
      <c r="L334" s="849">
        <v>1</v>
      </c>
      <c r="M334" s="849">
        <v>3860</v>
      </c>
      <c r="N334" s="849">
        <v>49</v>
      </c>
      <c r="O334" s="849">
        <v>189238</v>
      </c>
      <c r="P334" s="837">
        <v>1.1142133772962788</v>
      </c>
      <c r="Q334" s="850">
        <v>3862</v>
      </c>
    </row>
    <row r="335" spans="1:17" ht="14.4" customHeight="1" x14ac:dyDescent="0.3">
      <c r="A335" s="831" t="s">
        <v>4735</v>
      </c>
      <c r="B335" s="832" t="s">
        <v>4147</v>
      </c>
      <c r="C335" s="832" t="s">
        <v>3379</v>
      </c>
      <c r="D335" s="832" t="s">
        <v>4881</v>
      </c>
      <c r="E335" s="832" t="s">
        <v>4882</v>
      </c>
      <c r="F335" s="849">
        <v>6</v>
      </c>
      <c r="G335" s="849">
        <v>47550</v>
      </c>
      <c r="H335" s="849">
        <v>5.9992429977289934</v>
      </c>
      <c r="I335" s="849">
        <v>7925</v>
      </c>
      <c r="J335" s="849">
        <v>1</v>
      </c>
      <c r="K335" s="849">
        <v>7926</v>
      </c>
      <c r="L335" s="849">
        <v>1</v>
      </c>
      <c r="M335" s="849">
        <v>7926</v>
      </c>
      <c r="N335" s="849">
        <v>2</v>
      </c>
      <c r="O335" s="849">
        <v>15856</v>
      </c>
      <c r="P335" s="837">
        <v>2.0005046681806711</v>
      </c>
      <c r="Q335" s="850">
        <v>7928</v>
      </c>
    </row>
    <row r="336" spans="1:17" ht="14.4" customHeight="1" x14ac:dyDescent="0.3">
      <c r="A336" s="831" t="s">
        <v>4735</v>
      </c>
      <c r="B336" s="832" t="s">
        <v>4147</v>
      </c>
      <c r="C336" s="832" t="s">
        <v>3379</v>
      </c>
      <c r="D336" s="832" t="s">
        <v>4883</v>
      </c>
      <c r="E336" s="832" t="s">
        <v>4884</v>
      </c>
      <c r="F336" s="849"/>
      <c r="G336" s="849"/>
      <c r="H336" s="849"/>
      <c r="I336" s="849"/>
      <c r="J336" s="849"/>
      <c r="K336" s="849"/>
      <c r="L336" s="849"/>
      <c r="M336" s="849"/>
      <c r="N336" s="849">
        <v>1</v>
      </c>
      <c r="O336" s="849">
        <v>1055</v>
      </c>
      <c r="P336" s="837"/>
      <c r="Q336" s="850">
        <v>1055</v>
      </c>
    </row>
    <row r="337" spans="1:17" ht="14.4" customHeight="1" x14ac:dyDescent="0.3">
      <c r="A337" s="831" t="s">
        <v>4735</v>
      </c>
      <c r="B337" s="832" t="s">
        <v>4147</v>
      </c>
      <c r="C337" s="832" t="s">
        <v>3379</v>
      </c>
      <c r="D337" s="832" t="s">
        <v>4885</v>
      </c>
      <c r="E337" s="832" t="s">
        <v>4886</v>
      </c>
      <c r="F337" s="849">
        <v>2</v>
      </c>
      <c r="G337" s="849">
        <v>2586</v>
      </c>
      <c r="H337" s="849">
        <v>0.24980680061823801</v>
      </c>
      <c r="I337" s="849">
        <v>1293</v>
      </c>
      <c r="J337" s="849">
        <v>8</v>
      </c>
      <c r="K337" s="849">
        <v>10352</v>
      </c>
      <c r="L337" s="849">
        <v>1</v>
      </c>
      <c r="M337" s="849">
        <v>1294</v>
      </c>
      <c r="N337" s="849">
        <v>2</v>
      </c>
      <c r="O337" s="849">
        <v>2588</v>
      </c>
      <c r="P337" s="837">
        <v>0.25</v>
      </c>
      <c r="Q337" s="850">
        <v>1294</v>
      </c>
    </row>
    <row r="338" spans="1:17" ht="14.4" customHeight="1" x14ac:dyDescent="0.3">
      <c r="A338" s="831" t="s">
        <v>4735</v>
      </c>
      <c r="B338" s="832" t="s">
        <v>4147</v>
      </c>
      <c r="C338" s="832" t="s">
        <v>3379</v>
      </c>
      <c r="D338" s="832" t="s">
        <v>4887</v>
      </c>
      <c r="E338" s="832" t="s">
        <v>4888</v>
      </c>
      <c r="F338" s="849">
        <v>2</v>
      </c>
      <c r="G338" s="849">
        <v>2354</v>
      </c>
      <c r="H338" s="849">
        <v>1.9983022071307301</v>
      </c>
      <c r="I338" s="849">
        <v>1177</v>
      </c>
      <c r="J338" s="849">
        <v>1</v>
      </c>
      <c r="K338" s="849">
        <v>1178</v>
      </c>
      <c r="L338" s="849">
        <v>1</v>
      </c>
      <c r="M338" s="849">
        <v>1178</v>
      </c>
      <c r="N338" s="849"/>
      <c r="O338" s="849"/>
      <c r="P338" s="837"/>
      <c r="Q338" s="850"/>
    </row>
    <row r="339" spans="1:17" ht="14.4" customHeight="1" x14ac:dyDescent="0.3">
      <c r="A339" s="831" t="s">
        <v>4735</v>
      </c>
      <c r="B339" s="832" t="s">
        <v>4147</v>
      </c>
      <c r="C339" s="832" t="s">
        <v>3379</v>
      </c>
      <c r="D339" s="832" t="s">
        <v>4889</v>
      </c>
      <c r="E339" s="832" t="s">
        <v>4890</v>
      </c>
      <c r="F339" s="849">
        <v>157</v>
      </c>
      <c r="G339" s="849">
        <v>809649</v>
      </c>
      <c r="H339" s="849">
        <v>0.92352941176470593</v>
      </c>
      <c r="I339" s="849">
        <v>5157</v>
      </c>
      <c r="J339" s="849">
        <v>170</v>
      </c>
      <c r="K339" s="849">
        <v>876690</v>
      </c>
      <c r="L339" s="849">
        <v>1</v>
      </c>
      <c r="M339" s="849">
        <v>5157</v>
      </c>
      <c r="N339" s="849">
        <v>197</v>
      </c>
      <c r="O339" s="849">
        <v>1016126</v>
      </c>
      <c r="P339" s="837">
        <v>1.1590482382598182</v>
      </c>
      <c r="Q339" s="850">
        <v>5158</v>
      </c>
    </row>
    <row r="340" spans="1:17" ht="14.4" customHeight="1" x14ac:dyDescent="0.3">
      <c r="A340" s="831" t="s">
        <v>4735</v>
      </c>
      <c r="B340" s="832" t="s">
        <v>4147</v>
      </c>
      <c r="C340" s="832" t="s">
        <v>3379</v>
      </c>
      <c r="D340" s="832" t="s">
        <v>4891</v>
      </c>
      <c r="E340" s="832" t="s">
        <v>4892</v>
      </c>
      <c r="F340" s="849">
        <v>1</v>
      </c>
      <c r="G340" s="849">
        <v>5620</v>
      </c>
      <c r="H340" s="849">
        <v>1</v>
      </c>
      <c r="I340" s="849">
        <v>5620</v>
      </c>
      <c r="J340" s="849">
        <v>1</v>
      </c>
      <c r="K340" s="849">
        <v>5620</v>
      </c>
      <c r="L340" s="849">
        <v>1</v>
      </c>
      <c r="M340" s="849">
        <v>5620</v>
      </c>
      <c r="N340" s="849">
        <v>3</v>
      </c>
      <c r="O340" s="849">
        <v>16863</v>
      </c>
      <c r="P340" s="837">
        <v>3.0005338078291817</v>
      </c>
      <c r="Q340" s="850">
        <v>5621</v>
      </c>
    </row>
    <row r="341" spans="1:17" ht="14.4" customHeight="1" x14ac:dyDescent="0.3">
      <c r="A341" s="831" t="s">
        <v>4735</v>
      </c>
      <c r="B341" s="832" t="s">
        <v>4147</v>
      </c>
      <c r="C341" s="832" t="s">
        <v>3379</v>
      </c>
      <c r="D341" s="832" t="s">
        <v>4891</v>
      </c>
      <c r="E341" s="832" t="s">
        <v>4893</v>
      </c>
      <c r="F341" s="849"/>
      <c r="G341" s="849"/>
      <c r="H341" s="849"/>
      <c r="I341" s="849"/>
      <c r="J341" s="849">
        <v>4</v>
      </c>
      <c r="K341" s="849">
        <v>22480</v>
      </c>
      <c r="L341" s="849">
        <v>1</v>
      </c>
      <c r="M341" s="849">
        <v>5620</v>
      </c>
      <c r="N341" s="849">
        <v>1</v>
      </c>
      <c r="O341" s="849">
        <v>5621</v>
      </c>
      <c r="P341" s="837">
        <v>0.25004448398576512</v>
      </c>
      <c r="Q341" s="850">
        <v>5621</v>
      </c>
    </row>
    <row r="342" spans="1:17" ht="14.4" customHeight="1" x14ac:dyDescent="0.3">
      <c r="A342" s="831" t="s">
        <v>4735</v>
      </c>
      <c r="B342" s="832" t="s">
        <v>4147</v>
      </c>
      <c r="C342" s="832" t="s">
        <v>3379</v>
      </c>
      <c r="D342" s="832" t="s">
        <v>4148</v>
      </c>
      <c r="E342" s="832" t="s">
        <v>4149</v>
      </c>
      <c r="F342" s="849"/>
      <c r="G342" s="849"/>
      <c r="H342" s="849"/>
      <c r="I342" s="849"/>
      <c r="J342" s="849">
        <v>1</v>
      </c>
      <c r="K342" s="849">
        <v>801</v>
      </c>
      <c r="L342" s="849">
        <v>1</v>
      </c>
      <c r="M342" s="849">
        <v>801</v>
      </c>
      <c r="N342" s="849">
        <v>2</v>
      </c>
      <c r="O342" s="849">
        <v>1604</v>
      </c>
      <c r="P342" s="837">
        <v>2.0024968789013733</v>
      </c>
      <c r="Q342" s="850">
        <v>802</v>
      </c>
    </row>
    <row r="343" spans="1:17" ht="14.4" customHeight="1" x14ac:dyDescent="0.3">
      <c r="A343" s="831" t="s">
        <v>4735</v>
      </c>
      <c r="B343" s="832" t="s">
        <v>4147</v>
      </c>
      <c r="C343" s="832" t="s">
        <v>3379</v>
      </c>
      <c r="D343" s="832" t="s">
        <v>4894</v>
      </c>
      <c r="E343" s="832" t="s">
        <v>4895</v>
      </c>
      <c r="F343" s="849">
        <v>230</v>
      </c>
      <c r="G343" s="849">
        <v>40710</v>
      </c>
      <c r="H343" s="849">
        <v>1.0502283105022832</v>
      </c>
      <c r="I343" s="849">
        <v>177</v>
      </c>
      <c r="J343" s="849">
        <v>219</v>
      </c>
      <c r="K343" s="849">
        <v>38763</v>
      </c>
      <c r="L343" s="849">
        <v>1</v>
      </c>
      <c r="M343" s="849">
        <v>177</v>
      </c>
      <c r="N343" s="849">
        <v>183</v>
      </c>
      <c r="O343" s="849">
        <v>32574</v>
      </c>
      <c r="P343" s="837">
        <v>0.84033743518303539</v>
      </c>
      <c r="Q343" s="850">
        <v>178</v>
      </c>
    </row>
    <row r="344" spans="1:17" ht="14.4" customHeight="1" x14ac:dyDescent="0.3">
      <c r="A344" s="831" t="s">
        <v>4735</v>
      </c>
      <c r="B344" s="832" t="s">
        <v>4147</v>
      </c>
      <c r="C344" s="832" t="s">
        <v>3379</v>
      </c>
      <c r="D344" s="832" t="s">
        <v>4894</v>
      </c>
      <c r="E344" s="832" t="s">
        <v>4896</v>
      </c>
      <c r="F344" s="849">
        <v>1</v>
      </c>
      <c r="G344" s="849">
        <v>177</v>
      </c>
      <c r="H344" s="849">
        <v>8.3333333333333329E-2</v>
      </c>
      <c r="I344" s="849">
        <v>177</v>
      </c>
      <c r="J344" s="849">
        <v>12</v>
      </c>
      <c r="K344" s="849">
        <v>2124</v>
      </c>
      <c r="L344" s="849">
        <v>1</v>
      </c>
      <c r="M344" s="849">
        <v>177</v>
      </c>
      <c r="N344" s="849">
        <v>23</v>
      </c>
      <c r="O344" s="849">
        <v>4094</v>
      </c>
      <c r="P344" s="837">
        <v>1.9274952919020716</v>
      </c>
      <c r="Q344" s="850">
        <v>178</v>
      </c>
    </row>
    <row r="345" spans="1:17" ht="14.4" customHeight="1" x14ac:dyDescent="0.3">
      <c r="A345" s="831" t="s">
        <v>4735</v>
      </c>
      <c r="B345" s="832" t="s">
        <v>4147</v>
      </c>
      <c r="C345" s="832" t="s">
        <v>3379</v>
      </c>
      <c r="D345" s="832" t="s">
        <v>4897</v>
      </c>
      <c r="E345" s="832" t="s">
        <v>4898</v>
      </c>
      <c r="F345" s="849">
        <v>352</v>
      </c>
      <c r="G345" s="849">
        <v>720896</v>
      </c>
      <c r="H345" s="849">
        <v>1.3079115571835749</v>
      </c>
      <c r="I345" s="849">
        <v>2048</v>
      </c>
      <c r="J345" s="849">
        <v>269</v>
      </c>
      <c r="K345" s="849">
        <v>551181</v>
      </c>
      <c r="L345" s="849">
        <v>1</v>
      </c>
      <c r="M345" s="849">
        <v>2049</v>
      </c>
      <c r="N345" s="849">
        <v>345</v>
      </c>
      <c r="O345" s="849">
        <v>707250</v>
      </c>
      <c r="P345" s="837">
        <v>1.2831538097285646</v>
      </c>
      <c r="Q345" s="850">
        <v>2050</v>
      </c>
    </row>
    <row r="346" spans="1:17" ht="14.4" customHeight="1" x14ac:dyDescent="0.3">
      <c r="A346" s="831" t="s">
        <v>4735</v>
      </c>
      <c r="B346" s="832" t="s">
        <v>4147</v>
      </c>
      <c r="C346" s="832" t="s">
        <v>3379</v>
      </c>
      <c r="D346" s="832" t="s">
        <v>4899</v>
      </c>
      <c r="E346" s="832" t="s">
        <v>4900</v>
      </c>
      <c r="F346" s="849">
        <v>5</v>
      </c>
      <c r="G346" s="849">
        <v>13680</v>
      </c>
      <c r="H346" s="849">
        <v>4.9981731823164051</v>
      </c>
      <c r="I346" s="849">
        <v>2736</v>
      </c>
      <c r="J346" s="849">
        <v>1</v>
      </c>
      <c r="K346" s="849">
        <v>2737</v>
      </c>
      <c r="L346" s="849">
        <v>1</v>
      </c>
      <c r="M346" s="849">
        <v>2737</v>
      </c>
      <c r="N346" s="849">
        <v>3</v>
      </c>
      <c r="O346" s="849">
        <v>8211</v>
      </c>
      <c r="P346" s="837">
        <v>3</v>
      </c>
      <c r="Q346" s="850">
        <v>2737</v>
      </c>
    </row>
    <row r="347" spans="1:17" ht="14.4" customHeight="1" x14ac:dyDescent="0.3">
      <c r="A347" s="831" t="s">
        <v>4735</v>
      </c>
      <c r="B347" s="832" t="s">
        <v>4147</v>
      </c>
      <c r="C347" s="832" t="s">
        <v>3379</v>
      </c>
      <c r="D347" s="832" t="s">
        <v>4899</v>
      </c>
      <c r="E347" s="832" t="s">
        <v>4901</v>
      </c>
      <c r="F347" s="849">
        <v>49</v>
      </c>
      <c r="G347" s="849">
        <v>134064</v>
      </c>
      <c r="H347" s="849">
        <v>0.89058358521274117</v>
      </c>
      <c r="I347" s="849">
        <v>2736</v>
      </c>
      <c r="J347" s="849">
        <v>55</v>
      </c>
      <c r="K347" s="849">
        <v>150535</v>
      </c>
      <c r="L347" s="849">
        <v>1</v>
      </c>
      <c r="M347" s="849">
        <v>2737</v>
      </c>
      <c r="N347" s="849">
        <v>78</v>
      </c>
      <c r="O347" s="849">
        <v>213486</v>
      </c>
      <c r="P347" s="837">
        <v>1.4181818181818182</v>
      </c>
      <c r="Q347" s="850">
        <v>2737</v>
      </c>
    </row>
    <row r="348" spans="1:17" ht="14.4" customHeight="1" x14ac:dyDescent="0.3">
      <c r="A348" s="831" t="s">
        <v>4735</v>
      </c>
      <c r="B348" s="832" t="s">
        <v>4147</v>
      </c>
      <c r="C348" s="832" t="s">
        <v>3379</v>
      </c>
      <c r="D348" s="832" t="s">
        <v>4902</v>
      </c>
      <c r="E348" s="832" t="s">
        <v>4903</v>
      </c>
      <c r="F348" s="849"/>
      <c r="G348" s="849"/>
      <c r="H348" s="849"/>
      <c r="I348" s="849"/>
      <c r="J348" s="849">
        <v>2</v>
      </c>
      <c r="K348" s="849">
        <v>10538</v>
      </c>
      <c r="L348" s="849">
        <v>1</v>
      </c>
      <c r="M348" s="849">
        <v>5269</v>
      </c>
      <c r="N348" s="849">
        <v>1</v>
      </c>
      <c r="O348" s="849">
        <v>5270</v>
      </c>
      <c r="P348" s="837">
        <v>0.5000948946669197</v>
      </c>
      <c r="Q348" s="850">
        <v>5270</v>
      </c>
    </row>
    <row r="349" spans="1:17" ht="14.4" customHeight="1" x14ac:dyDescent="0.3">
      <c r="A349" s="831" t="s">
        <v>4735</v>
      </c>
      <c r="B349" s="832" t="s">
        <v>4147</v>
      </c>
      <c r="C349" s="832" t="s">
        <v>3379</v>
      </c>
      <c r="D349" s="832" t="s">
        <v>4904</v>
      </c>
      <c r="E349" s="832" t="s">
        <v>4905</v>
      </c>
      <c r="F349" s="849">
        <v>8</v>
      </c>
      <c r="G349" s="849">
        <v>16904</v>
      </c>
      <c r="H349" s="849">
        <v>4</v>
      </c>
      <c r="I349" s="849">
        <v>2113</v>
      </c>
      <c r="J349" s="849">
        <v>2</v>
      </c>
      <c r="K349" s="849">
        <v>4226</v>
      </c>
      <c r="L349" s="849">
        <v>1</v>
      </c>
      <c r="M349" s="849">
        <v>2113</v>
      </c>
      <c r="N349" s="849">
        <v>2</v>
      </c>
      <c r="O349" s="849">
        <v>4228</v>
      </c>
      <c r="P349" s="837">
        <v>1.0004732607666824</v>
      </c>
      <c r="Q349" s="850">
        <v>2114</v>
      </c>
    </row>
    <row r="350" spans="1:17" ht="14.4" customHeight="1" x14ac:dyDescent="0.3">
      <c r="A350" s="831" t="s">
        <v>4735</v>
      </c>
      <c r="B350" s="832" t="s">
        <v>4147</v>
      </c>
      <c r="C350" s="832" t="s">
        <v>3379</v>
      </c>
      <c r="D350" s="832" t="s">
        <v>4904</v>
      </c>
      <c r="E350" s="832" t="s">
        <v>4906</v>
      </c>
      <c r="F350" s="849"/>
      <c r="G350" s="849"/>
      <c r="H350" s="849"/>
      <c r="I350" s="849"/>
      <c r="J350" s="849">
        <v>2</v>
      </c>
      <c r="K350" s="849">
        <v>4226</v>
      </c>
      <c r="L350" s="849">
        <v>1</v>
      </c>
      <c r="M350" s="849">
        <v>2113</v>
      </c>
      <c r="N350" s="849"/>
      <c r="O350" s="849"/>
      <c r="P350" s="837"/>
      <c r="Q350" s="850"/>
    </row>
    <row r="351" spans="1:17" ht="14.4" customHeight="1" x14ac:dyDescent="0.3">
      <c r="A351" s="831" t="s">
        <v>4735</v>
      </c>
      <c r="B351" s="832" t="s">
        <v>4147</v>
      </c>
      <c r="C351" s="832" t="s">
        <v>3379</v>
      </c>
      <c r="D351" s="832" t="s">
        <v>4907</v>
      </c>
      <c r="E351" s="832" t="s">
        <v>4908</v>
      </c>
      <c r="F351" s="849">
        <v>1</v>
      </c>
      <c r="G351" s="849">
        <v>155</v>
      </c>
      <c r="H351" s="849">
        <v>0.33333333333333331</v>
      </c>
      <c r="I351" s="849">
        <v>155</v>
      </c>
      <c r="J351" s="849">
        <v>3</v>
      </c>
      <c r="K351" s="849">
        <v>465</v>
      </c>
      <c r="L351" s="849">
        <v>1</v>
      </c>
      <c r="M351" s="849">
        <v>155</v>
      </c>
      <c r="N351" s="849">
        <v>6</v>
      </c>
      <c r="O351" s="849">
        <v>930</v>
      </c>
      <c r="P351" s="837">
        <v>2</v>
      </c>
      <c r="Q351" s="850">
        <v>155</v>
      </c>
    </row>
    <row r="352" spans="1:17" ht="14.4" customHeight="1" x14ac:dyDescent="0.3">
      <c r="A352" s="831" t="s">
        <v>4735</v>
      </c>
      <c r="B352" s="832" t="s">
        <v>4147</v>
      </c>
      <c r="C352" s="832" t="s">
        <v>3379</v>
      </c>
      <c r="D352" s="832" t="s">
        <v>4907</v>
      </c>
      <c r="E352" s="832" t="s">
        <v>4909</v>
      </c>
      <c r="F352" s="849">
        <v>7</v>
      </c>
      <c r="G352" s="849">
        <v>1085</v>
      </c>
      <c r="H352" s="849">
        <v>1.4</v>
      </c>
      <c r="I352" s="849">
        <v>155</v>
      </c>
      <c r="J352" s="849">
        <v>5</v>
      </c>
      <c r="K352" s="849">
        <v>775</v>
      </c>
      <c r="L352" s="849">
        <v>1</v>
      </c>
      <c r="M352" s="849">
        <v>155</v>
      </c>
      <c r="N352" s="849">
        <v>4</v>
      </c>
      <c r="O352" s="849">
        <v>620</v>
      </c>
      <c r="P352" s="837">
        <v>0.8</v>
      </c>
      <c r="Q352" s="850">
        <v>155</v>
      </c>
    </row>
    <row r="353" spans="1:17" ht="14.4" customHeight="1" x14ac:dyDescent="0.3">
      <c r="A353" s="831" t="s">
        <v>4735</v>
      </c>
      <c r="B353" s="832" t="s">
        <v>4147</v>
      </c>
      <c r="C353" s="832" t="s">
        <v>3379</v>
      </c>
      <c r="D353" s="832" t="s">
        <v>4910</v>
      </c>
      <c r="E353" s="832" t="s">
        <v>4911</v>
      </c>
      <c r="F353" s="849">
        <v>9</v>
      </c>
      <c r="G353" s="849">
        <v>1791</v>
      </c>
      <c r="H353" s="849">
        <v>1.125</v>
      </c>
      <c r="I353" s="849">
        <v>199</v>
      </c>
      <c r="J353" s="849">
        <v>8</v>
      </c>
      <c r="K353" s="849">
        <v>1592</v>
      </c>
      <c r="L353" s="849">
        <v>1</v>
      </c>
      <c r="M353" s="849">
        <v>199</v>
      </c>
      <c r="N353" s="849">
        <v>7</v>
      </c>
      <c r="O353" s="849">
        <v>1400</v>
      </c>
      <c r="P353" s="837">
        <v>0.87939698492462315</v>
      </c>
      <c r="Q353" s="850">
        <v>200</v>
      </c>
    </row>
    <row r="354" spans="1:17" ht="14.4" customHeight="1" x14ac:dyDescent="0.3">
      <c r="A354" s="831" t="s">
        <v>4735</v>
      </c>
      <c r="B354" s="832" t="s">
        <v>4147</v>
      </c>
      <c r="C354" s="832" t="s">
        <v>3379</v>
      </c>
      <c r="D354" s="832" t="s">
        <v>4910</v>
      </c>
      <c r="E354" s="832" t="s">
        <v>4912</v>
      </c>
      <c r="F354" s="849"/>
      <c r="G354" s="849"/>
      <c r="H354" s="849"/>
      <c r="I354" s="849"/>
      <c r="J354" s="849">
        <v>3</v>
      </c>
      <c r="K354" s="849">
        <v>597</v>
      </c>
      <c r="L354" s="849">
        <v>1</v>
      </c>
      <c r="M354" s="849">
        <v>199</v>
      </c>
      <c r="N354" s="849">
        <v>4</v>
      </c>
      <c r="O354" s="849">
        <v>800</v>
      </c>
      <c r="P354" s="837">
        <v>1.340033500837521</v>
      </c>
      <c r="Q354" s="850">
        <v>200</v>
      </c>
    </row>
    <row r="355" spans="1:17" ht="14.4" customHeight="1" x14ac:dyDescent="0.3">
      <c r="A355" s="831" t="s">
        <v>4735</v>
      </c>
      <c r="B355" s="832" t="s">
        <v>4147</v>
      </c>
      <c r="C355" s="832" t="s">
        <v>3379</v>
      </c>
      <c r="D355" s="832" t="s">
        <v>4913</v>
      </c>
      <c r="E355" s="832" t="s">
        <v>4914</v>
      </c>
      <c r="F355" s="849">
        <v>2981</v>
      </c>
      <c r="G355" s="849">
        <v>608124</v>
      </c>
      <c r="H355" s="849">
        <v>1.0847889374090247</v>
      </c>
      <c r="I355" s="849">
        <v>204</v>
      </c>
      <c r="J355" s="849">
        <v>2748</v>
      </c>
      <c r="K355" s="849">
        <v>560592</v>
      </c>
      <c r="L355" s="849">
        <v>1</v>
      </c>
      <c r="M355" s="849">
        <v>204</v>
      </c>
      <c r="N355" s="849">
        <v>3377</v>
      </c>
      <c r="O355" s="849">
        <v>692285</v>
      </c>
      <c r="P355" s="837">
        <v>1.234917729828467</v>
      </c>
      <c r="Q355" s="850">
        <v>205</v>
      </c>
    </row>
    <row r="356" spans="1:17" ht="14.4" customHeight="1" x14ac:dyDescent="0.3">
      <c r="A356" s="831" t="s">
        <v>4735</v>
      </c>
      <c r="B356" s="832" t="s">
        <v>4147</v>
      </c>
      <c r="C356" s="832" t="s">
        <v>3379</v>
      </c>
      <c r="D356" s="832" t="s">
        <v>4915</v>
      </c>
      <c r="E356" s="832" t="s">
        <v>4916</v>
      </c>
      <c r="F356" s="849">
        <v>5</v>
      </c>
      <c r="G356" s="849">
        <v>815</v>
      </c>
      <c r="H356" s="849">
        <v>0.7142857142857143</v>
      </c>
      <c r="I356" s="849">
        <v>163</v>
      </c>
      <c r="J356" s="849">
        <v>7</v>
      </c>
      <c r="K356" s="849">
        <v>1141</v>
      </c>
      <c r="L356" s="849">
        <v>1</v>
      </c>
      <c r="M356" s="849">
        <v>163</v>
      </c>
      <c r="N356" s="849">
        <v>1</v>
      </c>
      <c r="O356" s="849">
        <v>163</v>
      </c>
      <c r="P356" s="837">
        <v>0.14285714285714285</v>
      </c>
      <c r="Q356" s="850">
        <v>163</v>
      </c>
    </row>
    <row r="357" spans="1:17" ht="14.4" customHeight="1" x14ac:dyDescent="0.3">
      <c r="A357" s="831" t="s">
        <v>4735</v>
      </c>
      <c r="B357" s="832" t="s">
        <v>4147</v>
      </c>
      <c r="C357" s="832" t="s">
        <v>3379</v>
      </c>
      <c r="D357" s="832" t="s">
        <v>4915</v>
      </c>
      <c r="E357" s="832" t="s">
        <v>4917</v>
      </c>
      <c r="F357" s="849">
        <v>4</v>
      </c>
      <c r="G357" s="849">
        <v>652</v>
      </c>
      <c r="H357" s="849">
        <v>0.66666666666666663</v>
      </c>
      <c r="I357" s="849">
        <v>163</v>
      </c>
      <c r="J357" s="849">
        <v>6</v>
      </c>
      <c r="K357" s="849">
        <v>978</v>
      </c>
      <c r="L357" s="849">
        <v>1</v>
      </c>
      <c r="M357" s="849">
        <v>163</v>
      </c>
      <c r="N357" s="849">
        <v>7</v>
      </c>
      <c r="O357" s="849">
        <v>1141</v>
      </c>
      <c r="P357" s="837">
        <v>1.1666666666666667</v>
      </c>
      <c r="Q357" s="850">
        <v>163</v>
      </c>
    </row>
    <row r="358" spans="1:17" ht="14.4" customHeight="1" x14ac:dyDescent="0.3">
      <c r="A358" s="831" t="s">
        <v>4735</v>
      </c>
      <c r="B358" s="832" t="s">
        <v>4147</v>
      </c>
      <c r="C358" s="832" t="s">
        <v>3379</v>
      </c>
      <c r="D358" s="832" t="s">
        <v>4918</v>
      </c>
      <c r="E358" s="832" t="s">
        <v>4919</v>
      </c>
      <c r="F358" s="849">
        <v>4</v>
      </c>
      <c r="G358" s="849">
        <v>8616</v>
      </c>
      <c r="H358" s="849">
        <v>1.9990719257540603</v>
      </c>
      <c r="I358" s="849">
        <v>2154</v>
      </c>
      <c r="J358" s="849">
        <v>2</v>
      </c>
      <c r="K358" s="849">
        <v>4310</v>
      </c>
      <c r="L358" s="849">
        <v>1</v>
      </c>
      <c r="M358" s="849">
        <v>2155</v>
      </c>
      <c r="N358" s="849">
        <v>7</v>
      </c>
      <c r="O358" s="849">
        <v>15092</v>
      </c>
      <c r="P358" s="837">
        <v>3.5016241299303945</v>
      </c>
      <c r="Q358" s="850">
        <v>2156</v>
      </c>
    </row>
    <row r="359" spans="1:17" ht="14.4" customHeight="1" x14ac:dyDescent="0.3">
      <c r="A359" s="831" t="s">
        <v>4735</v>
      </c>
      <c r="B359" s="832" t="s">
        <v>4147</v>
      </c>
      <c r="C359" s="832" t="s">
        <v>3379</v>
      </c>
      <c r="D359" s="832" t="s">
        <v>4918</v>
      </c>
      <c r="E359" s="832" t="s">
        <v>4920</v>
      </c>
      <c r="F359" s="849">
        <v>135</v>
      </c>
      <c r="G359" s="849">
        <v>290790</v>
      </c>
      <c r="H359" s="849">
        <v>1.1339273528436897</v>
      </c>
      <c r="I359" s="849">
        <v>2154</v>
      </c>
      <c r="J359" s="849">
        <v>119</v>
      </c>
      <c r="K359" s="849">
        <v>256445</v>
      </c>
      <c r="L359" s="849">
        <v>1</v>
      </c>
      <c r="M359" s="849">
        <v>2155</v>
      </c>
      <c r="N359" s="849">
        <v>121</v>
      </c>
      <c r="O359" s="849">
        <v>260876</v>
      </c>
      <c r="P359" s="837">
        <v>1.0172785587552886</v>
      </c>
      <c r="Q359" s="850">
        <v>2156</v>
      </c>
    </row>
    <row r="360" spans="1:17" ht="14.4" customHeight="1" x14ac:dyDescent="0.3">
      <c r="A360" s="831" t="s">
        <v>4735</v>
      </c>
      <c r="B360" s="832" t="s">
        <v>4147</v>
      </c>
      <c r="C360" s="832" t="s">
        <v>3379</v>
      </c>
      <c r="D360" s="832" t="s">
        <v>4921</v>
      </c>
      <c r="E360" s="832" t="s">
        <v>4880</v>
      </c>
      <c r="F360" s="849">
        <v>51</v>
      </c>
      <c r="G360" s="849">
        <v>96288</v>
      </c>
      <c r="H360" s="849">
        <v>0.9617547469460731</v>
      </c>
      <c r="I360" s="849">
        <v>1888</v>
      </c>
      <c r="J360" s="849">
        <v>53</v>
      </c>
      <c r="K360" s="849">
        <v>100117</v>
      </c>
      <c r="L360" s="849">
        <v>1</v>
      </c>
      <c r="M360" s="849">
        <v>1889</v>
      </c>
      <c r="N360" s="849">
        <v>54</v>
      </c>
      <c r="O360" s="849">
        <v>102006</v>
      </c>
      <c r="P360" s="837">
        <v>1.0188679245283019</v>
      </c>
      <c r="Q360" s="850">
        <v>1889</v>
      </c>
    </row>
    <row r="361" spans="1:17" ht="14.4" customHeight="1" x14ac:dyDescent="0.3">
      <c r="A361" s="831" t="s">
        <v>4735</v>
      </c>
      <c r="B361" s="832" t="s">
        <v>4147</v>
      </c>
      <c r="C361" s="832" t="s">
        <v>3379</v>
      </c>
      <c r="D361" s="832" t="s">
        <v>4922</v>
      </c>
      <c r="E361" s="832" t="s">
        <v>4923</v>
      </c>
      <c r="F361" s="849">
        <v>4</v>
      </c>
      <c r="G361" s="849">
        <v>652</v>
      </c>
      <c r="H361" s="849"/>
      <c r="I361" s="849">
        <v>163</v>
      </c>
      <c r="J361" s="849"/>
      <c r="K361" s="849"/>
      <c r="L361" s="849"/>
      <c r="M361" s="849"/>
      <c r="N361" s="849">
        <v>2</v>
      </c>
      <c r="O361" s="849">
        <v>326</v>
      </c>
      <c r="P361" s="837"/>
      <c r="Q361" s="850">
        <v>163</v>
      </c>
    </row>
    <row r="362" spans="1:17" ht="14.4" customHeight="1" x14ac:dyDescent="0.3">
      <c r="A362" s="831" t="s">
        <v>4735</v>
      </c>
      <c r="B362" s="832" t="s">
        <v>4147</v>
      </c>
      <c r="C362" s="832" t="s">
        <v>3379</v>
      </c>
      <c r="D362" s="832" t="s">
        <v>4922</v>
      </c>
      <c r="E362" s="832" t="s">
        <v>4924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163</v>
      </c>
      <c r="P362" s="837"/>
      <c r="Q362" s="850">
        <v>163</v>
      </c>
    </row>
    <row r="363" spans="1:17" ht="14.4" customHeight="1" x14ac:dyDescent="0.3">
      <c r="A363" s="831" t="s">
        <v>4735</v>
      </c>
      <c r="B363" s="832" t="s">
        <v>4147</v>
      </c>
      <c r="C363" s="832" t="s">
        <v>3379</v>
      </c>
      <c r="D363" s="832" t="s">
        <v>4925</v>
      </c>
      <c r="E363" s="832" t="s">
        <v>4926</v>
      </c>
      <c r="F363" s="849"/>
      <c r="G363" s="849"/>
      <c r="H363" s="849"/>
      <c r="I363" s="849"/>
      <c r="J363" s="849">
        <v>1</v>
      </c>
      <c r="K363" s="849">
        <v>9838</v>
      </c>
      <c r="L363" s="849">
        <v>1</v>
      </c>
      <c r="M363" s="849">
        <v>9838</v>
      </c>
      <c r="N363" s="849">
        <v>1</v>
      </c>
      <c r="O363" s="849">
        <v>9840</v>
      </c>
      <c r="P363" s="837">
        <v>1.0002032933523073</v>
      </c>
      <c r="Q363" s="850">
        <v>9840</v>
      </c>
    </row>
    <row r="364" spans="1:17" ht="14.4" customHeight="1" x14ac:dyDescent="0.3">
      <c r="A364" s="831" t="s">
        <v>4735</v>
      </c>
      <c r="B364" s="832" t="s">
        <v>4147</v>
      </c>
      <c r="C364" s="832" t="s">
        <v>3379</v>
      </c>
      <c r="D364" s="832" t="s">
        <v>4927</v>
      </c>
      <c r="E364" s="832" t="s">
        <v>4928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8462</v>
      </c>
      <c r="P364" s="837"/>
      <c r="Q364" s="850">
        <v>8462</v>
      </c>
    </row>
    <row r="365" spans="1:17" ht="14.4" customHeight="1" x14ac:dyDescent="0.3">
      <c r="A365" s="831" t="s">
        <v>4735</v>
      </c>
      <c r="B365" s="832" t="s">
        <v>4147</v>
      </c>
      <c r="C365" s="832" t="s">
        <v>3379</v>
      </c>
      <c r="D365" s="832" t="s">
        <v>4927</v>
      </c>
      <c r="E365" s="832" t="s">
        <v>4929</v>
      </c>
      <c r="F365" s="849">
        <v>29</v>
      </c>
      <c r="G365" s="849">
        <v>245311</v>
      </c>
      <c r="H365" s="849">
        <v>0.9998817966903073</v>
      </c>
      <c r="I365" s="849">
        <v>8459</v>
      </c>
      <c r="J365" s="849">
        <v>29</v>
      </c>
      <c r="K365" s="849">
        <v>245340</v>
      </c>
      <c r="L365" s="849">
        <v>1</v>
      </c>
      <c r="M365" s="849">
        <v>8460</v>
      </c>
      <c r="N365" s="849">
        <v>28</v>
      </c>
      <c r="O365" s="849">
        <v>236936</v>
      </c>
      <c r="P365" s="837">
        <v>0.96574549604630311</v>
      </c>
      <c r="Q365" s="850">
        <v>8462</v>
      </c>
    </row>
    <row r="366" spans="1:17" ht="14.4" customHeight="1" x14ac:dyDescent="0.3">
      <c r="A366" s="831" t="s">
        <v>4735</v>
      </c>
      <c r="B366" s="832" t="s">
        <v>4147</v>
      </c>
      <c r="C366" s="832" t="s">
        <v>3379</v>
      </c>
      <c r="D366" s="832" t="s">
        <v>4930</v>
      </c>
      <c r="E366" s="832" t="s">
        <v>4931</v>
      </c>
      <c r="F366" s="849"/>
      <c r="G366" s="849"/>
      <c r="H366" s="849"/>
      <c r="I366" s="849"/>
      <c r="J366" s="849">
        <v>9</v>
      </c>
      <c r="K366" s="849">
        <v>2331</v>
      </c>
      <c r="L366" s="849">
        <v>1</v>
      </c>
      <c r="M366" s="849">
        <v>259</v>
      </c>
      <c r="N366" s="849">
        <v>14</v>
      </c>
      <c r="O366" s="849">
        <v>3640</v>
      </c>
      <c r="P366" s="837">
        <v>1.5615615615615615</v>
      </c>
      <c r="Q366" s="850">
        <v>260</v>
      </c>
    </row>
    <row r="367" spans="1:17" ht="14.4" customHeight="1" x14ac:dyDescent="0.3">
      <c r="A367" s="831" t="s">
        <v>4735</v>
      </c>
      <c r="B367" s="832" t="s">
        <v>4147</v>
      </c>
      <c r="C367" s="832" t="s">
        <v>3379</v>
      </c>
      <c r="D367" s="832" t="s">
        <v>4932</v>
      </c>
      <c r="E367" s="832" t="s">
        <v>4933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2055</v>
      </c>
      <c r="P367" s="837"/>
      <c r="Q367" s="850">
        <v>2055</v>
      </c>
    </row>
    <row r="368" spans="1:17" ht="14.4" customHeight="1" x14ac:dyDescent="0.3">
      <c r="A368" s="831" t="s">
        <v>4934</v>
      </c>
      <c r="B368" s="832" t="s">
        <v>4935</v>
      </c>
      <c r="C368" s="832" t="s">
        <v>3379</v>
      </c>
      <c r="D368" s="832" t="s">
        <v>4936</v>
      </c>
      <c r="E368" s="832" t="s">
        <v>4937</v>
      </c>
      <c r="F368" s="849">
        <v>390</v>
      </c>
      <c r="G368" s="849">
        <v>82290</v>
      </c>
      <c r="H368" s="849">
        <v>1.2264150943396226</v>
      </c>
      <c r="I368" s="849">
        <v>211</v>
      </c>
      <c r="J368" s="849">
        <v>318</v>
      </c>
      <c r="K368" s="849">
        <v>67098</v>
      </c>
      <c r="L368" s="849">
        <v>1</v>
      </c>
      <c r="M368" s="849">
        <v>211</v>
      </c>
      <c r="N368" s="849">
        <v>297</v>
      </c>
      <c r="O368" s="849">
        <v>62964</v>
      </c>
      <c r="P368" s="837">
        <v>0.93838862559241709</v>
      </c>
      <c r="Q368" s="850">
        <v>212</v>
      </c>
    </row>
    <row r="369" spans="1:17" ht="14.4" customHeight="1" x14ac:dyDescent="0.3">
      <c r="A369" s="831" t="s">
        <v>4934</v>
      </c>
      <c r="B369" s="832" t="s">
        <v>4935</v>
      </c>
      <c r="C369" s="832" t="s">
        <v>3379</v>
      </c>
      <c r="D369" s="832" t="s">
        <v>4938</v>
      </c>
      <c r="E369" s="832" t="s">
        <v>4937</v>
      </c>
      <c r="F369" s="849">
        <v>3</v>
      </c>
      <c r="G369" s="849">
        <v>261</v>
      </c>
      <c r="H369" s="849"/>
      <c r="I369" s="849">
        <v>87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4934</v>
      </c>
      <c r="B370" s="832" t="s">
        <v>4935</v>
      </c>
      <c r="C370" s="832" t="s">
        <v>3379</v>
      </c>
      <c r="D370" s="832" t="s">
        <v>4939</v>
      </c>
      <c r="E370" s="832" t="s">
        <v>4940</v>
      </c>
      <c r="F370" s="849">
        <v>177</v>
      </c>
      <c r="G370" s="849">
        <v>53277</v>
      </c>
      <c r="H370" s="849">
        <v>0.42650602409638555</v>
      </c>
      <c r="I370" s="849">
        <v>301</v>
      </c>
      <c r="J370" s="849">
        <v>415</v>
      </c>
      <c r="K370" s="849">
        <v>124915</v>
      </c>
      <c r="L370" s="849">
        <v>1</v>
      </c>
      <c r="M370" s="849">
        <v>301</v>
      </c>
      <c r="N370" s="849">
        <v>210</v>
      </c>
      <c r="O370" s="849">
        <v>63420</v>
      </c>
      <c r="P370" s="837">
        <v>0.50770523956290281</v>
      </c>
      <c r="Q370" s="850">
        <v>302</v>
      </c>
    </row>
    <row r="371" spans="1:17" ht="14.4" customHeight="1" x14ac:dyDescent="0.3">
      <c r="A371" s="831" t="s">
        <v>4934</v>
      </c>
      <c r="B371" s="832" t="s">
        <v>4935</v>
      </c>
      <c r="C371" s="832" t="s">
        <v>3379</v>
      </c>
      <c r="D371" s="832" t="s">
        <v>4941</v>
      </c>
      <c r="E371" s="832" t="s">
        <v>4942</v>
      </c>
      <c r="F371" s="849">
        <v>3</v>
      </c>
      <c r="G371" s="849">
        <v>297</v>
      </c>
      <c r="H371" s="849"/>
      <c r="I371" s="849">
        <v>99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4934</v>
      </c>
      <c r="B372" s="832" t="s">
        <v>4935</v>
      </c>
      <c r="C372" s="832" t="s">
        <v>3379</v>
      </c>
      <c r="D372" s="832" t="s">
        <v>4941</v>
      </c>
      <c r="E372" s="832" t="s">
        <v>4943</v>
      </c>
      <c r="F372" s="849">
        <v>3</v>
      </c>
      <c r="G372" s="849">
        <v>297</v>
      </c>
      <c r="H372" s="849"/>
      <c r="I372" s="849">
        <v>99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4934</v>
      </c>
      <c r="B373" s="832" t="s">
        <v>4935</v>
      </c>
      <c r="C373" s="832" t="s">
        <v>3379</v>
      </c>
      <c r="D373" s="832" t="s">
        <v>4944</v>
      </c>
      <c r="E373" s="832" t="s">
        <v>4945</v>
      </c>
      <c r="F373" s="849">
        <v>203</v>
      </c>
      <c r="G373" s="849">
        <v>27811</v>
      </c>
      <c r="H373" s="849">
        <v>1.215568862275449</v>
      </c>
      <c r="I373" s="849">
        <v>137</v>
      </c>
      <c r="J373" s="849">
        <v>167</v>
      </c>
      <c r="K373" s="849">
        <v>22879</v>
      </c>
      <c r="L373" s="849">
        <v>1</v>
      </c>
      <c r="M373" s="849">
        <v>137</v>
      </c>
      <c r="N373" s="849">
        <v>144</v>
      </c>
      <c r="O373" s="849">
        <v>19728</v>
      </c>
      <c r="P373" s="837">
        <v>0.86227544910179643</v>
      </c>
      <c r="Q373" s="850">
        <v>137</v>
      </c>
    </row>
    <row r="374" spans="1:17" ht="14.4" customHeight="1" x14ac:dyDescent="0.3">
      <c r="A374" s="831" t="s">
        <v>4934</v>
      </c>
      <c r="B374" s="832" t="s">
        <v>4935</v>
      </c>
      <c r="C374" s="832" t="s">
        <v>3379</v>
      </c>
      <c r="D374" s="832" t="s">
        <v>4946</v>
      </c>
      <c r="E374" s="832" t="s">
        <v>4945</v>
      </c>
      <c r="F374" s="849">
        <v>1</v>
      </c>
      <c r="G374" s="849">
        <v>183</v>
      </c>
      <c r="H374" s="849"/>
      <c r="I374" s="849">
        <v>183</v>
      </c>
      <c r="J374" s="849"/>
      <c r="K374" s="849"/>
      <c r="L374" s="849"/>
      <c r="M374" s="849"/>
      <c r="N374" s="849">
        <v>1</v>
      </c>
      <c r="O374" s="849">
        <v>184</v>
      </c>
      <c r="P374" s="837"/>
      <c r="Q374" s="850">
        <v>184</v>
      </c>
    </row>
    <row r="375" spans="1:17" ht="14.4" customHeight="1" x14ac:dyDescent="0.3">
      <c r="A375" s="831" t="s">
        <v>4934</v>
      </c>
      <c r="B375" s="832" t="s">
        <v>4935</v>
      </c>
      <c r="C375" s="832" t="s">
        <v>3379</v>
      </c>
      <c r="D375" s="832" t="s">
        <v>4947</v>
      </c>
      <c r="E375" s="832" t="s">
        <v>4948</v>
      </c>
      <c r="F375" s="849">
        <v>1</v>
      </c>
      <c r="G375" s="849">
        <v>639</v>
      </c>
      <c r="H375" s="849"/>
      <c r="I375" s="849">
        <v>639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4934</v>
      </c>
      <c r="B376" s="832" t="s">
        <v>4935</v>
      </c>
      <c r="C376" s="832" t="s">
        <v>3379</v>
      </c>
      <c r="D376" s="832" t="s">
        <v>4949</v>
      </c>
      <c r="E376" s="832" t="s">
        <v>4950</v>
      </c>
      <c r="F376" s="849">
        <v>7</v>
      </c>
      <c r="G376" s="849">
        <v>1211</v>
      </c>
      <c r="H376" s="849">
        <v>0.4375</v>
      </c>
      <c r="I376" s="849">
        <v>173</v>
      </c>
      <c r="J376" s="849">
        <v>16</v>
      </c>
      <c r="K376" s="849">
        <v>2768</v>
      </c>
      <c r="L376" s="849">
        <v>1</v>
      </c>
      <c r="M376" s="849">
        <v>173</v>
      </c>
      <c r="N376" s="849">
        <v>10</v>
      </c>
      <c r="O376" s="849">
        <v>1740</v>
      </c>
      <c r="P376" s="837">
        <v>0.62861271676300579</v>
      </c>
      <c r="Q376" s="850">
        <v>174</v>
      </c>
    </row>
    <row r="377" spans="1:17" ht="14.4" customHeight="1" x14ac:dyDescent="0.3">
      <c r="A377" s="831" t="s">
        <v>4934</v>
      </c>
      <c r="B377" s="832" t="s">
        <v>4935</v>
      </c>
      <c r="C377" s="832" t="s">
        <v>3379</v>
      </c>
      <c r="D377" s="832" t="s">
        <v>4951</v>
      </c>
      <c r="E377" s="832" t="s">
        <v>4952</v>
      </c>
      <c r="F377" s="849"/>
      <c r="G377" s="849"/>
      <c r="H377" s="849"/>
      <c r="I377" s="849"/>
      <c r="J377" s="849"/>
      <c r="K377" s="849"/>
      <c r="L377" s="849"/>
      <c r="M377" s="849"/>
      <c r="N377" s="849">
        <v>6</v>
      </c>
      <c r="O377" s="849">
        <v>1644</v>
      </c>
      <c r="P377" s="837"/>
      <c r="Q377" s="850">
        <v>274</v>
      </c>
    </row>
    <row r="378" spans="1:17" ht="14.4" customHeight="1" x14ac:dyDescent="0.3">
      <c r="A378" s="831" t="s">
        <v>4934</v>
      </c>
      <c r="B378" s="832" t="s">
        <v>4935</v>
      </c>
      <c r="C378" s="832" t="s">
        <v>3379</v>
      </c>
      <c r="D378" s="832" t="s">
        <v>4951</v>
      </c>
      <c r="E378" s="832" t="s">
        <v>4953</v>
      </c>
      <c r="F378" s="849">
        <v>107</v>
      </c>
      <c r="G378" s="849">
        <v>29211</v>
      </c>
      <c r="H378" s="849"/>
      <c r="I378" s="849">
        <v>273</v>
      </c>
      <c r="J378" s="849"/>
      <c r="K378" s="849"/>
      <c r="L378" s="849"/>
      <c r="M378" s="849"/>
      <c r="N378" s="849">
        <v>100</v>
      </c>
      <c r="O378" s="849">
        <v>27400</v>
      </c>
      <c r="P378" s="837"/>
      <c r="Q378" s="850">
        <v>274</v>
      </c>
    </row>
    <row r="379" spans="1:17" ht="14.4" customHeight="1" x14ac:dyDescent="0.3">
      <c r="A379" s="831" t="s">
        <v>4934</v>
      </c>
      <c r="B379" s="832" t="s">
        <v>4935</v>
      </c>
      <c r="C379" s="832" t="s">
        <v>3379</v>
      </c>
      <c r="D379" s="832" t="s">
        <v>4954</v>
      </c>
      <c r="E379" s="832" t="s">
        <v>4955</v>
      </c>
      <c r="F379" s="849">
        <v>133</v>
      </c>
      <c r="G379" s="849">
        <v>18886</v>
      </c>
      <c r="H379" s="849">
        <v>1.303921568627451</v>
      </c>
      <c r="I379" s="849">
        <v>142</v>
      </c>
      <c r="J379" s="849">
        <v>102</v>
      </c>
      <c r="K379" s="849">
        <v>14484</v>
      </c>
      <c r="L379" s="849">
        <v>1</v>
      </c>
      <c r="M379" s="849">
        <v>142</v>
      </c>
      <c r="N379" s="849">
        <v>113</v>
      </c>
      <c r="O379" s="849">
        <v>16046</v>
      </c>
      <c r="P379" s="837">
        <v>1.107843137254902</v>
      </c>
      <c r="Q379" s="850">
        <v>142</v>
      </c>
    </row>
    <row r="380" spans="1:17" ht="14.4" customHeight="1" x14ac:dyDescent="0.3">
      <c r="A380" s="831" t="s">
        <v>4934</v>
      </c>
      <c r="B380" s="832" t="s">
        <v>4935</v>
      </c>
      <c r="C380" s="832" t="s">
        <v>3379</v>
      </c>
      <c r="D380" s="832" t="s">
        <v>4956</v>
      </c>
      <c r="E380" s="832" t="s">
        <v>4955</v>
      </c>
      <c r="F380" s="849">
        <v>204</v>
      </c>
      <c r="G380" s="849">
        <v>15912</v>
      </c>
      <c r="H380" s="849">
        <v>1.221556886227545</v>
      </c>
      <c r="I380" s="849">
        <v>78</v>
      </c>
      <c r="J380" s="849">
        <v>167</v>
      </c>
      <c r="K380" s="849">
        <v>13026</v>
      </c>
      <c r="L380" s="849">
        <v>1</v>
      </c>
      <c r="M380" s="849">
        <v>78</v>
      </c>
      <c r="N380" s="849">
        <v>144</v>
      </c>
      <c r="O380" s="849">
        <v>11232</v>
      </c>
      <c r="P380" s="837">
        <v>0.86227544910179643</v>
      </c>
      <c r="Q380" s="850">
        <v>78</v>
      </c>
    </row>
    <row r="381" spans="1:17" ht="14.4" customHeight="1" x14ac:dyDescent="0.3">
      <c r="A381" s="831" t="s">
        <v>4934</v>
      </c>
      <c r="B381" s="832" t="s">
        <v>4935</v>
      </c>
      <c r="C381" s="832" t="s">
        <v>3379</v>
      </c>
      <c r="D381" s="832" t="s">
        <v>4957</v>
      </c>
      <c r="E381" s="832" t="s">
        <v>4958</v>
      </c>
      <c r="F381" s="849">
        <v>133</v>
      </c>
      <c r="G381" s="849">
        <v>41629</v>
      </c>
      <c r="H381" s="849">
        <v>1.2997689521668541</v>
      </c>
      <c r="I381" s="849">
        <v>313</v>
      </c>
      <c r="J381" s="849">
        <v>102</v>
      </c>
      <c r="K381" s="849">
        <v>32028</v>
      </c>
      <c r="L381" s="849">
        <v>1</v>
      </c>
      <c r="M381" s="849">
        <v>314</v>
      </c>
      <c r="N381" s="849">
        <v>113</v>
      </c>
      <c r="O381" s="849">
        <v>35482</v>
      </c>
      <c r="P381" s="837">
        <v>1.107843137254902</v>
      </c>
      <c r="Q381" s="850">
        <v>314</v>
      </c>
    </row>
    <row r="382" spans="1:17" ht="14.4" customHeight="1" x14ac:dyDescent="0.3">
      <c r="A382" s="831" t="s">
        <v>4934</v>
      </c>
      <c r="B382" s="832" t="s">
        <v>4935</v>
      </c>
      <c r="C382" s="832" t="s">
        <v>3379</v>
      </c>
      <c r="D382" s="832" t="s">
        <v>4959</v>
      </c>
      <c r="E382" s="832" t="s">
        <v>4960</v>
      </c>
      <c r="F382" s="849">
        <v>192</v>
      </c>
      <c r="G382" s="849">
        <v>31296</v>
      </c>
      <c r="H382" s="849">
        <v>0.74131274131274127</v>
      </c>
      <c r="I382" s="849">
        <v>163</v>
      </c>
      <c r="J382" s="849">
        <v>259</v>
      </c>
      <c r="K382" s="849">
        <v>42217</v>
      </c>
      <c r="L382" s="849">
        <v>1</v>
      </c>
      <c r="M382" s="849">
        <v>163</v>
      </c>
      <c r="N382" s="849">
        <v>141</v>
      </c>
      <c r="O382" s="849">
        <v>22983</v>
      </c>
      <c r="P382" s="837">
        <v>0.54440154440154442</v>
      </c>
      <c r="Q382" s="850">
        <v>163</v>
      </c>
    </row>
    <row r="383" spans="1:17" ht="14.4" customHeight="1" x14ac:dyDescent="0.3">
      <c r="A383" s="831" t="s">
        <v>4934</v>
      </c>
      <c r="B383" s="832" t="s">
        <v>4935</v>
      </c>
      <c r="C383" s="832" t="s">
        <v>3379</v>
      </c>
      <c r="D383" s="832" t="s">
        <v>4961</v>
      </c>
      <c r="E383" s="832" t="s">
        <v>4937</v>
      </c>
      <c r="F383" s="849">
        <v>378</v>
      </c>
      <c r="G383" s="849">
        <v>27216</v>
      </c>
      <c r="H383" s="849">
        <v>1.0956521739130434</v>
      </c>
      <c r="I383" s="849">
        <v>72</v>
      </c>
      <c r="J383" s="849">
        <v>345</v>
      </c>
      <c r="K383" s="849">
        <v>24840</v>
      </c>
      <c r="L383" s="849">
        <v>1</v>
      </c>
      <c r="M383" s="849">
        <v>72</v>
      </c>
      <c r="N383" s="849">
        <v>322</v>
      </c>
      <c r="O383" s="849">
        <v>23184</v>
      </c>
      <c r="P383" s="837">
        <v>0.93333333333333335</v>
      </c>
      <c r="Q383" s="850">
        <v>72</v>
      </c>
    </row>
    <row r="384" spans="1:17" ht="14.4" customHeight="1" x14ac:dyDescent="0.3">
      <c r="A384" s="831" t="s">
        <v>4934</v>
      </c>
      <c r="B384" s="832" t="s">
        <v>4935</v>
      </c>
      <c r="C384" s="832" t="s">
        <v>3379</v>
      </c>
      <c r="D384" s="832" t="s">
        <v>4962</v>
      </c>
      <c r="E384" s="832" t="s">
        <v>4963</v>
      </c>
      <c r="F384" s="849">
        <v>3</v>
      </c>
      <c r="G384" s="849">
        <v>687</v>
      </c>
      <c r="H384" s="849"/>
      <c r="I384" s="849">
        <v>229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4934</v>
      </c>
      <c r="B385" s="832" t="s">
        <v>4935</v>
      </c>
      <c r="C385" s="832" t="s">
        <v>3379</v>
      </c>
      <c r="D385" s="832" t="s">
        <v>4964</v>
      </c>
      <c r="E385" s="832" t="s">
        <v>4965</v>
      </c>
      <c r="F385" s="849">
        <v>12</v>
      </c>
      <c r="G385" s="849">
        <v>14532</v>
      </c>
      <c r="H385" s="849">
        <v>0.70588235294117652</v>
      </c>
      <c r="I385" s="849">
        <v>1211</v>
      </c>
      <c r="J385" s="849">
        <v>17</v>
      </c>
      <c r="K385" s="849">
        <v>20587</v>
      </c>
      <c r="L385" s="849">
        <v>1</v>
      </c>
      <c r="M385" s="849">
        <v>1211</v>
      </c>
      <c r="N385" s="849">
        <v>16</v>
      </c>
      <c r="O385" s="849">
        <v>19392</v>
      </c>
      <c r="P385" s="837">
        <v>0.94195366007674741</v>
      </c>
      <c r="Q385" s="850">
        <v>1212</v>
      </c>
    </row>
    <row r="386" spans="1:17" ht="14.4" customHeight="1" x14ac:dyDescent="0.3">
      <c r="A386" s="831" t="s">
        <v>4934</v>
      </c>
      <c r="B386" s="832" t="s">
        <v>4935</v>
      </c>
      <c r="C386" s="832" t="s">
        <v>3379</v>
      </c>
      <c r="D386" s="832" t="s">
        <v>4966</v>
      </c>
      <c r="E386" s="832" t="s">
        <v>4967</v>
      </c>
      <c r="F386" s="849">
        <v>3</v>
      </c>
      <c r="G386" s="849">
        <v>342</v>
      </c>
      <c r="H386" s="849"/>
      <c r="I386" s="849">
        <v>114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4934</v>
      </c>
      <c r="B387" s="832" t="s">
        <v>4935</v>
      </c>
      <c r="C387" s="832" t="s">
        <v>3379</v>
      </c>
      <c r="D387" s="832" t="s">
        <v>4966</v>
      </c>
      <c r="E387" s="832" t="s">
        <v>4968</v>
      </c>
      <c r="F387" s="849">
        <v>5</v>
      </c>
      <c r="G387" s="849">
        <v>570</v>
      </c>
      <c r="H387" s="849">
        <v>0.33333333333333331</v>
      </c>
      <c r="I387" s="849">
        <v>114</v>
      </c>
      <c r="J387" s="849">
        <v>15</v>
      </c>
      <c r="K387" s="849">
        <v>1710</v>
      </c>
      <c r="L387" s="849">
        <v>1</v>
      </c>
      <c r="M387" s="849">
        <v>114</v>
      </c>
      <c r="N387" s="849">
        <v>9</v>
      </c>
      <c r="O387" s="849">
        <v>1035</v>
      </c>
      <c r="P387" s="837">
        <v>0.60526315789473684</v>
      </c>
      <c r="Q387" s="850">
        <v>115</v>
      </c>
    </row>
    <row r="388" spans="1:17" ht="14.4" customHeight="1" x14ac:dyDescent="0.3">
      <c r="A388" s="831" t="s">
        <v>4934</v>
      </c>
      <c r="B388" s="832" t="s">
        <v>4935</v>
      </c>
      <c r="C388" s="832" t="s">
        <v>3379</v>
      </c>
      <c r="D388" s="832" t="s">
        <v>4969</v>
      </c>
      <c r="E388" s="832" t="s">
        <v>4970</v>
      </c>
      <c r="F388" s="849">
        <v>2</v>
      </c>
      <c r="G388" s="849">
        <v>692</v>
      </c>
      <c r="H388" s="849"/>
      <c r="I388" s="849">
        <v>346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" customHeight="1" x14ac:dyDescent="0.3">
      <c r="A389" s="831" t="s">
        <v>4934</v>
      </c>
      <c r="B389" s="832" t="s">
        <v>4935</v>
      </c>
      <c r="C389" s="832" t="s">
        <v>3379</v>
      </c>
      <c r="D389" s="832" t="s">
        <v>4971</v>
      </c>
      <c r="E389" s="832" t="s">
        <v>4972</v>
      </c>
      <c r="F389" s="849">
        <v>1</v>
      </c>
      <c r="G389" s="849">
        <v>301</v>
      </c>
      <c r="H389" s="849"/>
      <c r="I389" s="849">
        <v>301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4973</v>
      </c>
      <c r="B390" s="832" t="s">
        <v>4974</v>
      </c>
      <c r="C390" s="832" t="s">
        <v>3379</v>
      </c>
      <c r="D390" s="832" t="s">
        <v>4975</v>
      </c>
      <c r="E390" s="832" t="s">
        <v>4976</v>
      </c>
      <c r="F390" s="849">
        <v>84</v>
      </c>
      <c r="G390" s="849">
        <v>4872</v>
      </c>
      <c r="H390" s="849">
        <v>1.037037037037037</v>
      </c>
      <c r="I390" s="849">
        <v>58</v>
      </c>
      <c r="J390" s="849">
        <v>81</v>
      </c>
      <c r="K390" s="849">
        <v>4698</v>
      </c>
      <c r="L390" s="849">
        <v>1</v>
      </c>
      <c r="M390" s="849">
        <v>58</v>
      </c>
      <c r="N390" s="849">
        <v>54</v>
      </c>
      <c r="O390" s="849">
        <v>3132</v>
      </c>
      <c r="P390" s="837">
        <v>0.66666666666666663</v>
      </c>
      <c r="Q390" s="850">
        <v>58</v>
      </c>
    </row>
    <row r="391" spans="1:17" ht="14.4" customHeight="1" x14ac:dyDescent="0.3">
      <c r="A391" s="831" t="s">
        <v>4973</v>
      </c>
      <c r="B391" s="832" t="s">
        <v>4974</v>
      </c>
      <c r="C391" s="832" t="s">
        <v>3379</v>
      </c>
      <c r="D391" s="832" t="s">
        <v>4977</v>
      </c>
      <c r="E391" s="832" t="s">
        <v>4978</v>
      </c>
      <c r="F391" s="849">
        <v>12</v>
      </c>
      <c r="G391" s="849">
        <v>1572</v>
      </c>
      <c r="H391" s="849">
        <v>0.66666666666666663</v>
      </c>
      <c r="I391" s="849">
        <v>131</v>
      </c>
      <c r="J391" s="849">
        <v>18</v>
      </c>
      <c r="K391" s="849">
        <v>2358</v>
      </c>
      <c r="L391" s="849">
        <v>1</v>
      </c>
      <c r="M391" s="849">
        <v>131</v>
      </c>
      <c r="N391" s="849">
        <v>7</v>
      </c>
      <c r="O391" s="849">
        <v>924</v>
      </c>
      <c r="P391" s="837">
        <v>0.39185750636132316</v>
      </c>
      <c r="Q391" s="850">
        <v>132</v>
      </c>
    </row>
    <row r="392" spans="1:17" ht="14.4" customHeight="1" x14ac:dyDescent="0.3">
      <c r="A392" s="831" t="s">
        <v>4973</v>
      </c>
      <c r="B392" s="832" t="s">
        <v>4974</v>
      </c>
      <c r="C392" s="832" t="s">
        <v>3379</v>
      </c>
      <c r="D392" s="832" t="s">
        <v>4979</v>
      </c>
      <c r="E392" s="832" t="s">
        <v>4980</v>
      </c>
      <c r="F392" s="849">
        <v>1</v>
      </c>
      <c r="G392" s="849">
        <v>407</v>
      </c>
      <c r="H392" s="849"/>
      <c r="I392" s="849">
        <v>407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4973</v>
      </c>
      <c r="B393" s="832" t="s">
        <v>4974</v>
      </c>
      <c r="C393" s="832" t="s">
        <v>3379</v>
      </c>
      <c r="D393" s="832" t="s">
        <v>4981</v>
      </c>
      <c r="E393" s="832" t="s">
        <v>4982</v>
      </c>
      <c r="F393" s="849">
        <v>38</v>
      </c>
      <c r="G393" s="849">
        <v>6802</v>
      </c>
      <c r="H393" s="849">
        <v>2.0993827160493828</v>
      </c>
      <c r="I393" s="849">
        <v>179</v>
      </c>
      <c r="J393" s="849">
        <v>18</v>
      </c>
      <c r="K393" s="849">
        <v>3240</v>
      </c>
      <c r="L393" s="849">
        <v>1</v>
      </c>
      <c r="M393" s="849">
        <v>180</v>
      </c>
      <c r="N393" s="849">
        <v>14</v>
      </c>
      <c r="O393" s="849">
        <v>2520</v>
      </c>
      <c r="P393" s="837">
        <v>0.77777777777777779</v>
      </c>
      <c r="Q393" s="850">
        <v>180</v>
      </c>
    </row>
    <row r="394" spans="1:17" ht="14.4" customHeight="1" x14ac:dyDescent="0.3">
      <c r="A394" s="831" t="s">
        <v>4973</v>
      </c>
      <c r="B394" s="832" t="s">
        <v>4974</v>
      </c>
      <c r="C394" s="832" t="s">
        <v>3379</v>
      </c>
      <c r="D394" s="832" t="s">
        <v>4983</v>
      </c>
      <c r="E394" s="832" t="s">
        <v>4984</v>
      </c>
      <c r="F394" s="849">
        <v>19</v>
      </c>
      <c r="G394" s="849">
        <v>6365</v>
      </c>
      <c r="H394" s="849">
        <v>0.90206916099773238</v>
      </c>
      <c r="I394" s="849">
        <v>335</v>
      </c>
      <c r="J394" s="849">
        <v>21</v>
      </c>
      <c r="K394" s="849">
        <v>7056</v>
      </c>
      <c r="L394" s="849">
        <v>1</v>
      </c>
      <c r="M394" s="849">
        <v>336</v>
      </c>
      <c r="N394" s="849">
        <v>29</v>
      </c>
      <c r="O394" s="849">
        <v>9773</v>
      </c>
      <c r="P394" s="837">
        <v>1.3850623582766439</v>
      </c>
      <c r="Q394" s="850">
        <v>337</v>
      </c>
    </row>
    <row r="395" spans="1:17" ht="14.4" customHeight="1" x14ac:dyDescent="0.3">
      <c r="A395" s="831" t="s">
        <v>4973</v>
      </c>
      <c r="B395" s="832" t="s">
        <v>4974</v>
      </c>
      <c r="C395" s="832" t="s">
        <v>3379</v>
      </c>
      <c r="D395" s="832" t="s">
        <v>4985</v>
      </c>
      <c r="E395" s="832" t="s">
        <v>4986</v>
      </c>
      <c r="F395" s="849">
        <v>80</v>
      </c>
      <c r="G395" s="849">
        <v>27920</v>
      </c>
      <c r="H395" s="849"/>
      <c r="I395" s="849">
        <v>349</v>
      </c>
      <c r="J395" s="849"/>
      <c r="K395" s="849"/>
      <c r="L395" s="849"/>
      <c r="M395" s="849"/>
      <c r="N395" s="849">
        <v>52</v>
      </c>
      <c r="O395" s="849">
        <v>18200</v>
      </c>
      <c r="P395" s="837"/>
      <c r="Q395" s="850">
        <v>350</v>
      </c>
    </row>
    <row r="396" spans="1:17" ht="14.4" customHeight="1" x14ac:dyDescent="0.3">
      <c r="A396" s="831" t="s">
        <v>4973</v>
      </c>
      <c r="B396" s="832" t="s">
        <v>4974</v>
      </c>
      <c r="C396" s="832" t="s">
        <v>3379</v>
      </c>
      <c r="D396" s="832" t="s">
        <v>4985</v>
      </c>
      <c r="E396" s="832" t="s">
        <v>4987</v>
      </c>
      <c r="F396" s="849">
        <v>433</v>
      </c>
      <c r="G396" s="849">
        <v>151117</v>
      </c>
      <c r="H396" s="849">
        <v>0.76232394366197187</v>
      </c>
      <c r="I396" s="849">
        <v>349</v>
      </c>
      <c r="J396" s="849">
        <v>568</v>
      </c>
      <c r="K396" s="849">
        <v>198232</v>
      </c>
      <c r="L396" s="849">
        <v>1</v>
      </c>
      <c r="M396" s="849">
        <v>349</v>
      </c>
      <c r="N396" s="849">
        <v>608</v>
      </c>
      <c r="O396" s="849">
        <v>212800</v>
      </c>
      <c r="P396" s="837">
        <v>1.0734896484926753</v>
      </c>
      <c r="Q396" s="850">
        <v>350</v>
      </c>
    </row>
    <row r="397" spans="1:17" ht="14.4" customHeight="1" x14ac:dyDescent="0.3">
      <c r="A397" s="831" t="s">
        <v>4973</v>
      </c>
      <c r="B397" s="832" t="s">
        <v>4974</v>
      </c>
      <c r="C397" s="832" t="s">
        <v>3379</v>
      </c>
      <c r="D397" s="832" t="s">
        <v>4988</v>
      </c>
      <c r="E397" s="832" t="s">
        <v>4989</v>
      </c>
      <c r="F397" s="849">
        <v>1</v>
      </c>
      <c r="G397" s="849">
        <v>117</v>
      </c>
      <c r="H397" s="849"/>
      <c r="I397" s="849">
        <v>117</v>
      </c>
      <c r="J397" s="849"/>
      <c r="K397" s="849"/>
      <c r="L397" s="849"/>
      <c r="M397" s="849"/>
      <c r="N397" s="849"/>
      <c r="O397" s="849"/>
      <c r="P397" s="837"/>
      <c r="Q397" s="850"/>
    </row>
    <row r="398" spans="1:17" ht="14.4" customHeight="1" x14ac:dyDescent="0.3">
      <c r="A398" s="831" t="s">
        <v>4973</v>
      </c>
      <c r="B398" s="832" t="s">
        <v>4974</v>
      </c>
      <c r="C398" s="832" t="s">
        <v>3379</v>
      </c>
      <c r="D398" s="832" t="s">
        <v>4990</v>
      </c>
      <c r="E398" s="832" t="s">
        <v>4991</v>
      </c>
      <c r="F398" s="849"/>
      <c r="G398" s="849"/>
      <c r="H398" s="849"/>
      <c r="I398" s="849"/>
      <c r="J398" s="849"/>
      <c r="K398" s="849"/>
      <c r="L398" s="849"/>
      <c r="M398" s="849"/>
      <c r="N398" s="849">
        <v>1</v>
      </c>
      <c r="O398" s="849">
        <v>392</v>
      </c>
      <c r="P398" s="837"/>
      <c r="Q398" s="850">
        <v>392</v>
      </c>
    </row>
    <row r="399" spans="1:17" ht="14.4" customHeight="1" x14ac:dyDescent="0.3">
      <c r="A399" s="831" t="s">
        <v>4973</v>
      </c>
      <c r="B399" s="832" t="s">
        <v>4974</v>
      </c>
      <c r="C399" s="832" t="s">
        <v>3379</v>
      </c>
      <c r="D399" s="832" t="s">
        <v>4992</v>
      </c>
      <c r="E399" s="832" t="s">
        <v>4993</v>
      </c>
      <c r="F399" s="849">
        <v>1</v>
      </c>
      <c r="G399" s="849">
        <v>38</v>
      </c>
      <c r="H399" s="849"/>
      <c r="I399" s="849">
        <v>38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" customHeight="1" x14ac:dyDescent="0.3">
      <c r="A400" s="831" t="s">
        <v>4973</v>
      </c>
      <c r="B400" s="832" t="s">
        <v>4974</v>
      </c>
      <c r="C400" s="832" t="s">
        <v>3379</v>
      </c>
      <c r="D400" s="832" t="s">
        <v>4994</v>
      </c>
      <c r="E400" s="832" t="s">
        <v>4995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707</v>
      </c>
      <c r="P400" s="837"/>
      <c r="Q400" s="850">
        <v>707</v>
      </c>
    </row>
    <row r="401" spans="1:17" ht="14.4" customHeight="1" x14ac:dyDescent="0.3">
      <c r="A401" s="831" t="s">
        <v>4973</v>
      </c>
      <c r="B401" s="832" t="s">
        <v>4974</v>
      </c>
      <c r="C401" s="832" t="s">
        <v>3379</v>
      </c>
      <c r="D401" s="832" t="s">
        <v>4996</v>
      </c>
      <c r="E401" s="832" t="s">
        <v>4997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148</v>
      </c>
      <c r="P401" s="837"/>
      <c r="Q401" s="850">
        <v>148</v>
      </c>
    </row>
    <row r="402" spans="1:17" ht="14.4" customHeight="1" x14ac:dyDescent="0.3">
      <c r="A402" s="831" t="s">
        <v>4973</v>
      </c>
      <c r="B402" s="832" t="s">
        <v>4974</v>
      </c>
      <c r="C402" s="832" t="s">
        <v>3379</v>
      </c>
      <c r="D402" s="832" t="s">
        <v>4998</v>
      </c>
      <c r="E402" s="832" t="s">
        <v>4999</v>
      </c>
      <c r="F402" s="849">
        <v>21</v>
      </c>
      <c r="G402" s="849">
        <v>6384</v>
      </c>
      <c r="H402" s="849">
        <v>0.80504413619167714</v>
      </c>
      <c r="I402" s="849">
        <v>304</v>
      </c>
      <c r="J402" s="849">
        <v>26</v>
      </c>
      <c r="K402" s="849">
        <v>7930</v>
      </c>
      <c r="L402" s="849">
        <v>1</v>
      </c>
      <c r="M402" s="849">
        <v>305</v>
      </c>
      <c r="N402" s="849">
        <v>28</v>
      </c>
      <c r="O402" s="849">
        <v>8540</v>
      </c>
      <c r="P402" s="837">
        <v>1.0769230769230769</v>
      </c>
      <c r="Q402" s="850">
        <v>305</v>
      </c>
    </row>
    <row r="403" spans="1:17" ht="14.4" customHeight="1" x14ac:dyDescent="0.3">
      <c r="A403" s="831" t="s">
        <v>4973</v>
      </c>
      <c r="B403" s="832" t="s">
        <v>4974</v>
      </c>
      <c r="C403" s="832" t="s">
        <v>3379</v>
      </c>
      <c r="D403" s="832" t="s">
        <v>5000</v>
      </c>
      <c r="E403" s="832" t="s">
        <v>5001</v>
      </c>
      <c r="F403" s="849">
        <v>89</v>
      </c>
      <c r="G403" s="849">
        <v>43966</v>
      </c>
      <c r="H403" s="849">
        <v>0.73553719008264462</v>
      </c>
      <c r="I403" s="849">
        <v>494</v>
      </c>
      <c r="J403" s="849">
        <v>121</v>
      </c>
      <c r="K403" s="849">
        <v>59774</v>
      </c>
      <c r="L403" s="849">
        <v>1</v>
      </c>
      <c r="M403" s="849">
        <v>494</v>
      </c>
      <c r="N403" s="849">
        <v>105</v>
      </c>
      <c r="O403" s="849">
        <v>51975</v>
      </c>
      <c r="P403" s="837">
        <v>0.8695252116304748</v>
      </c>
      <c r="Q403" s="850">
        <v>495</v>
      </c>
    </row>
    <row r="404" spans="1:17" ht="14.4" customHeight="1" x14ac:dyDescent="0.3">
      <c r="A404" s="831" t="s">
        <v>4973</v>
      </c>
      <c r="B404" s="832" t="s">
        <v>4974</v>
      </c>
      <c r="C404" s="832" t="s">
        <v>3379</v>
      </c>
      <c r="D404" s="832" t="s">
        <v>5002</v>
      </c>
      <c r="E404" s="832" t="s">
        <v>5003</v>
      </c>
      <c r="F404" s="849">
        <v>105</v>
      </c>
      <c r="G404" s="849">
        <v>38850</v>
      </c>
      <c r="H404" s="849">
        <v>0.75</v>
      </c>
      <c r="I404" s="849">
        <v>370</v>
      </c>
      <c r="J404" s="849">
        <v>140</v>
      </c>
      <c r="K404" s="849">
        <v>51800</v>
      </c>
      <c r="L404" s="849">
        <v>1</v>
      </c>
      <c r="M404" s="849">
        <v>370</v>
      </c>
      <c r="N404" s="849">
        <v>122</v>
      </c>
      <c r="O404" s="849">
        <v>45262</v>
      </c>
      <c r="P404" s="837">
        <v>0.87378378378378374</v>
      </c>
      <c r="Q404" s="850">
        <v>371</v>
      </c>
    </row>
    <row r="405" spans="1:17" ht="14.4" customHeight="1" x14ac:dyDescent="0.3">
      <c r="A405" s="831" t="s">
        <v>4973</v>
      </c>
      <c r="B405" s="832" t="s">
        <v>4974</v>
      </c>
      <c r="C405" s="832" t="s">
        <v>3379</v>
      </c>
      <c r="D405" s="832" t="s">
        <v>5004</v>
      </c>
      <c r="E405" s="832" t="s">
        <v>5005</v>
      </c>
      <c r="F405" s="849">
        <v>1</v>
      </c>
      <c r="G405" s="849">
        <v>111</v>
      </c>
      <c r="H405" s="849"/>
      <c r="I405" s="849">
        <v>111</v>
      </c>
      <c r="J405" s="849"/>
      <c r="K405" s="849"/>
      <c r="L405" s="849"/>
      <c r="M405" s="849"/>
      <c r="N405" s="849">
        <v>2</v>
      </c>
      <c r="O405" s="849">
        <v>224</v>
      </c>
      <c r="P405" s="837"/>
      <c r="Q405" s="850">
        <v>112</v>
      </c>
    </row>
    <row r="406" spans="1:17" ht="14.4" customHeight="1" x14ac:dyDescent="0.3">
      <c r="A406" s="831" t="s">
        <v>4973</v>
      </c>
      <c r="B406" s="832" t="s">
        <v>4974</v>
      </c>
      <c r="C406" s="832" t="s">
        <v>3379</v>
      </c>
      <c r="D406" s="832" t="s">
        <v>5006</v>
      </c>
      <c r="E406" s="832" t="s">
        <v>5007</v>
      </c>
      <c r="F406" s="849"/>
      <c r="G406" s="849"/>
      <c r="H406" s="849"/>
      <c r="I406" s="849"/>
      <c r="J406" s="849"/>
      <c r="K406" s="849"/>
      <c r="L406" s="849"/>
      <c r="M406" s="849"/>
      <c r="N406" s="849">
        <v>1</v>
      </c>
      <c r="O406" s="849">
        <v>126</v>
      </c>
      <c r="P406" s="837"/>
      <c r="Q406" s="850">
        <v>126</v>
      </c>
    </row>
    <row r="407" spans="1:17" ht="14.4" customHeight="1" x14ac:dyDescent="0.3">
      <c r="A407" s="831" t="s">
        <v>4973</v>
      </c>
      <c r="B407" s="832" t="s">
        <v>4974</v>
      </c>
      <c r="C407" s="832" t="s">
        <v>3379</v>
      </c>
      <c r="D407" s="832" t="s">
        <v>5008</v>
      </c>
      <c r="E407" s="832" t="s">
        <v>5009</v>
      </c>
      <c r="F407" s="849">
        <v>1</v>
      </c>
      <c r="G407" s="849">
        <v>495</v>
      </c>
      <c r="H407" s="849"/>
      <c r="I407" s="849">
        <v>495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4973</v>
      </c>
      <c r="B408" s="832" t="s">
        <v>4974</v>
      </c>
      <c r="C408" s="832" t="s">
        <v>3379</v>
      </c>
      <c r="D408" s="832" t="s">
        <v>5010</v>
      </c>
      <c r="E408" s="832" t="s">
        <v>5011</v>
      </c>
      <c r="F408" s="849">
        <v>8</v>
      </c>
      <c r="G408" s="849">
        <v>3648</v>
      </c>
      <c r="H408" s="849">
        <v>0.61538461538461542</v>
      </c>
      <c r="I408" s="849">
        <v>456</v>
      </c>
      <c r="J408" s="849">
        <v>13</v>
      </c>
      <c r="K408" s="849">
        <v>5928</v>
      </c>
      <c r="L408" s="849">
        <v>1</v>
      </c>
      <c r="M408" s="849">
        <v>456</v>
      </c>
      <c r="N408" s="849">
        <v>13</v>
      </c>
      <c r="O408" s="849">
        <v>5954</v>
      </c>
      <c r="P408" s="837">
        <v>1.0043859649122806</v>
      </c>
      <c r="Q408" s="850">
        <v>458</v>
      </c>
    </row>
    <row r="409" spans="1:17" ht="14.4" customHeight="1" x14ac:dyDescent="0.3">
      <c r="A409" s="831" t="s">
        <v>4973</v>
      </c>
      <c r="B409" s="832" t="s">
        <v>4974</v>
      </c>
      <c r="C409" s="832" t="s">
        <v>3379</v>
      </c>
      <c r="D409" s="832" t="s">
        <v>5012</v>
      </c>
      <c r="E409" s="832" t="s">
        <v>5013</v>
      </c>
      <c r="F409" s="849">
        <v>390</v>
      </c>
      <c r="G409" s="849">
        <v>22620</v>
      </c>
      <c r="H409" s="849">
        <v>1.5789473684210527</v>
      </c>
      <c r="I409" s="849">
        <v>58</v>
      </c>
      <c r="J409" s="849">
        <v>247</v>
      </c>
      <c r="K409" s="849">
        <v>14326</v>
      </c>
      <c r="L409" s="849">
        <v>1</v>
      </c>
      <c r="M409" s="849">
        <v>58</v>
      </c>
      <c r="N409" s="849">
        <v>204</v>
      </c>
      <c r="O409" s="849">
        <v>11832</v>
      </c>
      <c r="P409" s="837">
        <v>0.82591093117408909</v>
      </c>
      <c r="Q409" s="850">
        <v>58</v>
      </c>
    </row>
    <row r="410" spans="1:17" ht="14.4" customHeight="1" x14ac:dyDescent="0.3">
      <c r="A410" s="831" t="s">
        <v>4973</v>
      </c>
      <c r="B410" s="832" t="s">
        <v>4974</v>
      </c>
      <c r="C410" s="832" t="s">
        <v>3379</v>
      </c>
      <c r="D410" s="832" t="s">
        <v>5014</v>
      </c>
      <c r="E410" s="832" t="s">
        <v>5015</v>
      </c>
      <c r="F410" s="849"/>
      <c r="G410" s="849"/>
      <c r="H410" s="849"/>
      <c r="I410" s="849"/>
      <c r="J410" s="849">
        <v>3</v>
      </c>
      <c r="K410" s="849">
        <v>6519</v>
      </c>
      <c r="L410" s="849">
        <v>1</v>
      </c>
      <c r="M410" s="849">
        <v>2173</v>
      </c>
      <c r="N410" s="849"/>
      <c r="O410" s="849"/>
      <c r="P410" s="837"/>
      <c r="Q410" s="850"/>
    </row>
    <row r="411" spans="1:17" ht="14.4" customHeight="1" x14ac:dyDescent="0.3">
      <c r="A411" s="831" t="s">
        <v>4973</v>
      </c>
      <c r="B411" s="832" t="s">
        <v>4974</v>
      </c>
      <c r="C411" s="832" t="s">
        <v>3379</v>
      </c>
      <c r="D411" s="832" t="s">
        <v>5016</v>
      </c>
      <c r="E411" s="832" t="s">
        <v>5017</v>
      </c>
      <c r="F411" s="849">
        <v>181</v>
      </c>
      <c r="G411" s="849">
        <v>31675</v>
      </c>
      <c r="H411" s="849">
        <v>0.48509862778730706</v>
      </c>
      <c r="I411" s="849">
        <v>175</v>
      </c>
      <c r="J411" s="849">
        <v>371</v>
      </c>
      <c r="K411" s="849">
        <v>65296</v>
      </c>
      <c r="L411" s="849">
        <v>1</v>
      </c>
      <c r="M411" s="849">
        <v>176</v>
      </c>
      <c r="N411" s="849">
        <v>307</v>
      </c>
      <c r="O411" s="849">
        <v>54032</v>
      </c>
      <c r="P411" s="837">
        <v>0.8274932614555256</v>
      </c>
      <c r="Q411" s="850">
        <v>176</v>
      </c>
    </row>
    <row r="412" spans="1:17" ht="14.4" customHeight="1" x14ac:dyDescent="0.3">
      <c r="A412" s="831" t="s">
        <v>4973</v>
      </c>
      <c r="B412" s="832" t="s">
        <v>4974</v>
      </c>
      <c r="C412" s="832" t="s">
        <v>3379</v>
      </c>
      <c r="D412" s="832" t="s">
        <v>5018</v>
      </c>
      <c r="E412" s="832" t="s">
        <v>5019</v>
      </c>
      <c r="F412" s="849"/>
      <c r="G412" s="849"/>
      <c r="H412" s="849"/>
      <c r="I412" s="849"/>
      <c r="J412" s="849"/>
      <c r="K412" s="849"/>
      <c r="L412" s="849"/>
      <c r="M412" s="849"/>
      <c r="N412" s="849">
        <v>2</v>
      </c>
      <c r="O412" s="849">
        <v>172</v>
      </c>
      <c r="P412" s="837"/>
      <c r="Q412" s="850">
        <v>86</v>
      </c>
    </row>
    <row r="413" spans="1:17" ht="14.4" customHeight="1" x14ac:dyDescent="0.3">
      <c r="A413" s="831" t="s">
        <v>4973</v>
      </c>
      <c r="B413" s="832" t="s">
        <v>4974</v>
      </c>
      <c r="C413" s="832" t="s">
        <v>3379</v>
      </c>
      <c r="D413" s="832" t="s">
        <v>5020</v>
      </c>
      <c r="E413" s="832" t="s">
        <v>5021</v>
      </c>
      <c r="F413" s="849">
        <v>5</v>
      </c>
      <c r="G413" s="849">
        <v>845</v>
      </c>
      <c r="H413" s="849">
        <v>0.41421568627450983</v>
      </c>
      <c r="I413" s="849">
        <v>169</v>
      </c>
      <c r="J413" s="849">
        <v>12</v>
      </c>
      <c r="K413" s="849">
        <v>2040</v>
      </c>
      <c r="L413" s="849">
        <v>1</v>
      </c>
      <c r="M413" s="849">
        <v>170</v>
      </c>
      <c r="N413" s="849">
        <v>16</v>
      </c>
      <c r="O413" s="849">
        <v>2720</v>
      </c>
      <c r="P413" s="837">
        <v>1.3333333333333333</v>
      </c>
      <c r="Q413" s="850">
        <v>170</v>
      </c>
    </row>
    <row r="414" spans="1:17" ht="14.4" customHeight="1" x14ac:dyDescent="0.3">
      <c r="A414" s="831" t="s">
        <v>4973</v>
      </c>
      <c r="B414" s="832" t="s">
        <v>4974</v>
      </c>
      <c r="C414" s="832" t="s">
        <v>3379</v>
      </c>
      <c r="D414" s="832" t="s">
        <v>5022</v>
      </c>
      <c r="E414" s="832" t="s">
        <v>5023</v>
      </c>
      <c r="F414" s="849">
        <v>21</v>
      </c>
      <c r="G414" s="849">
        <v>44730</v>
      </c>
      <c r="H414" s="849"/>
      <c r="I414" s="849">
        <v>2130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4973</v>
      </c>
      <c r="B415" s="832" t="s">
        <v>4974</v>
      </c>
      <c r="C415" s="832" t="s">
        <v>3379</v>
      </c>
      <c r="D415" s="832" t="s">
        <v>5022</v>
      </c>
      <c r="E415" s="832" t="s">
        <v>5024</v>
      </c>
      <c r="F415" s="849">
        <v>45</v>
      </c>
      <c r="G415" s="849">
        <v>95850</v>
      </c>
      <c r="H415" s="849">
        <v>1.215645490633759</v>
      </c>
      <c r="I415" s="849">
        <v>2130</v>
      </c>
      <c r="J415" s="849">
        <v>37</v>
      </c>
      <c r="K415" s="849">
        <v>78847</v>
      </c>
      <c r="L415" s="849">
        <v>1</v>
      </c>
      <c r="M415" s="849">
        <v>2131</v>
      </c>
      <c r="N415" s="849">
        <v>1</v>
      </c>
      <c r="O415" s="849">
        <v>2134</v>
      </c>
      <c r="P415" s="837">
        <v>2.7065075399190838E-2</v>
      </c>
      <c r="Q415" s="850">
        <v>2134</v>
      </c>
    </row>
    <row r="416" spans="1:17" ht="14.4" customHeight="1" x14ac:dyDescent="0.3">
      <c r="A416" s="831" t="s">
        <v>4973</v>
      </c>
      <c r="B416" s="832" t="s">
        <v>4974</v>
      </c>
      <c r="C416" s="832" t="s">
        <v>3379</v>
      </c>
      <c r="D416" s="832" t="s">
        <v>5025</v>
      </c>
      <c r="E416" s="832" t="s">
        <v>5026</v>
      </c>
      <c r="F416" s="849">
        <v>1</v>
      </c>
      <c r="G416" s="849">
        <v>242</v>
      </c>
      <c r="H416" s="849"/>
      <c r="I416" s="849">
        <v>242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" customHeight="1" x14ac:dyDescent="0.3">
      <c r="A417" s="831" t="s">
        <v>4973</v>
      </c>
      <c r="B417" s="832" t="s">
        <v>4974</v>
      </c>
      <c r="C417" s="832" t="s">
        <v>3379</v>
      </c>
      <c r="D417" s="832" t="s">
        <v>5027</v>
      </c>
      <c r="E417" s="832" t="s">
        <v>5028</v>
      </c>
      <c r="F417" s="849"/>
      <c r="G417" s="849"/>
      <c r="H417" s="849"/>
      <c r="I417" s="849"/>
      <c r="J417" s="849"/>
      <c r="K417" s="849"/>
      <c r="L417" s="849"/>
      <c r="M417" s="849"/>
      <c r="N417" s="849">
        <v>1</v>
      </c>
      <c r="O417" s="849">
        <v>426</v>
      </c>
      <c r="P417" s="837"/>
      <c r="Q417" s="850">
        <v>426</v>
      </c>
    </row>
    <row r="418" spans="1:17" ht="14.4" customHeight="1" x14ac:dyDescent="0.3">
      <c r="A418" s="831" t="s">
        <v>4973</v>
      </c>
      <c r="B418" s="832" t="s">
        <v>4974</v>
      </c>
      <c r="C418" s="832" t="s">
        <v>3379</v>
      </c>
      <c r="D418" s="832" t="s">
        <v>5029</v>
      </c>
      <c r="E418" s="832" t="s">
        <v>5030</v>
      </c>
      <c r="F418" s="849"/>
      <c r="G418" s="849"/>
      <c r="H418" s="849"/>
      <c r="I418" s="849"/>
      <c r="J418" s="849">
        <v>2</v>
      </c>
      <c r="K418" s="849">
        <v>578</v>
      </c>
      <c r="L418" s="849">
        <v>1</v>
      </c>
      <c r="M418" s="849">
        <v>289</v>
      </c>
      <c r="N418" s="849"/>
      <c r="O418" s="849"/>
      <c r="P418" s="837"/>
      <c r="Q418" s="850"/>
    </row>
    <row r="419" spans="1:17" ht="14.4" customHeight="1" x14ac:dyDescent="0.3">
      <c r="A419" s="831" t="s">
        <v>4973</v>
      </c>
      <c r="B419" s="832" t="s">
        <v>4974</v>
      </c>
      <c r="C419" s="832" t="s">
        <v>3379</v>
      </c>
      <c r="D419" s="832" t="s">
        <v>5031</v>
      </c>
      <c r="E419" s="832" t="s">
        <v>5032</v>
      </c>
      <c r="F419" s="849">
        <v>5</v>
      </c>
      <c r="G419" s="849">
        <v>0</v>
      </c>
      <c r="H419" s="849"/>
      <c r="I419" s="849">
        <v>0</v>
      </c>
      <c r="J419" s="849">
        <v>1</v>
      </c>
      <c r="K419" s="849">
        <v>0</v>
      </c>
      <c r="L419" s="849"/>
      <c r="M419" s="849">
        <v>0</v>
      </c>
      <c r="N419" s="849"/>
      <c r="O419" s="849"/>
      <c r="P419" s="837"/>
      <c r="Q419" s="850"/>
    </row>
    <row r="420" spans="1:17" ht="14.4" customHeight="1" x14ac:dyDescent="0.3">
      <c r="A420" s="831" t="s">
        <v>4973</v>
      </c>
      <c r="B420" s="832" t="s">
        <v>4974</v>
      </c>
      <c r="C420" s="832" t="s">
        <v>3379</v>
      </c>
      <c r="D420" s="832" t="s">
        <v>5033</v>
      </c>
      <c r="E420" s="832" t="s">
        <v>5034</v>
      </c>
      <c r="F420" s="849"/>
      <c r="G420" s="849"/>
      <c r="H420" s="849"/>
      <c r="I420" s="849"/>
      <c r="J420" s="849">
        <v>1</v>
      </c>
      <c r="K420" s="849">
        <v>0</v>
      </c>
      <c r="L420" s="849"/>
      <c r="M420" s="849">
        <v>0</v>
      </c>
      <c r="N420" s="849"/>
      <c r="O420" s="849"/>
      <c r="P420" s="837"/>
      <c r="Q420" s="850"/>
    </row>
    <row r="421" spans="1:17" ht="14.4" customHeight="1" x14ac:dyDescent="0.3">
      <c r="A421" s="831" t="s">
        <v>5035</v>
      </c>
      <c r="B421" s="832" t="s">
        <v>5036</v>
      </c>
      <c r="C421" s="832" t="s">
        <v>3379</v>
      </c>
      <c r="D421" s="832" t="s">
        <v>5037</v>
      </c>
      <c r="E421" s="832" t="s">
        <v>5038</v>
      </c>
      <c r="F421" s="849">
        <v>1008</v>
      </c>
      <c r="G421" s="849">
        <v>174384</v>
      </c>
      <c r="H421" s="849">
        <v>1.0381050463439754</v>
      </c>
      <c r="I421" s="849">
        <v>173</v>
      </c>
      <c r="J421" s="849">
        <v>971</v>
      </c>
      <c r="K421" s="849">
        <v>167983</v>
      </c>
      <c r="L421" s="849">
        <v>1</v>
      </c>
      <c r="M421" s="849">
        <v>173</v>
      </c>
      <c r="N421" s="849">
        <v>1014</v>
      </c>
      <c r="O421" s="849">
        <v>176436</v>
      </c>
      <c r="P421" s="837">
        <v>1.0503205681527297</v>
      </c>
      <c r="Q421" s="850">
        <v>174</v>
      </c>
    </row>
    <row r="422" spans="1:17" ht="14.4" customHeight="1" x14ac:dyDescent="0.3">
      <c r="A422" s="831" t="s">
        <v>5035</v>
      </c>
      <c r="B422" s="832" t="s">
        <v>5036</v>
      </c>
      <c r="C422" s="832" t="s">
        <v>3379</v>
      </c>
      <c r="D422" s="832" t="s">
        <v>5039</v>
      </c>
      <c r="E422" s="832" t="s">
        <v>5040</v>
      </c>
      <c r="F422" s="849"/>
      <c r="G422" s="849"/>
      <c r="H422" s="849"/>
      <c r="I422" s="849"/>
      <c r="J422" s="849"/>
      <c r="K422" s="849"/>
      <c r="L422" s="849"/>
      <c r="M422" s="849"/>
      <c r="N422" s="849">
        <v>1</v>
      </c>
      <c r="O422" s="849">
        <v>1070</v>
      </c>
      <c r="P422" s="837"/>
      <c r="Q422" s="850">
        <v>1070</v>
      </c>
    </row>
    <row r="423" spans="1:17" ht="14.4" customHeight="1" x14ac:dyDescent="0.3">
      <c r="A423" s="831" t="s">
        <v>5035</v>
      </c>
      <c r="B423" s="832" t="s">
        <v>5036</v>
      </c>
      <c r="C423" s="832" t="s">
        <v>3379</v>
      </c>
      <c r="D423" s="832" t="s">
        <v>5041</v>
      </c>
      <c r="E423" s="832" t="s">
        <v>5042</v>
      </c>
      <c r="F423" s="849">
        <v>53</v>
      </c>
      <c r="G423" s="849">
        <v>2173</v>
      </c>
      <c r="H423" s="849">
        <v>1.0269376181474481</v>
      </c>
      <c r="I423" s="849">
        <v>41</v>
      </c>
      <c r="J423" s="849">
        <v>46</v>
      </c>
      <c r="K423" s="849">
        <v>2116</v>
      </c>
      <c r="L423" s="849">
        <v>1</v>
      </c>
      <c r="M423" s="849">
        <v>46</v>
      </c>
      <c r="N423" s="849">
        <v>31</v>
      </c>
      <c r="O423" s="849">
        <v>1426</v>
      </c>
      <c r="P423" s="837">
        <v>0.67391304347826086</v>
      </c>
      <c r="Q423" s="850">
        <v>46</v>
      </c>
    </row>
    <row r="424" spans="1:17" ht="14.4" customHeight="1" x14ac:dyDescent="0.3">
      <c r="A424" s="831" t="s">
        <v>5035</v>
      </c>
      <c r="B424" s="832" t="s">
        <v>5036</v>
      </c>
      <c r="C424" s="832" t="s">
        <v>3379</v>
      </c>
      <c r="D424" s="832" t="s">
        <v>5041</v>
      </c>
      <c r="E424" s="832" t="s">
        <v>5043</v>
      </c>
      <c r="F424" s="849">
        <v>1</v>
      </c>
      <c r="G424" s="849">
        <v>41</v>
      </c>
      <c r="H424" s="849"/>
      <c r="I424" s="849">
        <v>41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5035</v>
      </c>
      <c r="B425" s="832" t="s">
        <v>5036</v>
      </c>
      <c r="C425" s="832" t="s">
        <v>3379</v>
      </c>
      <c r="D425" s="832" t="s">
        <v>5044</v>
      </c>
      <c r="E425" s="832" t="s">
        <v>5045</v>
      </c>
      <c r="F425" s="849">
        <v>6</v>
      </c>
      <c r="G425" s="849">
        <v>2304</v>
      </c>
      <c r="H425" s="849">
        <v>0.33198847262247838</v>
      </c>
      <c r="I425" s="849">
        <v>384</v>
      </c>
      <c r="J425" s="849">
        <v>20</v>
      </c>
      <c r="K425" s="849">
        <v>6940</v>
      </c>
      <c r="L425" s="849">
        <v>1</v>
      </c>
      <c r="M425" s="849">
        <v>347</v>
      </c>
      <c r="N425" s="849">
        <v>10</v>
      </c>
      <c r="O425" s="849">
        <v>3470</v>
      </c>
      <c r="P425" s="837">
        <v>0.5</v>
      </c>
      <c r="Q425" s="850">
        <v>347</v>
      </c>
    </row>
    <row r="426" spans="1:17" ht="14.4" customHeight="1" x14ac:dyDescent="0.3">
      <c r="A426" s="831" t="s">
        <v>5035</v>
      </c>
      <c r="B426" s="832" t="s">
        <v>5036</v>
      </c>
      <c r="C426" s="832" t="s">
        <v>3379</v>
      </c>
      <c r="D426" s="832" t="s">
        <v>5046</v>
      </c>
      <c r="E426" s="832" t="s">
        <v>5047</v>
      </c>
      <c r="F426" s="849"/>
      <c r="G426" s="849"/>
      <c r="H426" s="849"/>
      <c r="I426" s="849"/>
      <c r="J426" s="849">
        <v>8</v>
      </c>
      <c r="K426" s="849">
        <v>408</v>
      </c>
      <c r="L426" s="849">
        <v>1</v>
      </c>
      <c r="M426" s="849">
        <v>51</v>
      </c>
      <c r="N426" s="849">
        <v>1</v>
      </c>
      <c r="O426" s="849">
        <v>51</v>
      </c>
      <c r="P426" s="837">
        <v>0.125</v>
      </c>
      <c r="Q426" s="850">
        <v>51</v>
      </c>
    </row>
    <row r="427" spans="1:17" ht="14.4" customHeight="1" x14ac:dyDescent="0.3">
      <c r="A427" s="831" t="s">
        <v>5035</v>
      </c>
      <c r="B427" s="832" t="s">
        <v>5036</v>
      </c>
      <c r="C427" s="832" t="s">
        <v>3379</v>
      </c>
      <c r="D427" s="832" t="s">
        <v>5048</v>
      </c>
      <c r="E427" s="832" t="s">
        <v>5049</v>
      </c>
      <c r="F427" s="849"/>
      <c r="G427" s="849"/>
      <c r="H427" s="849"/>
      <c r="I427" s="849"/>
      <c r="J427" s="849">
        <v>23</v>
      </c>
      <c r="K427" s="849">
        <v>8671</v>
      </c>
      <c r="L427" s="849">
        <v>1</v>
      </c>
      <c r="M427" s="849">
        <v>377</v>
      </c>
      <c r="N427" s="849">
        <v>28</v>
      </c>
      <c r="O427" s="849">
        <v>10556</v>
      </c>
      <c r="P427" s="837">
        <v>1.2173913043478262</v>
      </c>
      <c r="Q427" s="850">
        <v>377</v>
      </c>
    </row>
    <row r="428" spans="1:17" ht="14.4" customHeight="1" x14ac:dyDescent="0.3">
      <c r="A428" s="831" t="s">
        <v>5035</v>
      </c>
      <c r="B428" s="832" t="s">
        <v>5036</v>
      </c>
      <c r="C428" s="832" t="s">
        <v>3379</v>
      </c>
      <c r="D428" s="832" t="s">
        <v>5050</v>
      </c>
      <c r="E428" s="832" t="s">
        <v>5051</v>
      </c>
      <c r="F428" s="849">
        <v>53</v>
      </c>
      <c r="G428" s="849">
        <v>2226</v>
      </c>
      <c r="H428" s="849">
        <v>1.6367647058823529</v>
      </c>
      <c r="I428" s="849">
        <v>42</v>
      </c>
      <c r="J428" s="849">
        <v>40</v>
      </c>
      <c r="K428" s="849">
        <v>1360</v>
      </c>
      <c r="L428" s="849">
        <v>1</v>
      </c>
      <c r="M428" s="849">
        <v>34</v>
      </c>
      <c r="N428" s="849">
        <v>41</v>
      </c>
      <c r="O428" s="849">
        <v>1394</v>
      </c>
      <c r="P428" s="837">
        <v>1.0249999999999999</v>
      </c>
      <c r="Q428" s="850">
        <v>34</v>
      </c>
    </row>
    <row r="429" spans="1:17" ht="14.4" customHeight="1" x14ac:dyDescent="0.3">
      <c r="A429" s="831" t="s">
        <v>5035</v>
      </c>
      <c r="B429" s="832" t="s">
        <v>5036</v>
      </c>
      <c r="C429" s="832" t="s">
        <v>3379</v>
      </c>
      <c r="D429" s="832" t="s">
        <v>5052</v>
      </c>
      <c r="E429" s="832" t="s">
        <v>5053</v>
      </c>
      <c r="F429" s="849">
        <v>3</v>
      </c>
      <c r="G429" s="849">
        <v>1476</v>
      </c>
      <c r="H429" s="849">
        <v>2.8167938931297711</v>
      </c>
      <c r="I429" s="849">
        <v>492</v>
      </c>
      <c r="J429" s="849">
        <v>1</v>
      </c>
      <c r="K429" s="849">
        <v>524</v>
      </c>
      <c r="L429" s="849">
        <v>1</v>
      </c>
      <c r="M429" s="849">
        <v>524</v>
      </c>
      <c r="N429" s="849">
        <v>3</v>
      </c>
      <c r="O429" s="849">
        <v>1572</v>
      </c>
      <c r="P429" s="837">
        <v>3</v>
      </c>
      <c r="Q429" s="850">
        <v>524</v>
      </c>
    </row>
    <row r="430" spans="1:17" ht="14.4" customHeight="1" x14ac:dyDescent="0.3">
      <c r="A430" s="831" t="s">
        <v>5035</v>
      </c>
      <c r="B430" s="832" t="s">
        <v>5036</v>
      </c>
      <c r="C430" s="832" t="s">
        <v>3379</v>
      </c>
      <c r="D430" s="832" t="s">
        <v>5054</v>
      </c>
      <c r="E430" s="832" t="s">
        <v>5055</v>
      </c>
      <c r="F430" s="849">
        <v>5</v>
      </c>
      <c r="G430" s="849">
        <v>155</v>
      </c>
      <c r="H430" s="849">
        <v>0.54385964912280704</v>
      </c>
      <c r="I430" s="849">
        <v>31</v>
      </c>
      <c r="J430" s="849">
        <v>5</v>
      </c>
      <c r="K430" s="849">
        <v>285</v>
      </c>
      <c r="L430" s="849">
        <v>1</v>
      </c>
      <c r="M430" s="849">
        <v>57</v>
      </c>
      <c r="N430" s="849">
        <v>2</v>
      </c>
      <c r="O430" s="849">
        <v>114</v>
      </c>
      <c r="P430" s="837">
        <v>0.4</v>
      </c>
      <c r="Q430" s="850">
        <v>57</v>
      </c>
    </row>
    <row r="431" spans="1:17" ht="14.4" customHeight="1" x14ac:dyDescent="0.3">
      <c r="A431" s="831" t="s">
        <v>5035</v>
      </c>
      <c r="B431" s="832" t="s">
        <v>5036</v>
      </c>
      <c r="C431" s="832" t="s">
        <v>3379</v>
      </c>
      <c r="D431" s="832" t="s">
        <v>5056</v>
      </c>
      <c r="E431" s="832" t="s">
        <v>5057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225</v>
      </c>
      <c r="P431" s="837"/>
      <c r="Q431" s="850">
        <v>225</v>
      </c>
    </row>
    <row r="432" spans="1:17" ht="14.4" customHeight="1" x14ac:dyDescent="0.3">
      <c r="A432" s="831" t="s">
        <v>5035</v>
      </c>
      <c r="B432" s="832" t="s">
        <v>5036</v>
      </c>
      <c r="C432" s="832" t="s">
        <v>3379</v>
      </c>
      <c r="D432" s="832" t="s">
        <v>5058</v>
      </c>
      <c r="E432" s="832" t="s">
        <v>5059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554</v>
      </c>
      <c r="P432" s="837"/>
      <c r="Q432" s="850">
        <v>554</v>
      </c>
    </row>
    <row r="433" spans="1:17" ht="14.4" customHeight="1" x14ac:dyDescent="0.3">
      <c r="A433" s="831" t="s">
        <v>5035</v>
      </c>
      <c r="B433" s="832" t="s">
        <v>5036</v>
      </c>
      <c r="C433" s="832" t="s">
        <v>3379</v>
      </c>
      <c r="D433" s="832" t="s">
        <v>5060</v>
      </c>
      <c r="E433" s="832" t="s">
        <v>5061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143</v>
      </c>
      <c r="P433" s="837"/>
      <c r="Q433" s="850">
        <v>143</v>
      </c>
    </row>
    <row r="434" spans="1:17" ht="14.4" customHeight="1" x14ac:dyDescent="0.3">
      <c r="A434" s="831" t="s">
        <v>5035</v>
      </c>
      <c r="B434" s="832" t="s">
        <v>5036</v>
      </c>
      <c r="C434" s="832" t="s">
        <v>3379</v>
      </c>
      <c r="D434" s="832" t="s">
        <v>5060</v>
      </c>
      <c r="E434" s="832" t="s">
        <v>5062</v>
      </c>
      <c r="F434" s="849"/>
      <c r="G434" s="849"/>
      <c r="H434" s="849"/>
      <c r="I434" s="849"/>
      <c r="J434" s="849">
        <v>1</v>
      </c>
      <c r="K434" s="849">
        <v>143</v>
      </c>
      <c r="L434" s="849">
        <v>1</v>
      </c>
      <c r="M434" s="849">
        <v>143</v>
      </c>
      <c r="N434" s="849"/>
      <c r="O434" s="849"/>
      <c r="P434" s="837"/>
      <c r="Q434" s="850"/>
    </row>
    <row r="435" spans="1:17" ht="14.4" customHeight="1" x14ac:dyDescent="0.3">
      <c r="A435" s="831" t="s">
        <v>5035</v>
      </c>
      <c r="B435" s="832" t="s">
        <v>5036</v>
      </c>
      <c r="C435" s="832" t="s">
        <v>3379</v>
      </c>
      <c r="D435" s="832" t="s">
        <v>5063</v>
      </c>
      <c r="E435" s="832" t="s">
        <v>5064</v>
      </c>
      <c r="F435" s="849">
        <v>2</v>
      </c>
      <c r="G435" s="849">
        <v>206</v>
      </c>
      <c r="H435" s="849">
        <v>3.1692307692307691</v>
      </c>
      <c r="I435" s="849">
        <v>103</v>
      </c>
      <c r="J435" s="849">
        <v>1</v>
      </c>
      <c r="K435" s="849">
        <v>65</v>
      </c>
      <c r="L435" s="849">
        <v>1</v>
      </c>
      <c r="M435" s="849">
        <v>65</v>
      </c>
      <c r="N435" s="849">
        <v>1</v>
      </c>
      <c r="O435" s="849">
        <v>65</v>
      </c>
      <c r="P435" s="837">
        <v>1</v>
      </c>
      <c r="Q435" s="850">
        <v>65</v>
      </c>
    </row>
    <row r="436" spans="1:17" ht="14.4" customHeight="1" x14ac:dyDescent="0.3">
      <c r="A436" s="831" t="s">
        <v>5035</v>
      </c>
      <c r="B436" s="832" t="s">
        <v>5036</v>
      </c>
      <c r="C436" s="832" t="s">
        <v>3379</v>
      </c>
      <c r="D436" s="832" t="s">
        <v>5063</v>
      </c>
      <c r="E436" s="832" t="s">
        <v>5065</v>
      </c>
      <c r="F436" s="849">
        <v>2</v>
      </c>
      <c r="G436" s="849">
        <v>206</v>
      </c>
      <c r="H436" s="849"/>
      <c r="I436" s="849">
        <v>103</v>
      </c>
      <c r="J436" s="849"/>
      <c r="K436" s="849"/>
      <c r="L436" s="849"/>
      <c r="M436" s="849"/>
      <c r="N436" s="849"/>
      <c r="O436" s="849"/>
      <c r="P436" s="837"/>
      <c r="Q436" s="850"/>
    </row>
    <row r="437" spans="1:17" ht="14.4" customHeight="1" x14ac:dyDescent="0.3">
      <c r="A437" s="831" t="s">
        <v>5035</v>
      </c>
      <c r="B437" s="832" t="s">
        <v>5036</v>
      </c>
      <c r="C437" s="832" t="s">
        <v>3379</v>
      </c>
      <c r="D437" s="832" t="s">
        <v>5066</v>
      </c>
      <c r="E437" s="832" t="s">
        <v>5067</v>
      </c>
      <c r="F437" s="849">
        <v>299</v>
      </c>
      <c r="G437" s="849">
        <v>34983</v>
      </c>
      <c r="H437" s="849">
        <v>0.77478295535081498</v>
      </c>
      <c r="I437" s="849">
        <v>117</v>
      </c>
      <c r="J437" s="849">
        <v>332</v>
      </c>
      <c r="K437" s="849">
        <v>45152</v>
      </c>
      <c r="L437" s="849">
        <v>1</v>
      </c>
      <c r="M437" s="849">
        <v>136</v>
      </c>
      <c r="N437" s="849">
        <v>325</v>
      </c>
      <c r="O437" s="849">
        <v>44525</v>
      </c>
      <c r="P437" s="837">
        <v>0.98611357193479798</v>
      </c>
      <c r="Q437" s="850">
        <v>137</v>
      </c>
    </row>
    <row r="438" spans="1:17" ht="14.4" customHeight="1" x14ac:dyDescent="0.3">
      <c r="A438" s="831" t="s">
        <v>5035</v>
      </c>
      <c r="B438" s="832" t="s">
        <v>5036</v>
      </c>
      <c r="C438" s="832" t="s">
        <v>3379</v>
      </c>
      <c r="D438" s="832" t="s">
        <v>5066</v>
      </c>
      <c r="E438" s="832" t="s">
        <v>5068</v>
      </c>
      <c r="F438" s="849">
        <v>4</v>
      </c>
      <c r="G438" s="849">
        <v>468</v>
      </c>
      <c r="H438" s="849"/>
      <c r="I438" s="849">
        <v>117</v>
      </c>
      <c r="J438" s="849"/>
      <c r="K438" s="849"/>
      <c r="L438" s="849"/>
      <c r="M438" s="849"/>
      <c r="N438" s="849">
        <v>1</v>
      </c>
      <c r="O438" s="849">
        <v>137</v>
      </c>
      <c r="P438" s="837"/>
      <c r="Q438" s="850">
        <v>137</v>
      </c>
    </row>
    <row r="439" spans="1:17" ht="14.4" customHeight="1" x14ac:dyDescent="0.3">
      <c r="A439" s="831" t="s">
        <v>5035</v>
      </c>
      <c r="B439" s="832" t="s">
        <v>5036</v>
      </c>
      <c r="C439" s="832" t="s">
        <v>3379</v>
      </c>
      <c r="D439" s="832" t="s">
        <v>5069</v>
      </c>
      <c r="E439" s="832" t="s">
        <v>5070</v>
      </c>
      <c r="F439" s="849">
        <v>181</v>
      </c>
      <c r="G439" s="849">
        <v>16471</v>
      </c>
      <c r="H439" s="849">
        <v>1.0342857142857143</v>
      </c>
      <c r="I439" s="849">
        <v>91</v>
      </c>
      <c r="J439" s="849">
        <v>175</v>
      </c>
      <c r="K439" s="849">
        <v>15925</v>
      </c>
      <c r="L439" s="849">
        <v>1</v>
      </c>
      <c r="M439" s="849">
        <v>91</v>
      </c>
      <c r="N439" s="849">
        <v>179</v>
      </c>
      <c r="O439" s="849">
        <v>16289</v>
      </c>
      <c r="P439" s="837">
        <v>1.0228571428571429</v>
      </c>
      <c r="Q439" s="850">
        <v>91</v>
      </c>
    </row>
    <row r="440" spans="1:17" ht="14.4" customHeight="1" x14ac:dyDescent="0.3">
      <c r="A440" s="831" t="s">
        <v>5035</v>
      </c>
      <c r="B440" s="832" t="s">
        <v>5036</v>
      </c>
      <c r="C440" s="832" t="s">
        <v>3379</v>
      </c>
      <c r="D440" s="832" t="s">
        <v>5071</v>
      </c>
      <c r="E440" s="832" t="s">
        <v>5072</v>
      </c>
      <c r="F440" s="849">
        <v>1</v>
      </c>
      <c r="G440" s="849">
        <v>99</v>
      </c>
      <c r="H440" s="849"/>
      <c r="I440" s="849">
        <v>99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5035</v>
      </c>
      <c r="B441" s="832" t="s">
        <v>5036</v>
      </c>
      <c r="C441" s="832" t="s">
        <v>3379</v>
      </c>
      <c r="D441" s="832" t="s">
        <v>5071</v>
      </c>
      <c r="E441" s="832" t="s">
        <v>5073</v>
      </c>
      <c r="F441" s="849">
        <v>2</v>
      </c>
      <c r="G441" s="849">
        <v>198</v>
      </c>
      <c r="H441" s="849">
        <v>0.36131386861313869</v>
      </c>
      <c r="I441" s="849">
        <v>99</v>
      </c>
      <c r="J441" s="849">
        <v>4</v>
      </c>
      <c r="K441" s="849">
        <v>548</v>
      </c>
      <c r="L441" s="849">
        <v>1</v>
      </c>
      <c r="M441" s="849">
        <v>137</v>
      </c>
      <c r="N441" s="849"/>
      <c r="O441" s="849"/>
      <c r="P441" s="837"/>
      <c r="Q441" s="850"/>
    </row>
    <row r="442" spans="1:17" ht="14.4" customHeight="1" x14ac:dyDescent="0.3">
      <c r="A442" s="831" t="s">
        <v>5035</v>
      </c>
      <c r="B442" s="832" t="s">
        <v>5036</v>
      </c>
      <c r="C442" s="832" t="s">
        <v>3379</v>
      </c>
      <c r="D442" s="832" t="s">
        <v>5074</v>
      </c>
      <c r="E442" s="832" t="s">
        <v>5075</v>
      </c>
      <c r="F442" s="849">
        <v>26</v>
      </c>
      <c r="G442" s="849">
        <v>546</v>
      </c>
      <c r="H442" s="849">
        <v>0.45959595959595961</v>
      </c>
      <c r="I442" s="849">
        <v>21</v>
      </c>
      <c r="J442" s="849">
        <v>18</v>
      </c>
      <c r="K442" s="849">
        <v>1188</v>
      </c>
      <c r="L442" s="849">
        <v>1</v>
      </c>
      <c r="M442" s="849">
        <v>66</v>
      </c>
      <c r="N442" s="849">
        <v>13</v>
      </c>
      <c r="O442" s="849">
        <v>858</v>
      </c>
      <c r="P442" s="837">
        <v>0.72222222222222221</v>
      </c>
      <c r="Q442" s="850">
        <v>66</v>
      </c>
    </row>
    <row r="443" spans="1:17" ht="14.4" customHeight="1" x14ac:dyDescent="0.3">
      <c r="A443" s="831" t="s">
        <v>5035</v>
      </c>
      <c r="B443" s="832" t="s">
        <v>5036</v>
      </c>
      <c r="C443" s="832" t="s">
        <v>3379</v>
      </c>
      <c r="D443" s="832" t="s">
        <v>5074</v>
      </c>
      <c r="E443" s="832" t="s">
        <v>5076</v>
      </c>
      <c r="F443" s="849">
        <v>7</v>
      </c>
      <c r="G443" s="849">
        <v>147</v>
      </c>
      <c r="H443" s="849"/>
      <c r="I443" s="849">
        <v>21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5035</v>
      </c>
      <c r="B444" s="832" t="s">
        <v>5036</v>
      </c>
      <c r="C444" s="832" t="s">
        <v>3379</v>
      </c>
      <c r="D444" s="832" t="s">
        <v>5077</v>
      </c>
      <c r="E444" s="832" t="s">
        <v>5078</v>
      </c>
      <c r="F444" s="849">
        <v>20</v>
      </c>
      <c r="G444" s="849">
        <v>9760</v>
      </c>
      <c r="H444" s="849">
        <v>9.9186991869918693</v>
      </c>
      <c r="I444" s="849">
        <v>488</v>
      </c>
      <c r="J444" s="849">
        <v>3</v>
      </c>
      <c r="K444" s="849">
        <v>984</v>
      </c>
      <c r="L444" s="849">
        <v>1</v>
      </c>
      <c r="M444" s="849">
        <v>328</v>
      </c>
      <c r="N444" s="849">
        <v>17</v>
      </c>
      <c r="O444" s="849">
        <v>5576</v>
      </c>
      <c r="P444" s="837">
        <v>5.666666666666667</v>
      </c>
      <c r="Q444" s="850">
        <v>328</v>
      </c>
    </row>
    <row r="445" spans="1:17" ht="14.4" customHeight="1" x14ac:dyDescent="0.3">
      <c r="A445" s="831" t="s">
        <v>5035</v>
      </c>
      <c r="B445" s="832" t="s">
        <v>5036</v>
      </c>
      <c r="C445" s="832" t="s">
        <v>3379</v>
      </c>
      <c r="D445" s="832" t="s">
        <v>5079</v>
      </c>
      <c r="E445" s="832" t="s">
        <v>5080</v>
      </c>
      <c r="F445" s="849">
        <v>22</v>
      </c>
      <c r="G445" s="849">
        <v>902</v>
      </c>
      <c r="H445" s="849">
        <v>0.98257080610021785</v>
      </c>
      <c r="I445" s="849">
        <v>41</v>
      </c>
      <c r="J445" s="849">
        <v>18</v>
      </c>
      <c r="K445" s="849">
        <v>918</v>
      </c>
      <c r="L445" s="849">
        <v>1</v>
      </c>
      <c r="M445" s="849">
        <v>51</v>
      </c>
      <c r="N445" s="849">
        <v>29</v>
      </c>
      <c r="O445" s="849">
        <v>1479</v>
      </c>
      <c r="P445" s="837">
        <v>1.6111111111111112</v>
      </c>
      <c r="Q445" s="850">
        <v>51</v>
      </c>
    </row>
    <row r="446" spans="1:17" ht="14.4" customHeight="1" x14ac:dyDescent="0.3">
      <c r="A446" s="831" t="s">
        <v>5035</v>
      </c>
      <c r="B446" s="832" t="s">
        <v>5036</v>
      </c>
      <c r="C446" s="832" t="s">
        <v>3379</v>
      </c>
      <c r="D446" s="832" t="s">
        <v>5079</v>
      </c>
      <c r="E446" s="832" t="s">
        <v>5081</v>
      </c>
      <c r="F446" s="849">
        <v>3</v>
      </c>
      <c r="G446" s="849">
        <v>123</v>
      </c>
      <c r="H446" s="849">
        <v>0.80392156862745101</v>
      </c>
      <c r="I446" s="849">
        <v>41</v>
      </c>
      <c r="J446" s="849">
        <v>3</v>
      </c>
      <c r="K446" s="849">
        <v>153</v>
      </c>
      <c r="L446" s="849">
        <v>1</v>
      </c>
      <c r="M446" s="849">
        <v>51</v>
      </c>
      <c r="N446" s="849">
        <v>4</v>
      </c>
      <c r="O446" s="849">
        <v>204</v>
      </c>
      <c r="P446" s="837">
        <v>1.3333333333333333</v>
      </c>
      <c r="Q446" s="850">
        <v>51</v>
      </c>
    </row>
    <row r="447" spans="1:17" ht="14.4" customHeight="1" x14ac:dyDescent="0.3">
      <c r="A447" s="831" t="s">
        <v>5035</v>
      </c>
      <c r="B447" s="832" t="s">
        <v>5036</v>
      </c>
      <c r="C447" s="832" t="s">
        <v>3379</v>
      </c>
      <c r="D447" s="832" t="s">
        <v>5082</v>
      </c>
      <c r="E447" s="832" t="s">
        <v>5083</v>
      </c>
      <c r="F447" s="849">
        <v>1</v>
      </c>
      <c r="G447" s="849">
        <v>223</v>
      </c>
      <c r="H447" s="849"/>
      <c r="I447" s="849">
        <v>223</v>
      </c>
      <c r="J447" s="849"/>
      <c r="K447" s="849"/>
      <c r="L447" s="849"/>
      <c r="M447" s="849"/>
      <c r="N447" s="849">
        <v>1</v>
      </c>
      <c r="O447" s="849">
        <v>207</v>
      </c>
      <c r="P447" s="837"/>
      <c r="Q447" s="850">
        <v>207</v>
      </c>
    </row>
    <row r="448" spans="1:17" ht="14.4" customHeight="1" x14ac:dyDescent="0.3">
      <c r="A448" s="831" t="s">
        <v>5035</v>
      </c>
      <c r="B448" s="832" t="s">
        <v>5036</v>
      </c>
      <c r="C448" s="832" t="s">
        <v>3379</v>
      </c>
      <c r="D448" s="832" t="s">
        <v>5084</v>
      </c>
      <c r="E448" s="832" t="s">
        <v>5085</v>
      </c>
      <c r="F448" s="849">
        <v>2</v>
      </c>
      <c r="G448" s="849">
        <v>1228</v>
      </c>
      <c r="H448" s="849">
        <v>1.0032679738562091</v>
      </c>
      <c r="I448" s="849">
        <v>614</v>
      </c>
      <c r="J448" s="849">
        <v>2</v>
      </c>
      <c r="K448" s="849">
        <v>1224</v>
      </c>
      <c r="L448" s="849">
        <v>1</v>
      </c>
      <c r="M448" s="849">
        <v>612</v>
      </c>
      <c r="N448" s="849">
        <v>4</v>
      </c>
      <c r="O448" s="849">
        <v>2448</v>
      </c>
      <c r="P448" s="837">
        <v>2</v>
      </c>
      <c r="Q448" s="850">
        <v>612</v>
      </c>
    </row>
    <row r="449" spans="1:17" ht="14.4" customHeight="1" x14ac:dyDescent="0.3">
      <c r="A449" s="831" t="s">
        <v>5035</v>
      </c>
      <c r="B449" s="832" t="s">
        <v>5036</v>
      </c>
      <c r="C449" s="832" t="s">
        <v>3379</v>
      </c>
      <c r="D449" s="832" t="s">
        <v>5086</v>
      </c>
      <c r="E449" s="832" t="s">
        <v>5087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825</v>
      </c>
      <c r="P449" s="837"/>
      <c r="Q449" s="850">
        <v>825</v>
      </c>
    </row>
    <row r="450" spans="1:17" ht="14.4" customHeight="1" x14ac:dyDescent="0.3">
      <c r="A450" s="831" t="s">
        <v>5035</v>
      </c>
      <c r="B450" s="832" t="s">
        <v>5036</v>
      </c>
      <c r="C450" s="832" t="s">
        <v>3379</v>
      </c>
      <c r="D450" s="832" t="s">
        <v>5086</v>
      </c>
      <c r="E450" s="832" t="s">
        <v>5088</v>
      </c>
      <c r="F450" s="849"/>
      <c r="G450" s="849"/>
      <c r="H450" s="849"/>
      <c r="I450" s="849"/>
      <c r="J450" s="849">
        <v>1</v>
      </c>
      <c r="K450" s="849">
        <v>825</v>
      </c>
      <c r="L450" s="849">
        <v>1</v>
      </c>
      <c r="M450" s="849">
        <v>825</v>
      </c>
      <c r="N450" s="849"/>
      <c r="O450" s="849"/>
      <c r="P450" s="837"/>
      <c r="Q450" s="850"/>
    </row>
    <row r="451" spans="1:17" ht="14.4" customHeight="1" x14ac:dyDescent="0.3">
      <c r="A451" s="831" t="s">
        <v>5035</v>
      </c>
      <c r="B451" s="832" t="s">
        <v>5036</v>
      </c>
      <c r="C451" s="832" t="s">
        <v>3379</v>
      </c>
      <c r="D451" s="832" t="s">
        <v>5089</v>
      </c>
      <c r="E451" s="832" t="s">
        <v>5090</v>
      </c>
      <c r="F451" s="849"/>
      <c r="G451" s="849"/>
      <c r="H451" s="849"/>
      <c r="I451" s="849"/>
      <c r="J451" s="849">
        <v>3</v>
      </c>
      <c r="K451" s="849">
        <v>726</v>
      </c>
      <c r="L451" s="849">
        <v>1</v>
      </c>
      <c r="M451" s="849">
        <v>242</v>
      </c>
      <c r="N451" s="849">
        <v>1</v>
      </c>
      <c r="O451" s="849">
        <v>242</v>
      </c>
      <c r="P451" s="837">
        <v>0.33333333333333331</v>
      </c>
      <c r="Q451" s="850">
        <v>242</v>
      </c>
    </row>
    <row r="452" spans="1:17" ht="14.4" customHeight="1" x14ac:dyDescent="0.3">
      <c r="A452" s="831" t="s">
        <v>5035</v>
      </c>
      <c r="B452" s="832" t="s">
        <v>5036</v>
      </c>
      <c r="C452" s="832" t="s">
        <v>3379</v>
      </c>
      <c r="D452" s="832" t="s">
        <v>5091</v>
      </c>
      <c r="E452" s="832" t="s">
        <v>5092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327</v>
      </c>
      <c r="P452" s="837"/>
      <c r="Q452" s="850">
        <v>327</v>
      </c>
    </row>
    <row r="453" spans="1:17" ht="14.4" customHeight="1" x14ac:dyDescent="0.3">
      <c r="A453" s="831" t="s">
        <v>5035</v>
      </c>
      <c r="B453" s="832" t="s">
        <v>5036</v>
      </c>
      <c r="C453" s="832" t="s">
        <v>3379</v>
      </c>
      <c r="D453" s="832" t="s">
        <v>5093</v>
      </c>
      <c r="E453" s="832" t="s">
        <v>5094</v>
      </c>
      <c r="F453" s="849"/>
      <c r="G453" s="849"/>
      <c r="H453" s="849"/>
      <c r="I453" s="849"/>
      <c r="J453" s="849"/>
      <c r="K453" s="849"/>
      <c r="L453" s="849"/>
      <c r="M453" s="849"/>
      <c r="N453" s="849">
        <v>4</v>
      </c>
      <c r="O453" s="849">
        <v>1044</v>
      </c>
      <c r="P453" s="837"/>
      <c r="Q453" s="850">
        <v>261</v>
      </c>
    </row>
    <row r="454" spans="1:17" ht="14.4" customHeight="1" x14ac:dyDescent="0.3">
      <c r="A454" s="831" t="s">
        <v>5035</v>
      </c>
      <c r="B454" s="832" t="s">
        <v>5036</v>
      </c>
      <c r="C454" s="832" t="s">
        <v>3379</v>
      </c>
      <c r="D454" s="832" t="s">
        <v>5093</v>
      </c>
      <c r="E454" s="832" t="s">
        <v>5095</v>
      </c>
      <c r="F454" s="849"/>
      <c r="G454" s="849"/>
      <c r="H454" s="849"/>
      <c r="I454" s="849"/>
      <c r="J454" s="849"/>
      <c r="K454" s="849"/>
      <c r="L454" s="849"/>
      <c r="M454" s="849"/>
      <c r="N454" s="849">
        <v>177</v>
      </c>
      <c r="O454" s="849">
        <v>46197</v>
      </c>
      <c r="P454" s="837"/>
      <c r="Q454" s="850">
        <v>261</v>
      </c>
    </row>
    <row r="455" spans="1:17" ht="14.4" customHeight="1" x14ac:dyDescent="0.3">
      <c r="A455" s="831" t="s">
        <v>5035</v>
      </c>
      <c r="B455" s="832" t="s">
        <v>5036</v>
      </c>
      <c r="C455" s="832" t="s">
        <v>3379</v>
      </c>
      <c r="D455" s="832" t="s">
        <v>5096</v>
      </c>
      <c r="E455" s="832" t="s">
        <v>5097</v>
      </c>
      <c r="F455" s="849"/>
      <c r="G455" s="849"/>
      <c r="H455" s="849"/>
      <c r="I455" s="849"/>
      <c r="J455" s="849"/>
      <c r="K455" s="849"/>
      <c r="L455" s="849"/>
      <c r="M455" s="849"/>
      <c r="N455" s="849">
        <v>4</v>
      </c>
      <c r="O455" s="849">
        <v>660</v>
      </c>
      <c r="P455" s="837"/>
      <c r="Q455" s="850">
        <v>165</v>
      </c>
    </row>
    <row r="456" spans="1:17" ht="14.4" customHeight="1" x14ac:dyDescent="0.3">
      <c r="A456" s="831" t="s">
        <v>5035</v>
      </c>
      <c r="B456" s="832" t="s">
        <v>5036</v>
      </c>
      <c r="C456" s="832" t="s">
        <v>3379</v>
      </c>
      <c r="D456" s="832" t="s">
        <v>5098</v>
      </c>
      <c r="E456" s="832" t="s">
        <v>5099</v>
      </c>
      <c r="F456" s="849"/>
      <c r="G456" s="849"/>
      <c r="H456" s="849"/>
      <c r="I456" s="849"/>
      <c r="J456" s="849"/>
      <c r="K456" s="849"/>
      <c r="L456" s="849"/>
      <c r="M456" s="849"/>
      <c r="N456" s="849">
        <v>1</v>
      </c>
      <c r="O456" s="849">
        <v>152</v>
      </c>
      <c r="P456" s="837"/>
      <c r="Q456" s="850">
        <v>152</v>
      </c>
    </row>
    <row r="457" spans="1:17" ht="14.4" customHeight="1" x14ac:dyDescent="0.3">
      <c r="A457" s="831" t="s">
        <v>5100</v>
      </c>
      <c r="B457" s="832" t="s">
        <v>5101</v>
      </c>
      <c r="C457" s="832" t="s">
        <v>3379</v>
      </c>
      <c r="D457" s="832" t="s">
        <v>5102</v>
      </c>
      <c r="E457" s="832" t="s">
        <v>5103</v>
      </c>
      <c r="F457" s="849"/>
      <c r="G457" s="849"/>
      <c r="H457" s="849"/>
      <c r="I457" s="849"/>
      <c r="J457" s="849">
        <v>4</v>
      </c>
      <c r="K457" s="849">
        <v>1604</v>
      </c>
      <c r="L457" s="849">
        <v>1</v>
      </c>
      <c r="M457" s="849">
        <v>401</v>
      </c>
      <c r="N457" s="849"/>
      <c r="O457" s="849"/>
      <c r="P457" s="837"/>
      <c r="Q457" s="850"/>
    </row>
    <row r="458" spans="1:17" ht="14.4" customHeight="1" x14ac:dyDescent="0.3">
      <c r="A458" s="831" t="s">
        <v>5100</v>
      </c>
      <c r="B458" s="832" t="s">
        <v>5101</v>
      </c>
      <c r="C458" s="832" t="s">
        <v>3379</v>
      </c>
      <c r="D458" s="832" t="s">
        <v>5104</v>
      </c>
      <c r="E458" s="832" t="s">
        <v>5105</v>
      </c>
      <c r="F458" s="849"/>
      <c r="G458" s="849"/>
      <c r="H458" s="849"/>
      <c r="I458" s="849"/>
      <c r="J458" s="849">
        <v>1</v>
      </c>
      <c r="K458" s="849">
        <v>574</v>
      </c>
      <c r="L458" s="849">
        <v>1</v>
      </c>
      <c r="M458" s="849">
        <v>574</v>
      </c>
      <c r="N458" s="849"/>
      <c r="O458" s="849"/>
      <c r="P458" s="837"/>
      <c r="Q458" s="850"/>
    </row>
    <row r="459" spans="1:17" ht="14.4" customHeight="1" x14ac:dyDescent="0.3">
      <c r="A459" s="831" t="s">
        <v>5106</v>
      </c>
      <c r="B459" s="832" t="s">
        <v>4349</v>
      </c>
      <c r="C459" s="832" t="s">
        <v>3379</v>
      </c>
      <c r="D459" s="832" t="s">
        <v>4350</v>
      </c>
      <c r="E459" s="832" t="s">
        <v>4351</v>
      </c>
      <c r="F459" s="849"/>
      <c r="G459" s="849"/>
      <c r="H459" s="849"/>
      <c r="I459" s="849"/>
      <c r="J459" s="849">
        <v>2</v>
      </c>
      <c r="K459" s="849">
        <v>25588</v>
      </c>
      <c r="L459" s="849">
        <v>1</v>
      </c>
      <c r="M459" s="849">
        <v>12794</v>
      </c>
      <c r="N459" s="849"/>
      <c r="O459" s="849"/>
      <c r="P459" s="837"/>
      <c r="Q459" s="850"/>
    </row>
    <row r="460" spans="1:17" ht="14.4" customHeight="1" x14ac:dyDescent="0.3">
      <c r="A460" s="831" t="s">
        <v>5106</v>
      </c>
      <c r="B460" s="832" t="s">
        <v>4349</v>
      </c>
      <c r="C460" s="832" t="s">
        <v>3379</v>
      </c>
      <c r="D460" s="832" t="s">
        <v>5107</v>
      </c>
      <c r="E460" s="832" t="s">
        <v>5108</v>
      </c>
      <c r="F460" s="849">
        <v>19</v>
      </c>
      <c r="G460" s="849">
        <v>24377</v>
      </c>
      <c r="H460" s="849">
        <v>1.8970428015564202</v>
      </c>
      <c r="I460" s="849">
        <v>1283</v>
      </c>
      <c r="J460" s="849">
        <v>10</v>
      </c>
      <c r="K460" s="849">
        <v>12850</v>
      </c>
      <c r="L460" s="849">
        <v>1</v>
      </c>
      <c r="M460" s="849">
        <v>1285</v>
      </c>
      <c r="N460" s="849"/>
      <c r="O460" s="849"/>
      <c r="P460" s="837"/>
      <c r="Q460" s="850"/>
    </row>
    <row r="461" spans="1:17" ht="14.4" customHeight="1" x14ac:dyDescent="0.3">
      <c r="A461" s="831" t="s">
        <v>5106</v>
      </c>
      <c r="B461" s="832" t="s">
        <v>4349</v>
      </c>
      <c r="C461" s="832" t="s">
        <v>3379</v>
      </c>
      <c r="D461" s="832" t="s">
        <v>5109</v>
      </c>
      <c r="E461" s="832" t="s">
        <v>5110</v>
      </c>
      <c r="F461" s="849">
        <v>176</v>
      </c>
      <c r="G461" s="849">
        <v>1716528</v>
      </c>
      <c r="H461" s="849">
        <v>1.5290238101600706</v>
      </c>
      <c r="I461" s="849">
        <v>9753</v>
      </c>
      <c r="J461" s="849">
        <v>115</v>
      </c>
      <c r="K461" s="849">
        <v>1122630</v>
      </c>
      <c r="L461" s="849">
        <v>1</v>
      </c>
      <c r="M461" s="849">
        <v>9762</v>
      </c>
      <c r="N461" s="849">
        <v>131</v>
      </c>
      <c r="O461" s="849">
        <v>1371177</v>
      </c>
      <c r="P461" s="837">
        <v>1.2213970765078432</v>
      </c>
      <c r="Q461" s="850">
        <v>10467</v>
      </c>
    </row>
    <row r="462" spans="1:17" ht="14.4" customHeight="1" x14ac:dyDescent="0.3">
      <c r="A462" s="831" t="s">
        <v>5106</v>
      </c>
      <c r="B462" s="832" t="s">
        <v>4349</v>
      </c>
      <c r="C462" s="832" t="s">
        <v>3379</v>
      </c>
      <c r="D462" s="832" t="s">
        <v>5109</v>
      </c>
      <c r="E462" s="832" t="s">
        <v>5111</v>
      </c>
      <c r="F462" s="849">
        <v>56</v>
      </c>
      <c r="G462" s="849">
        <v>546168</v>
      </c>
      <c r="H462" s="849">
        <v>6.9935464044253228</v>
      </c>
      <c r="I462" s="849">
        <v>9753</v>
      </c>
      <c r="J462" s="849">
        <v>8</v>
      </c>
      <c r="K462" s="849">
        <v>78096</v>
      </c>
      <c r="L462" s="849">
        <v>1</v>
      </c>
      <c r="M462" s="849">
        <v>9762</v>
      </c>
      <c r="N462" s="849">
        <v>53</v>
      </c>
      <c r="O462" s="849">
        <v>554751</v>
      </c>
      <c r="P462" s="837">
        <v>7.1034496004917029</v>
      </c>
      <c r="Q462" s="850">
        <v>10467</v>
      </c>
    </row>
    <row r="463" spans="1:17" ht="14.4" customHeight="1" x14ac:dyDescent="0.3">
      <c r="A463" s="831" t="s">
        <v>5106</v>
      </c>
      <c r="B463" s="832" t="s">
        <v>4349</v>
      </c>
      <c r="C463" s="832" t="s">
        <v>3379</v>
      </c>
      <c r="D463" s="832" t="s">
        <v>5112</v>
      </c>
      <c r="E463" s="832" t="s">
        <v>5113</v>
      </c>
      <c r="F463" s="849">
        <v>57</v>
      </c>
      <c r="G463" s="849">
        <v>130758</v>
      </c>
      <c r="H463" s="849">
        <v>2.1083538915493638</v>
      </c>
      <c r="I463" s="849">
        <v>2294</v>
      </c>
      <c r="J463" s="849">
        <v>27</v>
      </c>
      <c r="K463" s="849">
        <v>62019</v>
      </c>
      <c r="L463" s="849">
        <v>1</v>
      </c>
      <c r="M463" s="849">
        <v>2297</v>
      </c>
      <c r="N463" s="849"/>
      <c r="O463" s="849"/>
      <c r="P463" s="837"/>
      <c r="Q463" s="850"/>
    </row>
    <row r="464" spans="1:17" ht="14.4" customHeight="1" x14ac:dyDescent="0.3">
      <c r="A464" s="831" t="s">
        <v>5106</v>
      </c>
      <c r="B464" s="832" t="s">
        <v>4349</v>
      </c>
      <c r="C464" s="832" t="s">
        <v>3379</v>
      </c>
      <c r="D464" s="832" t="s">
        <v>5114</v>
      </c>
      <c r="E464" s="832" t="s">
        <v>5115</v>
      </c>
      <c r="F464" s="849"/>
      <c r="G464" s="849"/>
      <c r="H464" s="849"/>
      <c r="I464" s="849"/>
      <c r="J464" s="849">
        <v>4</v>
      </c>
      <c r="K464" s="849">
        <v>30224</v>
      </c>
      <c r="L464" s="849">
        <v>1</v>
      </c>
      <c r="M464" s="849">
        <v>7556</v>
      </c>
      <c r="N464" s="849"/>
      <c r="O464" s="849"/>
      <c r="P464" s="837"/>
      <c r="Q464" s="850"/>
    </row>
    <row r="465" spans="1:17" ht="14.4" customHeight="1" x14ac:dyDescent="0.3">
      <c r="A465" s="831" t="s">
        <v>5106</v>
      </c>
      <c r="B465" s="832" t="s">
        <v>4349</v>
      </c>
      <c r="C465" s="832" t="s">
        <v>3379</v>
      </c>
      <c r="D465" s="832" t="s">
        <v>5116</v>
      </c>
      <c r="E465" s="832" t="s">
        <v>5117</v>
      </c>
      <c r="F465" s="849"/>
      <c r="G465" s="849"/>
      <c r="H465" s="849"/>
      <c r="I465" s="849"/>
      <c r="J465" s="849">
        <v>1</v>
      </c>
      <c r="K465" s="849">
        <v>0</v>
      </c>
      <c r="L465" s="849"/>
      <c r="M465" s="849">
        <v>0</v>
      </c>
      <c r="N465" s="849"/>
      <c r="O465" s="849"/>
      <c r="P465" s="837"/>
      <c r="Q465" s="850"/>
    </row>
    <row r="466" spans="1:17" ht="14.4" customHeight="1" x14ac:dyDescent="0.3">
      <c r="A466" s="831" t="s">
        <v>5106</v>
      </c>
      <c r="B466" s="832" t="s">
        <v>4349</v>
      </c>
      <c r="C466" s="832" t="s">
        <v>3379</v>
      </c>
      <c r="D466" s="832" t="s">
        <v>5118</v>
      </c>
      <c r="E466" s="832" t="s">
        <v>5119</v>
      </c>
      <c r="F466" s="849"/>
      <c r="G466" s="849"/>
      <c r="H466" s="849"/>
      <c r="I466" s="849"/>
      <c r="J466" s="849">
        <v>1</v>
      </c>
      <c r="K466" s="849">
        <v>0</v>
      </c>
      <c r="L466" s="849"/>
      <c r="M466" s="849">
        <v>0</v>
      </c>
      <c r="N466" s="849"/>
      <c r="O466" s="849"/>
      <c r="P466" s="837"/>
      <c r="Q466" s="850"/>
    </row>
    <row r="467" spans="1:17" ht="14.4" customHeight="1" x14ac:dyDescent="0.3">
      <c r="A467" s="831" t="s">
        <v>5106</v>
      </c>
      <c r="B467" s="832" t="s">
        <v>4349</v>
      </c>
      <c r="C467" s="832" t="s">
        <v>3379</v>
      </c>
      <c r="D467" s="832" t="s">
        <v>5120</v>
      </c>
      <c r="E467" s="832" t="s">
        <v>5121</v>
      </c>
      <c r="F467" s="849"/>
      <c r="G467" s="849"/>
      <c r="H467" s="849"/>
      <c r="I467" s="849"/>
      <c r="J467" s="849">
        <v>3</v>
      </c>
      <c r="K467" s="849">
        <v>0</v>
      </c>
      <c r="L467" s="849"/>
      <c r="M467" s="849">
        <v>0</v>
      </c>
      <c r="N467" s="849"/>
      <c r="O467" s="849"/>
      <c r="P467" s="837"/>
      <c r="Q467" s="850"/>
    </row>
    <row r="468" spans="1:17" ht="14.4" customHeight="1" x14ac:dyDescent="0.3">
      <c r="A468" s="831" t="s">
        <v>5106</v>
      </c>
      <c r="B468" s="832" t="s">
        <v>4349</v>
      </c>
      <c r="C468" s="832" t="s">
        <v>3379</v>
      </c>
      <c r="D468" s="832" t="s">
        <v>5122</v>
      </c>
      <c r="E468" s="832" t="s">
        <v>5123</v>
      </c>
      <c r="F468" s="849"/>
      <c r="G468" s="849"/>
      <c r="H468" s="849"/>
      <c r="I468" s="849"/>
      <c r="J468" s="849">
        <v>1</v>
      </c>
      <c r="K468" s="849">
        <v>0</v>
      </c>
      <c r="L468" s="849"/>
      <c r="M468" s="849">
        <v>0</v>
      </c>
      <c r="N468" s="849"/>
      <c r="O468" s="849"/>
      <c r="P468" s="837"/>
      <c r="Q468" s="850"/>
    </row>
    <row r="469" spans="1:17" ht="14.4" customHeight="1" x14ac:dyDescent="0.3">
      <c r="A469" s="831" t="s">
        <v>5106</v>
      </c>
      <c r="B469" s="832" t="s">
        <v>4349</v>
      </c>
      <c r="C469" s="832" t="s">
        <v>3379</v>
      </c>
      <c r="D469" s="832" t="s">
        <v>5124</v>
      </c>
      <c r="E469" s="832" t="s">
        <v>5125</v>
      </c>
      <c r="F469" s="849"/>
      <c r="G469" s="849"/>
      <c r="H469" s="849"/>
      <c r="I469" s="849"/>
      <c r="J469" s="849"/>
      <c r="K469" s="849"/>
      <c r="L469" s="849"/>
      <c r="M469" s="849"/>
      <c r="N469" s="849">
        <v>20</v>
      </c>
      <c r="O469" s="849">
        <v>22140</v>
      </c>
      <c r="P469" s="837"/>
      <c r="Q469" s="850">
        <v>1107</v>
      </c>
    </row>
    <row r="470" spans="1:17" ht="14.4" customHeight="1" x14ac:dyDescent="0.3">
      <c r="A470" s="831" t="s">
        <v>5106</v>
      </c>
      <c r="B470" s="832" t="s">
        <v>4349</v>
      </c>
      <c r="C470" s="832" t="s">
        <v>3379</v>
      </c>
      <c r="D470" s="832" t="s">
        <v>5126</v>
      </c>
      <c r="E470" s="832" t="s">
        <v>5127</v>
      </c>
      <c r="F470" s="849"/>
      <c r="G470" s="849"/>
      <c r="H470" s="849"/>
      <c r="I470" s="849"/>
      <c r="J470" s="849"/>
      <c r="K470" s="849"/>
      <c r="L470" s="849"/>
      <c r="M470" s="849"/>
      <c r="N470" s="849">
        <v>19</v>
      </c>
      <c r="O470" s="849">
        <v>167314</v>
      </c>
      <c r="P470" s="837"/>
      <c r="Q470" s="850">
        <v>8806</v>
      </c>
    </row>
    <row r="471" spans="1:17" ht="14.4" customHeight="1" thickBot="1" x14ac:dyDescent="0.35">
      <c r="A471" s="839" t="s">
        <v>5106</v>
      </c>
      <c r="B471" s="840" t="s">
        <v>4349</v>
      </c>
      <c r="C471" s="840" t="s">
        <v>3379</v>
      </c>
      <c r="D471" s="840" t="s">
        <v>5128</v>
      </c>
      <c r="E471" s="840" t="s">
        <v>5129</v>
      </c>
      <c r="F471" s="851"/>
      <c r="G471" s="851"/>
      <c r="H471" s="851"/>
      <c r="I471" s="851"/>
      <c r="J471" s="851"/>
      <c r="K471" s="851"/>
      <c r="L471" s="851"/>
      <c r="M471" s="851"/>
      <c r="N471" s="851">
        <v>1</v>
      </c>
      <c r="O471" s="851">
        <v>1629</v>
      </c>
      <c r="P471" s="845"/>
      <c r="Q471" s="852">
        <v>1629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4410</v>
      </c>
      <c r="D3" s="193">
        <f>SUBTOTAL(9,D6:D1048576)</f>
        <v>4210</v>
      </c>
      <c r="E3" s="193">
        <f>SUBTOTAL(9,E6:E1048576)</f>
        <v>4408</v>
      </c>
      <c r="F3" s="194">
        <f>IF(OR(E3=0,D3=0),"",E3/D3)</f>
        <v>1.0470308788598575</v>
      </c>
      <c r="G3" s="388">
        <f>SUBTOTAL(9,G6:G1048576)</f>
        <v>18617.819499999998</v>
      </c>
      <c r="H3" s="389">
        <f>SUBTOTAL(9,H6:H1048576)</f>
        <v>16154.726179999998</v>
      </c>
      <c r="I3" s="389">
        <f>SUBTOTAL(9,I6:I1048576)</f>
        <v>17703.9935</v>
      </c>
      <c r="J3" s="194">
        <f>IF(OR(I3=0,H3=0),"",I3/H3)</f>
        <v>1.0959018000514325</v>
      </c>
      <c r="K3" s="388">
        <f>SUBTOTAL(9,K6:K1048576)</f>
        <v>4743.7299999999996</v>
      </c>
      <c r="L3" s="389">
        <f>SUBTOTAL(9,L6:L1048576)</f>
        <v>3850.7</v>
      </c>
      <c r="M3" s="389">
        <f>SUBTOTAL(9,M6:M1048576)</f>
        <v>4265.1000000000004</v>
      </c>
      <c r="N3" s="195">
        <f>IF(OR(M3=0,E3=0),"",M3*1000/E3)</f>
        <v>967.5816696914701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2"/>
      <c r="B5" s="993"/>
      <c r="C5" s="1000">
        <v>2015</v>
      </c>
      <c r="D5" s="1000">
        <v>2017</v>
      </c>
      <c r="E5" s="1000">
        <v>2018</v>
      </c>
      <c r="F5" s="1001" t="s">
        <v>2</v>
      </c>
      <c r="G5" s="1011">
        <v>2015</v>
      </c>
      <c r="H5" s="1000">
        <v>2017</v>
      </c>
      <c r="I5" s="1000">
        <v>2018</v>
      </c>
      <c r="J5" s="1001" t="s">
        <v>2</v>
      </c>
      <c r="K5" s="1011">
        <v>2015</v>
      </c>
      <c r="L5" s="1000">
        <v>2017</v>
      </c>
      <c r="M5" s="1000">
        <v>2018</v>
      </c>
      <c r="N5" s="1012" t="s">
        <v>92</v>
      </c>
    </row>
    <row r="6" spans="1:14" ht="14.4" customHeight="1" x14ac:dyDescent="0.3">
      <c r="A6" s="994" t="s">
        <v>3861</v>
      </c>
      <c r="B6" s="997" t="s">
        <v>5131</v>
      </c>
      <c r="C6" s="1002">
        <v>3343</v>
      </c>
      <c r="D6" s="1003">
        <v>3220</v>
      </c>
      <c r="E6" s="1003">
        <v>3310</v>
      </c>
      <c r="F6" s="1008">
        <v>0.99012862698175297</v>
      </c>
      <c r="G6" s="1002">
        <v>3341.5713000000001</v>
      </c>
      <c r="H6" s="1003">
        <v>3219.423319999999</v>
      </c>
      <c r="I6" s="1003">
        <v>3292.6381600000009</v>
      </c>
      <c r="J6" s="1008">
        <v>0.9853562484212145</v>
      </c>
      <c r="K6" s="1002">
        <v>367.73</v>
      </c>
      <c r="L6" s="1003">
        <v>354.2</v>
      </c>
      <c r="M6" s="1003">
        <v>364.1</v>
      </c>
      <c r="N6" s="1013">
        <v>110</v>
      </c>
    </row>
    <row r="7" spans="1:14" ht="14.4" customHeight="1" x14ac:dyDescent="0.3">
      <c r="A7" s="995" t="s">
        <v>4065</v>
      </c>
      <c r="B7" s="998" t="s">
        <v>5132</v>
      </c>
      <c r="C7" s="1004">
        <v>29</v>
      </c>
      <c r="D7" s="1005">
        <v>25</v>
      </c>
      <c r="E7" s="1005">
        <v>21</v>
      </c>
      <c r="F7" s="1009">
        <v>0.72413793103448276</v>
      </c>
      <c r="G7" s="1004">
        <v>837.50920000000008</v>
      </c>
      <c r="H7" s="1005">
        <v>719.23500000000013</v>
      </c>
      <c r="I7" s="1005">
        <v>604.15740000000017</v>
      </c>
      <c r="J7" s="1009">
        <v>0.72137404580152686</v>
      </c>
      <c r="K7" s="1004">
        <v>319</v>
      </c>
      <c r="L7" s="1005">
        <v>275</v>
      </c>
      <c r="M7" s="1005">
        <v>231</v>
      </c>
      <c r="N7" s="1014">
        <v>11000</v>
      </c>
    </row>
    <row r="8" spans="1:14" ht="14.4" customHeight="1" x14ac:dyDescent="0.3">
      <c r="A8" s="995" t="s">
        <v>4082</v>
      </c>
      <c r="B8" s="998" t="s">
        <v>5132</v>
      </c>
      <c r="C8" s="1004">
        <v>209</v>
      </c>
      <c r="D8" s="1005">
        <v>135</v>
      </c>
      <c r="E8" s="1005">
        <v>150</v>
      </c>
      <c r="F8" s="1009">
        <v>0.71770334928229662</v>
      </c>
      <c r="G8" s="1004">
        <v>5263.2011999999995</v>
      </c>
      <c r="H8" s="1005">
        <v>3428.6315999999988</v>
      </c>
      <c r="I8" s="1005">
        <v>3830.22336</v>
      </c>
      <c r="J8" s="1009">
        <v>0.72773645058448466</v>
      </c>
      <c r="K8" s="1004">
        <v>1881</v>
      </c>
      <c r="L8" s="1005">
        <v>1215</v>
      </c>
      <c r="M8" s="1005">
        <v>1350</v>
      </c>
      <c r="N8" s="1014">
        <v>9000</v>
      </c>
    </row>
    <row r="9" spans="1:14" ht="14.4" customHeight="1" x14ac:dyDescent="0.3">
      <c r="A9" s="995" t="s">
        <v>4077</v>
      </c>
      <c r="B9" s="998" t="s">
        <v>5132</v>
      </c>
      <c r="C9" s="1004">
        <v>183</v>
      </c>
      <c r="D9" s="1005">
        <v>153</v>
      </c>
      <c r="E9" s="1005">
        <v>194</v>
      </c>
      <c r="F9" s="1009">
        <v>1.0601092896174864</v>
      </c>
      <c r="G9" s="1004">
        <v>3949.5967999999993</v>
      </c>
      <c r="H9" s="1005">
        <v>3315.9357599999985</v>
      </c>
      <c r="I9" s="1005">
        <v>4250.1304399999999</v>
      </c>
      <c r="J9" s="1009">
        <v>1.0760922330097089</v>
      </c>
      <c r="K9" s="1004">
        <v>1281</v>
      </c>
      <c r="L9" s="1005">
        <v>1071</v>
      </c>
      <c r="M9" s="1005">
        <v>1358</v>
      </c>
      <c r="N9" s="1014">
        <v>7000</v>
      </c>
    </row>
    <row r="10" spans="1:14" ht="14.4" customHeight="1" x14ac:dyDescent="0.3">
      <c r="A10" s="995" t="s">
        <v>4067</v>
      </c>
      <c r="B10" s="998" t="s">
        <v>5132</v>
      </c>
      <c r="C10" s="1004">
        <v>316</v>
      </c>
      <c r="D10" s="1005">
        <v>333</v>
      </c>
      <c r="E10" s="1005">
        <v>321</v>
      </c>
      <c r="F10" s="1009">
        <v>1.0158227848101267</v>
      </c>
      <c r="G10" s="1004">
        <v>3385.8862000000013</v>
      </c>
      <c r="H10" s="1005">
        <v>3565.5309000000007</v>
      </c>
      <c r="I10" s="1005">
        <v>3447.0367800000004</v>
      </c>
      <c r="J10" s="1009">
        <v>1.0180604356992267</v>
      </c>
      <c r="K10" s="1004">
        <v>632</v>
      </c>
      <c r="L10" s="1005">
        <v>666</v>
      </c>
      <c r="M10" s="1005">
        <v>642</v>
      </c>
      <c r="N10" s="1014">
        <v>2000</v>
      </c>
    </row>
    <row r="11" spans="1:14" ht="14.4" customHeight="1" x14ac:dyDescent="0.3">
      <c r="A11" s="995" t="s">
        <v>4079</v>
      </c>
      <c r="B11" s="998" t="s">
        <v>5132</v>
      </c>
      <c r="C11" s="1004">
        <v>196</v>
      </c>
      <c r="D11" s="1005">
        <v>195</v>
      </c>
      <c r="E11" s="1005">
        <v>228</v>
      </c>
      <c r="F11" s="1009">
        <v>1.1632653061224489</v>
      </c>
      <c r="G11" s="1004">
        <v>1179.6492000000001</v>
      </c>
      <c r="H11" s="1005">
        <v>1171.6380000000001</v>
      </c>
      <c r="I11" s="1005">
        <v>1369.9151999999997</v>
      </c>
      <c r="J11" s="1009">
        <v>1.1612903225806448</v>
      </c>
      <c r="K11" s="1004">
        <v>196</v>
      </c>
      <c r="L11" s="1005">
        <v>195</v>
      </c>
      <c r="M11" s="1005">
        <v>228</v>
      </c>
      <c r="N11" s="1014">
        <v>1000</v>
      </c>
    </row>
    <row r="12" spans="1:14" ht="14.4" customHeight="1" thickBot="1" x14ac:dyDescent="0.35">
      <c r="A12" s="996" t="s">
        <v>4075</v>
      </c>
      <c r="B12" s="999" t="s">
        <v>5132</v>
      </c>
      <c r="C12" s="1006">
        <v>134</v>
      </c>
      <c r="D12" s="1007">
        <v>149</v>
      </c>
      <c r="E12" s="1007">
        <v>184</v>
      </c>
      <c r="F12" s="1010">
        <v>1.3731343283582089</v>
      </c>
      <c r="G12" s="1006">
        <v>660.40559999999994</v>
      </c>
      <c r="H12" s="1007">
        <v>734.33159999999998</v>
      </c>
      <c r="I12" s="1007">
        <v>909.89215999999999</v>
      </c>
      <c r="J12" s="1010">
        <v>1.377777777777778</v>
      </c>
      <c r="K12" s="1006">
        <v>67</v>
      </c>
      <c r="L12" s="1007">
        <v>74.5</v>
      </c>
      <c r="M12" s="1007">
        <v>92</v>
      </c>
      <c r="N12" s="1015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2018-07-25T14:03:07Z</dcterms:modified>
</cp:coreProperties>
</file>